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2AB50854-489B-45D9-9D75-9F8EE7E2DA1C}" xr6:coauthVersionLast="46" xr6:coauthVersionMax="46" xr10:uidLastSave="{00000000-0000-0000-0000-000000000000}"/>
  <bookViews>
    <workbookView xWindow="-108" yWindow="-108" windowWidth="23256" windowHeight="12576" firstSheet="2" activeTab="4" xr2:uid="{00000000-000D-0000-FFFF-FFFF00000000}"/>
  </bookViews>
  <sheets>
    <sheet name="Entwicklung_Energiebezugsfläche" sheetId="5" r:id="rId1"/>
    <sheet name="Raumwärme_Entwicklung" sheetId="8" r:id="rId2"/>
    <sheet name="Hochrechnung_Anwendungsbilanzen" sheetId="11" r:id="rId3"/>
    <sheet name="QST_AWB" sheetId="6" r:id="rId4"/>
    <sheet name="2035_Stillstandsszenario_AWB" sheetId="7" r:id="rId5"/>
    <sheet name="Python_Export"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6" i="11" l="1"/>
  <c r="I46" i="11"/>
  <c r="E46" i="11"/>
  <c r="T45" i="11"/>
  <c r="P45" i="11"/>
  <c r="R44" i="11"/>
  <c r="I44" i="11"/>
  <c r="E44" i="11"/>
  <c r="T43" i="11"/>
  <c r="P43" i="11"/>
  <c r="R42" i="11"/>
  <c r="I42" i="11"/>
  <c r="E42" i="11"/>
  <c r="T41" i="11"/>
  <c r="P41" i="11"/>
  <c r="R40" i="11"/>
  <c r="I40" i="11"/>
  <c r="E40" i="11"/>
  <c r="T39" i="11"/>
  <c r="P39" i="11"/>
  <c r="R38" i="11"/>
  <c r="I38" i="11"/>
  <c r="E38" i="11"/>
  <c r="T37" i="11"/>
  <c r="P37" i="11"/>
  <c r="R36" i="11"/>
  <c r="I36" i="11"/>
  <c r="E36" i="11"/>
  <c r="T35" i="11"/>
  <c r="P35" i="11"/>
  <c r="R34" i="11"/>
  <c r="I34" i="11"/>
  <c r="E34" i="11"/>
  <c r="T33" i="11"/>
  <c r="P33" i="11"/>
  <c r="R32" i="11"/>
  <c r="I32" i="11"/>
  <c r="E32" i="11"/>
  <c r="T31" i="11"/>
  <c r="P31" i="11"/>
  <c r="R30" i="11"/>
  <c r="I30" i="11"/>
  <c r="E30" i="11"/>
  <c r="T29" i="11"/>
  <c r="P29" i="11"/>
  <c r="U21" i="11"/>
  <c r="U46" i="11" s="1"/>
  <c r="T21" i="11"/>
  <c r="T46" i="11" s="1"/>
  <c r="S21" i="11"/>
  <c r="S45" i="11" s="1"/>
  <c r="R21" i="11"/>
  <c r="R45" i="11" s="1"/>
  <c r="Q21" i="11"/>
  <c r="Q46" i="11" s="1"/>
  <c r="P21" i="11"/>
  <c r="P46" i="11" s="1"/>
  <c r="O21" i="11"/>
  <c r="O45" i="11" s="1"/>
  <c r="J21" i="11"/>
  <c r="I21" i="11"/>
  <c r="I45" i="11" s="1"/>
  <c r="H21" i="11"/>
  <c r="H46" i="11" s="1"/>
  <c r="G21" i="11"/>
  <c r="G43" i="11" s="1"/>
  <c r="F21" i="11"/>
  <c r="F45" i="11" s="1"/>
  <c r="E21" i="11"/>
  <c r="E45" i="11" s="1"/>
  <c r="D21" i="11"/>
  <c r="D46" i="11" s="1"/>
  <c r="C21" i="11"/>
  <c r="C39" i="11" s="1"/>
  <c r="W20" i="11"/>
  <c r="V20" i="11"/>
  <c r="V19" i="11"/>
  <c r="V18" i="11"/>
  <c r="V17" i="11"/>
  <c r="V16" i="11"/>
  <c r="V15" i="11"/>
  <c r="V14" i="11"/>
  <c r="V13" i="11"/>
  <c r="V12" i="11"/>
  <c r="V11" i="11"/>
  <c r="V10" i="11"/>
  <c r="V9" i="11"/>
  <c r="W8" i="11"/>
  <c r="V8" i="11"/>
  <c r="W7" i="11"/>
  <c r="V7" i="11"/>
  <c r="W6" i="11"/>
  <c r="V6" i="11"/>
  <c r="V5" i="11"/>
  <c r="W4" i="11"/>
  <c r="V4" i="11"/>
  <c r="V3" i="11"/>
  <c r="V21" i="11" s="1"/>
  <c r="G11" i="5"/>
  <c r="G23" i="5" s="1"/>
  <c r="E11" i="5"/>
  <c r="E24" i="5" s="1"/>
  <c r="C11" i="5"/>
  <c r="C23" i="5" s="1"/>
  <c r="F10" i="5"/>
  <c r="D10" i="5"/>
  <c r="D24" i="5" s="1"/>
  <c r="F9" i="5"/>
  <c r="D9" i="5"/>
  <c r="F8" i="5"/>
  <c r="D8" i="5"/>
  <c r="D22" i="5" s="1"/>
  <c r="F7" i="5"/>
  <c r="D7" i="5"/>
  <c r="F6" i="5"/>
  <c r="D6" i="5"/>
  <c r="D20" i="5" s="1"/>
  <c r="F5" i="5"/>
  <c r="D5" i="5"/>
  <c r="F4" i="5"/>
  <c r="D4" i="5"/>
  <c r="D18" i="5" s="1"/>
  <c r="F3" i="5"/>
  <c r="D3" i="5"/>
  <c r="D11" i="5" s="1"/>
  <c r="D20" i="7"/>
  <c r="G29" i="11" l="1"/>
  <c r="C35" i="11"/>
  <c r="C43" i="11"/>
  <c r="C45" i="11"/>
  <c r="D29" i="11"/>
  <c r="H29" i="11"/>
  <c r="Q29" i="11"/>
  <c r="U29" i="11"/>
  <c r="F30" i="11"/>
  <c r="O30" i="11"/>
  <c r="S30" i="11"/>
  <c r="D31" i="11"/>
  <c r="H31" i="11"/>
  <c r="Q31" i="11"/>
  <c r="U31" i="11"/>
  <c r="F32" i="11"/>
  <c r="O32" i="11"/>
  <c r="S32" i="11"/>
  <c r="D33" i="11"/>
  <c r="H33" i="11"/>
  <c r="Q33" i="11"/>
  <c r="U33" i="11"/>
  <c r="F34" i="11"/>
  <c r="O34" i="11"/>
  <c r="S34" i="11"/>
  <c r="D35" i="11"/>
  <c r="H35" i="11"/>
  <c r="Q35" i="11"/>
  <c r="U35" i="11"/>
  <c r="F36" i="11"/>
  <c r="O36" i="11"/>
  <c r="S36" i="11"/>
  <c r="D37" i="11"/>
  <c r="H37" i="11"/>
  <c r="Q37" i="11"/>
  <c r="U37" i="11"/>
  <c r="F38" i="11"/>
  <c r="O38" i="11"/>
  <c r="S38" i="11"/>
  <c r="D39" i="11"/>
  <c r="H39" i="11"/>
  <c r="Q39" i="11"/>
  <c r="U39" i="11"/>
  <c r="F40" i="11"/>
  <c r="O40" i="11"/>
  <c r="S40" i="11"/>
  <c r="D41" i="11"/>
  <c r="H41" i="11"/>
  <c r="Q41" i="11"/>
  <c r="U41" i="11"/>
  <c r="F42" i="11"/>
  <c r="O42" i="11"/>
  <c r="S42" i="11"/>
  <c r="D43" i="11"/>
  <c r="H43" i="11"/>
  <c r="Q43" i="11"/>
  <c r="U43" i="11"/>
  <c r="F44" i="11"/>
  <c r="O44" i="11"/>
  <c r="S44" i="11"/>
  <c r="D45" i="11"/>
  <c r="H45" i="11"/>
  <c r="Q45" i="11"/>
  <c r="U45" i="11"/>
  <c r="F46" i="11"/>
  <c r="O46" i="11"/>
  <c r="S46" i="11"/>
  <c r="G31" i="11"/>
  <c r="C33" i="11"/>
  <c r="G35" i="11"/>
  <c r="C37" i="11"/>
  <c r="G37" i="11"/>
  <c r="G39" i="11"/>
  <c r="C41" i="11"/>
  <c r="G45" i="11"/>
  <c r="E29" i="11"/>
  <c r="I29" i="11"/>
  <c r="R29" i="11"/>
  <c r="C30" i="11"/>
  <c r="G30" i="11"/>
  <c r="P30" i="11"/>
  <c r="T30" i="11"/>
  <c r="E31" i="11"/>
  <c r="I31" i="11"/>
  <c r="R31" i="11"/>
  <c r="C32" i="11"/>
  <c r="G32" i="11"/>
  <c r="P32" i="11"/>
  <c r="T32" i="11"/>
  <c r="E33" i="11"/>
  <c r="I33" i="11"/>
  <c r="R33" i="11"/>
  <c r="C34" i="11"/>
  <c r="G34" i="11"/>
  <c r="P34" i="11"/>
  <c r="T34" i="11"/>
  <c r="E35" i="11"/>
  <c r="I35" i="11"/>
  <c r="R35" i="11"/>
  <c r="C36" i="11"/>
  <c r="G36" i="11"/>
  <c r="P36" i="11"/>
  <c r="T36" i="11"/>
  <c r="E37" i="11"/>
  <c r="I37" i="11"/>
  <c r="R37" i="11"/>
  <c r="C38" i="11"/>
  <c r="G38" i="11"/>
  <c r="P38" i="11"/>
  <c r="T38" i="11"/>
  <c r="E39" i="11"/>
  <c r="I39" i="11"/>
  <c r="R39" i="11"/>
  <c r="C40" i="11"/>
  <c r="G40" i="11"/>
  <c r="P40" i="11"/>
  <c r="T40" i="11"/>
  <c r="E41" i="11"/>
  <c r="I41" i="11"/>
  <c r="R41" i="11"/>
  <c r="C42" i="11"/>
  <c r="G42" i="11"/>
  <c r="P42" i="11"/>
  <c r="T42" i="11"/>
  <c r="E43" i="11"/>
  <c r="I43" i="11"/>
  <c r="R43" i="11"/>
  <c r="C44" i="11"/>
  <c r="G44" i="11"/>
  <c r="P44" i="11"/>
  <c r="T44" i="11"/>
  <c r="C46" i="11"/>
  <c r="G46" i="11"/>
  <c r="C29" i="11"/>
  <c r="C31" i="11"/>
  <c r="G33" i="11"/>
  <c r="G41" i="11"/>
  <c r="F29" i="11"/>
  <c r="O29" i="11"/>
  <c r="S29" i="11"/>
  <c r="D30" i="11"/>
  <c r="H30" i="11"/>
  <c r="Q30" i="11"/>
  <c r="U30" i="11"/>
  <c r="F31" i="11"/>
  <c r="O31" i="11"/>
  <c r="S31" i="11"/>
  <c r="D32" i="11"/>
  <c r="H32" i="11"/>
  <c r="Q32" i="11"/>
  <c r="U32" i="11"/>
  <c r="F33" i="11"/>
  <c r="O33" i="11"/>
  <c r="S33" i="11"/>
  <c r="D34" i="11"/>
  <c r="H34" i="11"/>
  <c r="Q34" i="11"/>
  <c r="U34" i="11"/>
  <c r="F35" i="11"/>
  <c r="O35" i="11"/>
  <c r="S35" i="11"/>
  <c r="D36" i="11"/>
  <c r="H36" i="11"/>
  <c r="Q36" i="11"/>
  <c r="U36" i="11"/>
  <c r="F37" i="11"/>
  <c r="O37" i="11"/>
  <c r="S37" i="11"/>
  <c r="D38" i="11"/>
  <c r="H38" i="11"/>
  <c r="Q38" i="11"/>
  <c r="U38" i="11"/>
  <c r="F39" i="11"/>
  <c r="O39" i="11"/>
  <c r="S39" i="11"/>
  <c r="D40" i="11"/>
  <c r="H40" i="11"/>
  <c r="Q40" i="11"/>
  <c r="U40" i="11"/>
  <c r="F41" i="11"/>
  <c r="O41" i="11"/>
  <c r="S41" i="11"/>
  <c r="D42" i="11"/>
  <c r="H42" i="11"/>
  <c r="Q42" i="11"/>
  <c r="U42" i="11"/>
  <c r="F43" i="11"/>
  <c r="O43" i="11"/>
  <c r="S43" i="11"/>
  <c r="D44" i="11"/>
  <c r="H44" i="11"/>
  <c r="Q44" i="11"/>
  <c r="U44" i="11"/>
  <c r="D23" i="5"/>
  <c r="D17" i="5"/>
  <c r="D21" i="5"/>
  <c r="D19" i="5"/>
  <c r="F21" i="5"/>
  <c r="I21" i="5" s="1"/>
  <c r="F23" i="5"/>
  <c r="I23" i="5" s="1"/>
  <c r="F11" i="5"/>
  <c r="F19" i="5" s="1"/>
  <c r="I19" i="5" s="1"/>
  <c r="E17" i="5"/>
  <c r="C18" i="5"/>
  <c r="G18" i="5"/>
  <c r="E19" i="5"/>
  <c r="C20" i="5"/>
  <c r="G20" i="5"/>
  <c r="E21" i="5"/>
  <c r="C22" i="5"/>
  <c r="G22" i="5"/>
  <c r="E23" i="5"/>
  <c r="C24" i="5"/>
  <c r="G24" i="5"/>
  <c r="C17" i="5"/>
  <c r="G17" i="5"/>
  <c r="E18" i="5"/>
  <c r="C19" i="5"/>
  <c r="G19" i="5"/>
  <c r="E20" i="5"/>
  <c r="C21" i="5"/>
  <c r="G21" i="5"/>
  <c r="E22" i="5"/>
  <c r="B22" i="6"/>
  <c r="I21" i="7"/>
  <c r="H21" i="7"/>
  <c r="G21" i="7"/>
  <c r="F21" i="7"/>
  <c r="E21" i="7"/>
  <c r="D21" i="7"/>
  <c r="C21" i="7"/>
  <c r="D14" i="7"/>
  <c r="I7" i="6"/>
  <c r="I25" i="6" s="1"/>
  <c r="H7" i="6"/>
  <c r="F7" i="6"/>
  <c r="E7" i="6"/>
  <c r="C25" i="5" l="1"/>
  <c r="F22" i="5"/>
  <c r="I22" i="5" s="1"/>
  <c r="F20" i="5"/>
  <c r="I20" i="5" s="1"/>
  <c r="F18" i="5"/>
  <c r="I18" i="5" s="1"/>
  <c r="F24" i="5"/>
  <c r="I24" i="5" s="1"/>
  <c r="F17" i="5"/>
  <c r="I17" i="5" s="1"/>
  <c r="D12" i="7"/>
  <c r="C24" i="6"/>
  <c r="B24" i="6"/>
  <c r="F3" i="8" l="1"/>
  <c r="F4" i="8"/>
  <c r="F5" i="8"/>
  <c r="C3" i="8"/>
  <c r="H6" i="6" l="1"/>
  <c r="H24" i="6" s="1"/>
  <c r="I6" i="6"/>
  <c r="G15" i="6"/>
  <c r="G7" i="6" s="1"/>
  <c r="G4" i="6"/>
  <c r="G5" i="6"/>
  <c r="G8" i="6"/>
  <c r="G9" i="6"/>
  <c r="G10" i="6"/>
  <c r="G11" i="6"/>
  <c r="G12" i="6"/>
  <c r="G13" i="6"/>
  <c r="G3" i="6"/>
  <c r="G6" i="6" l="1"/>
  <c r="J19" i="7"/>
  <c r="J20" i="7"/>
  <c r="J21" i="7"/>
  <c r="E10" i="7"/>
  <c r="D3" i="7"/>
  <c r="E3" i="7"/>
  <c r="F3" i="7"/>
  <c r="G3" i="7"/>
  <c r="H3" i="7"/>
  <c r="I3" i="7"/>
  <c r="D4" i="7"/>
  <c r="E4" i="7"/>
  <c r="F4" i="7"/>
  <c r="G4" i="7"/>
  <c r="H4" i="7"/>
  <c r="I4" i="7"/>
  <c r="D5" i="7"/>
  <c r="E5" i="7"/>
  <c r="F5" i="7"/>
  <c r="G5" i="7"/>
  <c r="H5" i="7"/>
  <c r="I5" i="7"/>
  <c r="D6" i="7"/>
  <c r="E6" i="7"/>
  <c r="F6" i="7"/>
  <c r="G6" i="7"/>
  <c r="H6" i="7"/>
  <c r="I6" i="7"/>
  <c r="D7" i="7"/>
  <c r="E7" i="7"/>
  <c r="F7" i="7"/>
  <c r="G7" i="7"/>
  <c r="H7" i="7"/>
  <c r="I7" i="7"/>
  <c r="D8" i="7"/>
  <c r="E8" i="7"/>
  <c r="F8" i="7"/>
  <c r="G8" i="7"/>
  <c r="H8" i="7"/>
  <c r="I8" i="7"/>
  <c r="D9" i="7"/>
  <c r="E9" i="7"/>
  <c r="F9" i="7"/>
  <c r="G9" i="7"/>
  <c r="H9" i="7"/>
  <c r="I9" i="7"/>
  <c r="D10" i="7"/>
  <c r="F10" i="7"/>
  <c r="G10" i="7"/>
  <c r="H10" i="7"/>
  <c r="I10" i="7"/>
  <c r="D11" i="7"/>
  <c r="E11" i="7"/>
  <c r="F11" i="7"/>
  <c r="G11" i="7"/>
  <c r="H11" i="7"/>
  <c r="I11" i="7"/>
  <c r="E12" i="7"/>
  <c r="F12" i="7"/>
  <c r="G12" i="7"/>
  <c r="H12" i="7"/>
  <c r="I12" i="7"/>
  <c r="D13" i="7"/>
  <c r="E13" i="7"/>
  <c r="F13" i="7"/>
  <c r="G13" i="7"/>
  <c r="H13" i="7"/>
  <c r="I13" i="7"/>
  <c r="E14" i="7"/>
  <c r="F14" i="7"/>
  <c r="G14" i="7"/>
  <c r="H14" i="7"/>
  <c r="I14" i="7"/>
  <c r="D15" i="7"/>
  <c r="E15" i="7"/>
  <c r="F15" i="7"/>
  <c r="G15" i="7"/>
  <c r="H15" i="7"/>
  <c r="I15" i="7"/>
  <c r="D16" i="7"/>
  <c r="E16" i="7"/>
  <c r="F16" i="7"/>
  <c r="G16" i="7"/>
  <c r="H16" i="7"/>
  <c r="I16" i="7"/>
  <c r="D17" i="7"/>
  <c r="E17" i="7"/>
  <c r="F17" i="7"/>
  <c r="G17" i="7"/>
  <c r="H17" i="7"/>
  <c r="I17" i="7"/>
  <c r="D18" i="7"/>
  <c r="E18" i="7"/>
  <c r="F18" i="7"/>
  <c r="G18" i="7"/>
  <c r="H18" i="7"/>
  <c r="I18" i="7"/>
  <c r="C15" i="7"/>
  <c r="C4" i="7"/>
  <c r="C5" i="7"/>
  <c r="C6" i="7"/>
  <c r="C7" i="7"/>
  <c r="C8" i="7"/>
  <c r="C9" i="7"/>
  <c r="C10" i="7"/>
  <c r="C11" i="7"/>
  <c r="C12" i="7"/>
  <c r="C13" i="7"/>
  <c r="C14" i="7"/>
  <c r="C16" i="7"/>
  <c r="C17" i="7"/>
  <c r="C18" i="7"/>
  <c r="C3" i="7"/>
  <c r="C27" i="6"/>
  <c r="E27" i="6"/>
  <c r="F27" i="6"/>
  <c r="G27" i="6"/>
  <c r="H27" i="6"/>
  <c r="I27" i="6"/>
  <c r="B27" i="6"/>
  <c r="C26" i="6"/>
  <c r="E26" i="6"/>
  <c r="F26" i="6"/>
  <c r="H26" i="6"/>
  <c r="I26" i="6"/>
  <c r="B26" i="6"/>
  <c r="C25" i="6"/>
  <c r="E25" i="6"/>
  <c r="H25" i="6"/>
  <c r="B25" i="6"/>
  <c r="I24" i="6"/>
  <c r="C23" i="6"/>
  <c r="D23" i="6"/>
  <c r="E23" i="6"/>
  <c r="F23" i="6"/>
  <c r="G23" i="6"/>
  <c r="H23" i="6"/>
  <c r="I23" i="6"/>
  <c r="B23" i="6"/>
  <c r="C22" i="6"/>
  <c r="E22" i="6"/>
  <c r="F22" i="6"/>
  <c r="G22" i="6"/>
  <c r="H22" i="6"/>
  <c r="I22" i="6"/>
  <c r="C14" i="6"/>
  <c r="B14" i="6"/>
  <c r="D6" i="8"/>
  <c r="K5" i="8"/>
  <c r="C4" i="8"/>
  <c r="K4" i="8" s="1"/>
  <c r="C5" i="8"/>
  <c r="E6" i="8"/>
  <c r="G6" i="8"/>
  <c r="H6" i="8"/>
  <c r="B6" i="8"/>
  <c r="E6" i="6"/>
  <c r="F6" i="6"/>
  <c r="F14" i="6" s="1"/>
  <c r="I14" i="6"/>
  <c r="D8" i="6"/>
  <c r="D9" i="6"/>
  <c r="D10" i="6"/>
  <c r="D11" i="6"/>
  <c r="D26" i="6" s="1"/>
  <c r="D12" i="6"/>
  <c r="D13" i="6"/>
  <c r="D27" i="6" s="1"/>
  <c r="D15" i="6"/>
  <c r="D7" i="6" s="1"/>
  <c r="D25" i="6" s="1"/>
  <c r="G25" i="6"/>
  <c r="G26" i="6"/>
  <c r="D4" i="6"/>
  <c r="D3" i="6"/>
  <c r="D22" i="6" s="1"/>
  <c r="L23" i="6" l="1"/>
  <c r="L26" i="6"/>
  <c r="L22" i="6"/>
  <c r="L27" i="6"/>
  <c r="E14" i="6"/>
  <c r="E24" i="6"/>
  <c r="L25" i="6"/>
  <c r="F6" i="8"/>
  <c r="F11" i="8" s="1"/>
  <c r="K3" i="8"/>
  <c r="J16" i="7"/>
  <c r="J11" i="7"/>
  <c r="J7" i="7"/>
  <c r="J15" i="7"/>
  <c r="J18" i="7"/>
  <c r="J3" i="7"/>
  <c r="J17" i="7"/>
  <c r="J14" i="7"/>
  <c r="J13" i="7"/>
  <c r="J6" i="7"/>
  <c r="J10" i="7"/>
  <c r="J9" i="7"/>
  <c r="J8" i="7"/>
  <c r="J5" i="7"/>
  <c r="J4" i="7"/>
  <c r="J12" i="7"/>
  <c r="H14" i="6"/>
  <c r="G14" i="6" s="1"/>
  <c r="C6" i="8"/>
  <c r="F24" i="6"/>
  <c r="F25" i="6"/>
  <c r="D6" i="6"/>
  <c r="D24" i="6" s="1"/>
  <c r="K6" i="8" l="1"/>
  <c r="C11" i="8"/>
  <c r="D14" i="6"/>
  <c r="G24" i="6"/>
  <c r="L24" i="6" s="1"/>
</calcChain>
</file>

<file path=xl/sharedStrings.xml><?xml version="1.0" encoding="utf-8"?>
<sst xmlns="http://schemas.openxmlformats.org/spreadsheetml/2006/main" count="308" uniqueCount="88">
  <si>
    <t>Baugewerbe</t>
  </si>
  <si>
    <t>Herstellungsbetriebe</t>
  </si>
  <si>
    <t>Handel</t>
  </si>
  <si>
    <t>Bäder</t>
  </si>
  <si>
    <t>Krankenhäuser</t>
  </si>
  <si>
    <t>Schulen</t>
  </si>
  <si>
    <t>Backgewerbe</t>
  </si>
  <si>
    <t>Fleischereien</t>
  </si>
  <si>
    <t>Wäschereien</t>
  </si>
  <si>
    <t>Landwirtschaft</t>
  </si>
  <si>
    <t>Gartenbau</t>
  </si>
  <si>
    <t>Flughäfen</t>
  </si>
  <si>
    <t>Übrige</t>
  </si>
  <si>
    <t>Gesamt</t>
  </si>
  <si>
    <t>Büroähnliche Betriebe</t>
  </si>
  <si>
    <t>Beherbergung</t>
  </si>
  <si>
    <t>Restl. Nahrungsmittelgew.</t>
  </si>
  <si>
    <t>Textil, Bekleidung, Spedition</t>
  </si>
  <si>
    <t>Nicht über FB erfasste Betriebe</t>
  </si>
  <si>
    <t>Beleuchtung</t>
  </si>
  <si>
    <t>Prozesskälte</t>
  </si>
  <si>
    <t>Klimakälte</t>
  </si>
  <si>
    <t>IuK</t>
  </si>
  <si>
    <t>13, 14, 74, 52</t>
  </si>
  <si>
    <t>WZ</t>
  </si>
  <si>
    <t>Raumwärme und Warmwasser</t>
  </si>
  <si>
    <t>Mechanische Energie</t>
  </si>
  <si>
    <t>Sonstige Prozesswärme</t>
  </si>
  <si>
    <t>Mio m2</t>
  </si>
  <si>
    <t>Gastgewerbe</t>
  </si>
  <si>
    <t>IKT</t>
  </si>
  <si>
    <t>Büroähnliche Betriebe*</t>
  </si>
  <si>
    <t>Gesundheitswesen</t>
  </si>
  <si>
    <t>Öffentliche Verwaltung</t>
  </si>
  <si>
    <t>Andere</t>
  </si>
  <si>
    <t>Rest</t>
  </si>
  <si>
    <t>Summe</t>
  </si>
  <si>
    <t>* repräsentativ Finanzdienstleistungen</t>
  </si>
  <si>
    <t>**</t>
  </si>
  <si>
    <t>** die Jahre 2018 und 2035 wurden linear interpoliert</t>
  </si>
  <si>
    <t>Anteile an Gesamtfläche</t>
  </si>
  <si>
    <t>Differenz 2035-2018</t>
  </si>
  <si>
    <t>2018 [PJ/a]</t>
  </si>
  <si>
    <t>2018 [PJ/a] Anteil am Gesamtverbrauch</t>
  </si>
  <si>
    <t>2035 [PJ/a]</t>
  </si>
  <si>
    <t>Soll</t>
  </si>
  <si>
    <t>2035 [PJ/a] Anteil am Gesamtverbrauch</t>
  </si>
  <si>
    <t>Weitere Gebäudestromverbraucher</t>
  </si>
  <si>
    <t>Straßenbeleuchtung</t>
  </si>
  <si>
    <t>Lüftung</t>
  </si>
  <si>
    <t>Klimatisierung</t>
  </si>
  <si>
    <t>Umwälzpumpen</t>
  </si>
  <si>
    <t>Aufzüge</t>
  </si>
  <si>
    <t>Kochen</t>
  </si>
  <si>
    <t>Waschen</t>
  </si>
  <si>
    <t>Kühl- und Gefriergeräte</t>
  </si>
  <si>
    <t>* 2018 und 2035 linear interpoliert</t>
  </si>
  <si>
    <t xml:space="preserve">Zuordnung </t>
  </si>
  <si>
    <t>Lüftung und Klimatisierung (aufgeteilt)</t>
  </si>
  <si>
    <t>Prozesswärme</t>
  </si>
  <si>
    <t>Strom-WP</t>
  </si>
  <si>
    <t>Hilfsstrom</t>
  </si>
  <si>
    <t>Strom Raumwärme Direkt</t>
  </si>
  <si>
    <t>[PJ/a] Raumwärme Endenergiebedarf Haushalte und GHD</t>
  </si>
  <si>
    <t>* die Jahre 2018 und 2035 wurden linear interpoliert</t>
  </si>
  <si>
    <t>Prozentualer Unterschied 2035-2018</t>
  </si>
  <si>
    <t>n/a</t>
  </si>
  <si>
    <t>IKT Büro + Datencenter</t>
  </si>
  <si>
    <t>Änderungsfaktoren</t>
  </si>
  <si>
    <t>2035 [PJ/a] Hochrechnung</t>
  </si>
  <si>
    <t>2035 [PJ/a] Anteil am Gesamtverbrauch - Kopie von Tabellenblatt "Hochrechnung AWB"</t>
  </si>
  <si>
    <t>*** Weitere Gebäudestromverbraucher umfassen unter anderem den Energieverbrauch der Gebäudeautomation, weiterer Steuerungsgeräte, Umwälzpumpen und Hilfsaggregate (fraunisi2017langfristM3, S.65)</t>
  </si>
  <si>
    <t>** Annahme: Da unten Anteile an den Steigerungen berechnet werden und keine Angaben zu finden sind wie viel Verbrauchssteigerung von der Lüftung und wie viel von Klimatisierung ausgeht, wird an dieser Stelle ein Verhältnis 1:1 angenommen</t>
  </si>
  <si>
    <t>AWB 2018</t>
  </si>
  <si>
    <t>Urpsrungsdaten nach Pfluger, Tersteegen und Franke, (2017b), S.90</t>
  </si>
  <si>
    <t>Anteilsberechnung an Ursprungsdaten</t>
  </si>
  <si>
    <t>Anwendungsbilanz 2018. Eigene Berechnung mit Werten aus Schlomann,
Wohlfarth u. a., (2015), S. 84 und Rohde, (2019), S. 9</t>
  </si>
  <si>
    <t>Zwischenschritt der Rechnung, 2035 weniger Gesamtverbrauch, Anteilsberechnung</t>
  </si>
  <si>
    <t>Anteilsberechnung</t>
  </si>
  <si>
    <t>Anteile des Zwischenschritts</t>
  </si>
  <si>
    <t>Ursprungstabelle nach nach Pfluger, Tersteegen und Franke, (2017b), S. 68</t>
  </si>
  <si>
    <t>Aggregation nach Zuordnung</t>
  </si>
  <si>
    <t>[PJ/a] Stromnachfrage des GHD-Sektors im Stillstandsszenario</t>
  </si>
  <si>
    <t>Ursprungstabelle nach Pfluger, Tersteegen und Franke, (2017b), S.120</t>
  </si>
  <si>
    <t>Anteil Wärmepumpe</t>
  </si>
  <si>
    <t>Endergebnis Stillstandsszenario</t>
  </si>
  <si>
    <t>Kopie der Tabelle aus Blatt "Hochrechnung_Anwendungsbilanzen"</t>
  </si>
  <si>
    <t>Übertrag aus "GHD_AWB" und "Hochrechnung_Anwendungsbilanzen"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</si>
</sst>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50E1F"/>
        <bgColor indexed="64"/>
      </patternFill>
    </fill>
    <fill>
      <patternFill patternType="solid">
        <fgColor theme="1" tint="0.499984740745262"/>
        <bgColor indexed="64"/>
      </patternFill>
    </fill>
  </fills>
  <borders count="5">
    <border>
      <left/>
      <right/>
      <top/>
      <bottom/>
      <diagonal/>
    </border>
    <border>
      <left/>
      <right style="thin">
        <color indexed="64"/>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wrapText="1"/>
    </xf>
    <xf numFmtId="9" fontId="0" fillId="0" borderId="0" xfId="1" applyFont="1"/>
    <xf numFmtId="9" fontId="0" fillId="0" borderId="0" xfId="0" applyNumberFormat="1"/>
    <xf numFmtId="165" fontId="0" fillId="0" borderId="0" xfId="1" applyNumberFormat="1" applyFont="1"/>
    <xf numFmtId="0" fontId="0" fillId="0" borderId="0" xfId="0" applyAlignment="1"/>
    <xf numFmtId="10" fontId="0" fillId="0" borderId="0" xfId="1" applyNumberFormat="1" applyFont="1" applyFill="1"/>
    <xf numFmtId="0" fontId="0" fillId="0" borderId="0" xfId="0" applyAlignment="1">
      <alignment horizontal="center"/>
    </xf>
    <xf numFmtId="0" fontId="4" fillId="3" borderId="0" xfId="0" applyFont="1" applyFill="1"/>
    <xf numFmtId="0" fontId="3" fillId="4" borderId="0" xfId="0" applyFont="1" applyFill="1"/>
    <xf numFmtId="0" fontId="4" fillId="4" borderId="0" xfId="0" applyFont="1" applyFill="1"/>
    <xf numFmtId="0" fontId="0" fillId="0" borderId="1" xfId="0" applyBorder="1"/>
    <xf numFmtId="0" fontId="0" fillId="0" borderId="2" xfId="0" applyBorder="1"/>
    <xf numFmtId="0" fontId="0" fillId="0" borderId="3" xfId="0" applyBorder="1"/>
    <xf numFmtId="165" fontId="0" fillId="0" borderId="2" xfId="1" applyNumberFormat="1" applyFont="1" applyBorder="1"/>
    <xf numFmtId="165" fontId="0" fillId="0" borderId="1" xfId="1" applyNumberFormat="1" applyFont="1" applyBorder="1"/>
    <xf numFmtId="166" fontId="0" fillId="0" borderId="4" xfId="0" applyNumberFormat="1" applyBorder="1"/>
    <xf numFmtId="165" fontId="0" fillId="0" borderId="4" xfId="0" applyNumberFormat="1" applyBorder="1"/>
    <xf numFmtId="0" fontId="4" fillId="3" borderId="0" xfId="0" applyFont="1" applyFill="1" applyAlignment="1">
      <alignment horizontal="left" wrapText="1"/>
    </xf>
    <xf numFmtId="0" fontId="0" fillId="3" borderId="0" xfId="0" applyFill="1"/>
    <xf numFmtId="0" fontId="0" fillId="3" borderId="0" xfId="0" applyFill="1" applyAlignment="1">
      <alignment horizontal="center"/>
    </xf>
    <xf numFmtId="0" fontId="3" fillId="4" borderId="0" xfId="0" applyFont="1" applyFill="1" applyAlignment="1">
      <alignment wrapText="1"/>
    </xf>
    <xf numFmtId="0" fontId="4" fillId="4" borderId="0" xfId="0" applyFont="1" applyFill="1" applyAlignment="1">
      <alignment horizontal="center" wrapText="1"/>
    </xf>
    <xf numFmtId="0" fontId="4" fillId="4" borderId="0" xfId="0" applyFont="1" applyFill="1" applyAlignment="1">
      <alignment wrapText="1"/>
    </xf>
    <xf numFmtId="0" fontId="0" fillId="0" borderId="2" xfId="0" applyBorder="1" applyAlignment="1">
      <alignment horizontal="center"/>
    </xf>
    <xf numFmtId="1" fontId="0" fillId="0" borderId="2" xfId="0" applyNumberFormat="1" applyBorder="1" applyAlignment="1">
      <alignment horizontal="center"/>
    </xf>
    <xf numFmtId="164" fontId="0" fillId="0" borderId="1" xfId="0" applyNumberFormat="1" applyBorder="1" applyAlignment="1">
      <alignment horizontal="center"/>
    </xf>
    <xf numFmtId="164" fontId="0" fillId="0" borderId="2" xfId="0" applyNumberFormat="1" applyBorder="1"/>
    <xf numFmtId="164" fontId="0" fillId="0" borderId="2" xfId="0" applyNumberFormat="1" applyBorder="1" applyAlignment="1">
      <alignment horizontal="center"/>
    </xf>
    <xf numFmtId="0" fontId="4" fillId="3" borderId="0" xfId="0" applyFont="1" applyFill="1" applyAlignment="1">
      <alignment horizontal="center"/>
    </xf>
    <xf numFmtId="0" fontId="0" fillId="0" borderId="0" xfId="0" applyAlignment="1">
      <alignment horizontal="center" wrapText="1"/>
    </xf>
    <xf numFmtId="165" fontId="0" fillId="0" borderId="2" xfId="1" applyNumberFormat="1" applyFont="1" applyBorder="1" applyAlignment="1">
      <alignment horizontal="center"/>
    </xf>
    <xf numFmtId="165" fontId="0" fillId="0" borderId="1" xfId="1" applyNumberFormat="1" applyFont="1" applyBorder="1" applyAlignment="1">
      <alignment horizontal="center"/>
    </xf>
    <xf numFmtId="164" fontId="0" fillId="0" borderId="0" xfId="0" applyNumberFormat="1" applyAlignment="1">
      <alignment horizontal="center"/>
    </xf>
    <xf numFmtId="0" fontId="0" fillId="0" borderId="1" xfId="0" applyBorder="1" applyAlignment="1">
      <alignment wrapText="1"/>
    </xf>
    <xf numFmtId="0" fontId="0" fillId="0" borderId="4" xfId="0" applyBorder="1"/>
    <xf numFmtId="10" fontId="0" fillId="2" borderId="3" xfId="1" applyNumberFormat="1" applyFont="1" applyFill="1" applyBorder="1"/>
    <xf numFmtId="0" fontId="4" fillId="4" borderId="0" xfId="0" applyFont="1" applyFill="1" applyAlignment="1">
      <alignment horizontal="center"/>
    </xf>
    <xf numFmtId="10" fontId="0" fillId="0" borderId="3" xfId="1" applyNumberFormat="1" applyFont="1" applyBorder="1" applyAlignment="1">
      <alignment horizontal="center" wrapText="1"/>
    </xf>
    <xf numFmtId="9" fontId="0" fillId="0" borderId="4" xfId="1" applyFont="1" applyBorder="1"/>
    <xf numFmtId="10" fontId="0" fillId="0" borderId="2" xfId="1" applyNumberFormat="1" applyFont="1" applyBorder="1"/>
    <xf numFmtId="0" fontId="4" fillId="3" borderId="0" xfId="0" applyFont="1" applyFill="1" applyAlignment="1">
      <alignment wrapText="1"/>
    </xf>
    <xf numFmtId="0" fontId="0" fillId="0" borderId="1" xfId="0" applyBorder="1" applyAlignment="1">
      <alignment horizontal="center"/>
    </xf>
    <xf numFmtId="10" fontId="0" fillId="0" borderId="2" xfId="1" applyNumberFormat="1" applyFont="1" applyBorder="1" applyAlignment="1">
      <alignment horizontal="center"/>
    </xf>
    <xf numFmtId="10" fontId="0" fillId="0" borderId="1" xfId="1" applyNumberFormat="1" applyFont="1" applyBorder="1" applyAlignment="1">
      <alignment horizontal="center"/>
    </xf>
    <xf numFmtId="0" fontId="2" fillId="0" borderId="3" xfId="0" applyFont="1" applyBorder="1"/>
  </cellXfs>
  <cellStyles count="2">
    <cellStyle name="Prozent" xfId="1" builtinId="5"/>
    <cellStyle name="Standard" xfId="0" builtinId="0"/>
  </cellStyles>
  <dxfs count="0"/>
  <tableStyles count="0" defaultTableStyle="TableStyleMedium2" defaultPivotStyle="PivotStyleLight16"/>
  <colors>
    <mruColors>
      <color rgb="FFC50E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Raumwärme_Entwicklung!$A$3</c:f>
              <c:strCache>
                <c:ptCount val="1"/>
                <c:pt idx="0">
                  <c:v>Strom-WP</c:v>
                </c:pt>
              </c:strCache>
            </c:strRef>
          </c:tx>
          <c:spPr>
            <a:ln w="28575" cap="rnd">
              <a:solidFill>
                <a:schemeClr val="accent1"/>
              </a:solidFill>
              <a:round/>
            </a:ln>
            <a:effectLst/>
          </c:spPr>
          <c:marker>
            <c:symbol val="none"/>
          </c:marker>
          <c:cat>
            <c:numRef>
              <c:f>Raumwärme_Entwicklung!$B$2:$H$2</c:f>
              <c:numCache>
                <c:formatCode>General</c:formatCode>
                <c:ptCount val="7"/>
                <c:pt idx="0">
                  <c:v>2010</c:v>
                </c:pt>
                <c:pt idx="1">
                  <c:v>2018</c:v>
                </c:pt>
                <c:pt idx="2">
                  <c:v>2020</c:v>
                </c:pt>
                <c:pt idx="3">
                  <c:v>2030</c:v>
                </c:pt>
                <c:pt idx="4">
                  <c:v>2035</c:v>
                </c:pt>
                <c:pt idx="5">
                  <c:v>2040</c:v>
                </c:pt>
                <c:pt idx="6">
                  <c:v>2050</c:v>
                </c:pt>
              </c:numCache>
            </c:numRef>
          </c:cat>
          <c:val>
            <c:numRef>
              <c:f>Raumwärme_Entwicklung!$B$3:$H$3</c:f>
              <c:numCache>
                <c:formatCode>General</c:formatCode>
                <c:ptCount val="7"/>
                <c:pt idx="0">
                  <c:v>10.8</c:v>
                </c:pt>
                <c:pt idx="1">
                  <c:v>36.720000000000006</c:v>
                </c:pt>
                <c:pt idx="2">
                  <c:v>43.2</c:v>
                </c:pt>
                <c:pt idx="3">
                  <c:v>72</c:v>
                </c:pt>
                <c:pt idx="4">
                  <c:v>90</c:v>
                </c:pt>
                <c:pt idx="5">
                  <c:v>108</c:v>
                </c:pt>
                <c:pt idx="6">
                  <c:v>136.80000000000001</c:v>
                </c:pt>
              </c:numCache>
            </c:numRef>
          </c:val>
          <c:smooth val="0"/>
          <c:extLst>
            <c:ext xmlns:c16="http://schemas.microsoft.com/office/drawing/2014/chart" uri="{C3380CC4-5D6E-409C-BE32-E72D297353CC}">
              <c16:uniqueId val="{00000000-8E0F-4651-BA77-77FD43DC5734}"/>
            </c:ext>
          </c:extLst>
        </c:ser>
        <c:ser>
          <c:idx val="1"/>
          <c:order val="1"/>
          <c:tx>
            <c:strRef>
              <c:f>Raumwärme_Entwicklung!$A$4</c:f>
              <c:strCache>
                <c:ptCount val="1"/>
                <c:pt idx="0">
                  <c:v>Hilfsstrom</c:v>
                </c:pt>
              </c:strCache>
            </c:strRef>
          </c:tx>
          <c:spPr>
            <a:ln w="28575" cap="rnd">
              <a:solidFill>
                <a:schemeClr val="accent2"/>
              </a:solidFill>
              <a:round/>
            </a:ln>
            <a:effectLst/>
          </c:spPr>
          <c:marker>
            <c:symbol val="none"/>
          </c:marker>
          <c:cat>
            <c:numRef>
              <c:f>Raumwärme_Entwicklung!$B$2:$H$2</c:f>
              <c:numCache>
                <c:formatCode>General</c:formatCode>
                <c:ptCount val="7"/>
                <c:pt idx="0">
                  <c:v>2010</c:v>
                </c:pt>
                <c:pt idx="1">
                  <c:v>2018</c:v>
                </c:pt>
                <c:pt idx="2">
                  <c:v>2020</c:v>
                </c:pt>
                <c:pt idx="3">
                  <c:v>2030</c:v>
                </c:pt>
                <c:pt idx="4">
                  <c:v>2035</c:v>
                </c:pt>
                <c:pt idx="5">
                  <c:v>2040</c:v>
                </c:pt>
                <c:pt idx="6">
                  <c:v>2050</c:v>
                </c:pt>
              </c:numCache>
            </c:numRef>
          </c:cat>
          <c:val>
            <c:numRef>
              <c:f>Raumwärme_Entwicklung!$B$4:$H$4</c:f>
              <c:numCache>
                <c:formatCode>General</c:formatCode>
                <c:ptCount val="7"/>
                <c:pt idx="0">
                  <c:v>46.800000000000004</c:v>
                </c:pt>
                <c:pt idx="1">
                  <c:v>49.68</c:v>
                </c:pt>
                <c:pt idx="2">
                  <c:v>50.4</c:v>
                </c:pt>
                <c:pt idx="3">
                  <c:v>50.4</c:v>
                </c:pt>
                <c:pt idx="4">
                  <c:v>50.4</c:v>
                </c:pt>
                <c:pt idx="5">
                  <c:v>50.4</c:v>
                </c:pt>
                <c:pt idx="6">
                  <c:v>54</c:v>
                </c:pt>
              </c:numCache>
            </c:numRef>
          </c:val>
          <c:smooth val="0"/>
          <c:extLst>
            <c:ext xmlns:c16="http://schemas.microsoft.com/office/drawing/2014/chart" uri="{C3380CC4-5D6E-409C-BE32-E72D297353CC}">
              <c16:uniqueId val="{00000001-8E0F-4651-BA77-77FD43DC5734}"/>
            </c:ext>
          </c:extLst>
        </c:ser>
        <c:ser>
          <c:idx val="2"/>
          <c:order val="2"/>
          <c:tx>
            <c:strRef>
              <c:f>Raumwärme_Entwicklung!$A$5</c:f>
              <c:strCache>
                <c:ptCount val="1"/>
                <c:pt idx="0">
                  <c:v>Strom Raumwärme Direkt</c:v>
                </c:pt>
              </c:strCache>
            </c:strRef>
          </c:tx>
          <c:spPr>
            <a:ln w="28575" cap="rnd">
              <a:solidFill>
                <a:schemeClr val="accent3"/>
              </a:solidFill>
              <a:round/>
            </a:ln>
            <a:effectLst/>
          </c:spPr>
          <c:marker>
            <c:symbol val="none"/>
          </c:marker>
          <c:cat>
            <c:numRef>
              <c:f>Raumwärme_Entwicklung!$B$2:$H$2</c:f>
              <c:numCache>
                <c:formatCode>General</c:formatCode>
                <c:ptCount val="7"/>
                <c:pt idx="0">
                  <c:v>2010</c:v>
                </c:pt>
                <c:pt idx="1">
                  <c:v>2018</c:v>
                </c:pt>
                <c:pt idx="2">
                  <c:v>2020</c:v>
                </c:pt>
                <c:pt idx="3">
                  <c:v>2030</c:v>
                </c:pt>
                <c:pt idx="4">
                  <c:v>2035</c:v>
                </c:pt>
                <c:pt idx="5">
                  <c:v>2040</c:v>
                </c:pt>
                <c:pt idx="6">
                  <c:v>2050</c:v>
                </c:pt>
              </c:numCache>
            </c:numRef>
          </c:cat>
          <c:val>
            <c:numRef>
              <c:f>Raumwärme_Entwicklung!$B$5:$H$5</c:f>
              <c:numCache>
                <c:formatCode>General</c:formatCode>
                <c:ptCount val="7"/>
                <c:pt idx="0">
                  <c:v>115.2</c:v>
                </c:pt>
                <c:pt idx="1">
                  <c:v>60.48</c:v>
                </c:pt>
                <c:pt idx="2">
                  <c:v>46.800000000000004</c:v>
                </c:pt>
                <c:pt idx="3">
                  <c:v>18</c:v>
                </c:pt>
                <c:pt idx="4">
                  <c:v>14.4</c:v>
                </c:pt>
                <c:pt idx="5">
                  <c:v>10.8</c:v>
                </c:pt>
                <c:pt idx="6">
                  <c:v>7.2</c:v>
                </c:pt>
              </c:numCache>
            </c:numRef>
          </c:val>
          <c:smooth val="0"/>
          <c:extLst>
            <c:ext xmlns:c16="http://schemas.microsoft.com/office/drawing/2014/chart" uri="{C3380CC4-5D6E-409C-BE32-E72D297353CC}">
              <c16:uniqueId val="{00000002-8E0F-4651-BA77-77FD43DC5734}"/>
            </c:ext>
          </c:extLst>
        </c:ser>
        <c:dLbls>
          <c:showLegendKey val="0"/>
          <c:showVal val="0"/>
          <c:showCatName val="0"/>
          <c:showSerName val="0"/>
          <c:showPercent val="0"/>
          <c:showBubbleSize val="0"/>
        </c:dLbls>
        <c:smooth val="0"/>
        <c:axId val="486342408"/>
        <c:axId val="486342736"/>
      </c:lineChart>
      <c:catAx>
        <c:axId val="48634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6342736"/>
        <c:crosses val="autoZero"/>
        <c:auto val="1"/>
        <c:lblAlgn val="ctr"/>
        <c:lblOffset val="100"/>
        <c:noMultiLvlLbl val="0"/>
      </c:catAx>
      <c:valAx>
        <c:axId val="4863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6342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83820</xdr:colOff>
      <xdr:row>3</xdr:row>
      <xdr:rowOff>64770</xdr:rowOff>
    </xdr:from>
    <xdr:to>
      <xdr:col>19</xdr:col>
      <xdr:colOff>388620</xdr:colOff>
      <xdr:row>16</xdr:row>
      <xdr:rowOff>64770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N25"/>
  <sheetViews>
    <sheetView showGridLines="0" zoomScale="85" zoomScaleNormal="85" workbookViewId="0">
      <selection activeCell="D27" sqref="D27"/>
    </sheetView>
  </sheetViews>
  <sheetFormatPr baseColWidth="10" defaultColWidth="8.88671875" defaultRowHeight="14.4" x14ac:dyDescent="0.3"/>
  <cols>
    <col min="1" max="1" width="22.33203125" customWidth="1"/>
    <col min="3" max="3" width="9.44140625" bestFit="1" customWidth="1"/>
  </cols>
  <sheetData>
    <row r="1" spans="1:14" x14ac:dyDescent="0.3">
      <c r="A1" s="8" t="s">
        <v>74</v>
      </c>
      <c r="B1" s="8"/>
      <c r="C1" s="8"/>
      <c r="D1" s="8"/>
      <c r="E1" s="8"/>
      <c r="F1" s="8"/>
      <c r="G1" s="8"/>
    </row>
    <row r="2" spans="1:14" x14ac:dyDescent="0.3">
      <c r="A2" s="9" t="s">
        <v>28</v>
      </c>
      <c r="B2" s="10" t="s">
        <v>24</v>
      </c>
      <c r="C2" s="10">
        <v>2010</v>
      </c>
      <c r="D2" s="10">
        <v>2018</v>
      </c>
      <c r="E2" s="10">
        <v>2030</v>
      </c>
      <c r="F2" s="10">
        <v>2035</v>
      </c>
      <c r="G2" s="10">
        <v>2050</v>
      </c>
      <c r="H2" t="s">
        <v>38</v>
      </c>
    </row>
    <row r="3" spans="1:14" x14ac:dyDescent="0.3">
      <c r="A3" s="11" t="s">
        <v>2</v>
      </c>
      <c r="B3" s="12">
        <v>47</v>
      </c>
      <c r="C3" s="12">
        <v>348</v>
      </c>
      <c r="D3" s="12">
        <f>C3+(((E3-C3)/($E$2-$C$2))*($D$2-$C$2))</f>
        <v>373.2</v>
      </c>
      <c r="E3" s="12">
        <v>411</v>
      </c>
      <c r="F3" s="11">
        <f>E3+(((G3-E3)/($G$2-$E$2))*($F$2-$E$2))</f>
        <v>433.25</v>
      </c>
      <c r="G3" s="13">
        <v>500</v>
      </c>
      <c r="I3" s="2"/>
    </row>
    <row r="4" spans="1:14" x14ac:dyDescent="0.3">
      <c r="A4" s="11" t="s">
        <v>29</v>
      </c>
      <c r="B4" s="12">
        <v>55</v>
      </c>
      <c r="C4" s="12">
        <v>34</v>
      </c>
      <c r="D4" s="12">
        <f>C4+(((E4-C4)/($E$2-$C$2))*($D$2-$C$2))</f>
        <v>35.6</v>
      </c>
      <c r="E4" s="12">
        <v>38</v>
      </c>
      <c r="F4" s="11">
        <f t="shared" ref="F4:F10" si="0">E4+(((G4-E4)/($G$2-$E$2))*($F$2-$E$2))</f>
        <v>39.75</v>
      </c>
      <c r="G4" s="13">
        <v>45</v>
      </c>
      <c r="I4" s="2"/>
    </row>
    <row r="5" spans="1:14" x14ac:dyDescent="0.3">
      <c r="A5" s="11" t="s">
        <v>30</v>
      </c>
      <c r="B5" s="12">
        <v>63</v>
      </c>
      <c r="C5" s="12">
        <v>102</v>
      </c>
      <c r="D5" s="12">
        <f t="shared" ref="D5:D10" si="1">C5+(((E5-C5)/($E$2-$C$2))*($D$2-$C$2))</f>
        <v>106</v>
      </c>
      <c r="E5" s="12">
        <v>112</v>
      </c>
      <c r="F5" s="11">
        <f t="shared" si="0"/>
        <v>114.5</v>
      </c>
      <c r="G5" s="13">
        <v>122</v>
      </c>
      <c r="I5" s="2"/>
    </row>
    <row r="6" spans="1:14" x14ac:dyDescent="0.3">
      <c r="A6" s="11" t="s">
        <v>31</v>
      </c>
      <c r="B6" s="12">
        <v>6471</v>
      </c>
      <c r="C6" s="12">
        <v>48</v>
      </c>
      <c r="D6" s="12">
        <f t="shared" si="1"/>
        <v>50.8</v>
      </c>
      <c r="E6" s="12">
        <v>55</v>
      </c>
      <c r="F6" s="11">
        <f t="shared" si="0"/>
        <v>55.75</v>
      </c>
      <c r="G6" s="13">
        <v>58</v>
      </c>
      <c r="I6" s="2"/>
    </row>
    <row r="7" spans="1:14" x14ac:dyDescent="0.3">
      <c r="A7" s="11" t="s">
        <v>32</v>
      </c>
      <c r="B7" s="12">
        <v>86</v>
      </c>
      <c r="C7" s="12">
        <v>95</v>
      </c>
      <c r="D7" s="12">
        <f t="shared" si="1"/>
        <v>105.8</v>
      </c>
      <c r="E7" s="12">
        <v>122</v>
      </c>
      <c r="F7" s="11">
        <f t="shared" si="0"/>
        <v>126.5</v>
      </c>
      <c r="G7" s="13">
        <v>140</v>
      </c>
      <c r="I7" s="2"/>
    </row>
    <row r="8" spans="1:14" x14ac:dyDescent="0.3">
      <c r="A8" s="11" t="s">
        <v>5</v>
      </c>
      <c r="B8" s="12">
        <v>85</v>
      </c>
      <c r="C8" s="12">
        <v>146</v>
      </c>
      <c r="D8" s="12">
        <f t="shared" si="1"/>
        <v>148.80000000000001</v>
      </c>
      <c r="E8" s="12">
        <v>153</v>
      </c>
      <c r="F8" s="11">
        <f t="shared" si="0"/>
        <v>150.75</v>
      </c>
      <c r="G8" s="13">
        <v>144</v>
      </c>
      <c r="I8" s="2"/>
    </row>
    <row r="9" spans="1:14" x14ac:dyDescent="0.3">
      <c r="A9" s="11" t="s">
        <v>33</v>
      </c>
      <c r="B9" s="12">
        <v>84</v>
      </c>
      <c r="C9" s="12">
        <v>204</v>
      </c>
      <c r="D9" s="12">
        <f t="shared" si="1"/>
        <v>199.6</v>
      </c>
      <c r="E9" s="12">
        <v>193</v>
      </c>
      <c r="F9" s="11">
        <f t="shared" si="0"/>
        <v>185.75</v>
      </c>
      <c r="G9" s="13">
        <v>164</v>
      </c>
      <c r="I9" s="2"/>
    </row>
    <row r="10" spans="1:14" x14ac:dyDescent="0.3">
      <c r="A10" s="11" t="s">
        <v>34</v>
      </c>
      <c r="B10" s="12" t="s">
        <v>35</v>
      </c>
      <c r="C10" s="12">
        <v>646</v>
      </c>
      <c r="D10" s="12">
        <f t="shared" si="1"/>
        <v>656.4</v>
      </c>
      <c r="E10" s="12">
        <v>672</v>
      </c>
      <c r="F10" s="11">
        <f t="shared" si="0"/>
        <v>676.25</v>
      </c>
      <c r="G10" s="13">
        <v>689</v>
      </c>
      <c r="I10" s="2"/>
      <c r="M10" s="2"/>
      <c r="N10" s="3"/>
    </row>
    <row r="11" spans="1:14" x14ac:dyDescent="0.3">
      <c r="A11" s="11" t="s">
        <v>36</v>
      </c>
      <c r="B11" s="12"/>
      <c r="C11" s="12">
        <f>SUM(C3:C10)</f>
        <v>1623</v>
      </c>
      <c r="D11" s="12">
        <f>SUM(D3:D10)</f>
        <v>1676.1999999999998</v>
      </c>
      <c r="E11" s="12">
        <f>SUM(E3:E10)</f>
        <v>1756</v>
      </c>
      <c r="F11" s="11">
        <f>SUM(F3:F10)</f>
        <v>1782.5</v>
      </c>
      <c r="G11" s="13">
        <f>SUM(G3:G10)</f>
        <v>1862</v>
      </c>
    </row>
    <row r="12" spans="1:14" x14ac:dyDescent="0.3">
      <c r="A12" t="s">
        <v>37</v>
      </c>
    </row>
    <row r="13" spans="1:14" x14ac:dyDescent="0.3">
      <c r="A13" t="s">
        <v>39</v>
      </c>
    </row>
    <row r="15" spans="1:14" x14ac:dyDescent="0.3">
      <c r="A15" s="8" t="s">
        <v>75</v>
      </c>
      <c r="B15" s="8"/>
      <c r="C15" s="8"/>
      <c r="D15" s="8"/>
      <c r="E15" s="8"/>
      <c r="F15" s="8"/>
      <c r="G15" s="8"/>
    </row>
    <row r="16" spans="1:14" x14ac:dyDescent="0.3">
      <c r="A16" s="9" t="s">
        <v>40</v>
      </c>
      <c r="B16" s="10" t="s">
        <v>24</v>
      </c>
      <c r="C16" s="10">
        <v>2010</v>
      </c>
      <c r="D16" s="10">
        <v>2018</v>
      </c>
      <c r="E16" s="10">
        <v>2030</v>
      </c>
      <c r="F16" s="10">
        <v>2035</v>
      </c>
      <c r="G16" s="10">
        <v>2050</v>
      </c>
      <c r="H16" t="s">
        <v>38</v>
      </c>
      <c r="I16" s="10" t="s">
        <v>41</v>
      </c>
      <c r="J16" s="10"/>
    </row>
    <row r="17" spans="1:12" x14ac:dyDescent="0.3">
      <c r="A17" s="11" t="s">
        <v>2</v>
      </c>
      <c r="B17" s="12">
        <v>47</v>
      </c>
      <c r="C17" s="14">
        <f>C3/$C$11</f>
        <v>0.2144177449168207</v>
      </c>
      <c r="D17" s="14">
        <f>D3/$D$11</f>
        <v>0.22264646223601003</v>
      </c>
      <c r="E17" s="14">
        <f>E3/$E$11</f>
        <v>0.23405466970387243</v>
      </c>
      <c r="F17" s="14">
        <f>F3/$F$11</f>
        <v>0.24305750350631136</v>
      </c>
      <c r="G17" s="15">
        <f>G3/$G$11</f>
        <v>0.26852846401718583</v>
      </c>
      <c r="I17" s="16">
        <f>F17-D17</f>
        <v>2.0411041270301328E-2</v>
      </c>
      <c r="J17" s="11">
        <v>47</v>
      </c>
    </row>
    <row r="18" spans="1:12" x14ac:dyDescent="0.3">
      <c r="A18" s="11" t="s">
        <v>29</v>
      </c>
      <c r="B18" s="12">
        <v>55</v>
      </c>
      <c r="C18" s="14">
        <f>C4/$C$11</f>
        <v>2.0948860135551448E-2</v>
      </c>
      <c r="D18" s="14">
        <f>D4/$D$11</f>
        <v>2.1238515690251761E-2</v>
      </c>
      <c r="E18" s="14">
        <f>E4/$E$11</f>
        <v>2.164009111617312E-2</v>
      </c>
      <c r="F18" s="14">
        <f>F4/$F$11</f>
        <v>2.2300140252454418E-2</v>
      </c>
      <c r="G18" s="15">
        <f>G4/$G$11</f>
        <v>2.4167561761546726E-2</v>
      </c>
      <c r="I18" s="16">
        <f t="shared" ref="I18:I24" si="2">F18-D18</f>
        <v>1.0616245622026566E-3</v>
      </c>
      <c r="J18" s="11">
        <v>55</v>
      </c>
    </row>
    <row r="19" spans="1:12" x14ac:dyDescent="0.3">
      <c r="A19" s="11" t="s">
        <v>30</v>
      </c>
      <c r="B19" s="12">
        <v>63</v>
      </c>
      <c r="C19" s="14">
        <f>C5/$C$11</f>
        <v>6.2846580406654348E-2</v>
      </c>
      <c r="D19" s="14">
        <f>D5/$D$11</f>
        <v>6.3238277055244013E-2</v>
      </c>
      <c r="E19" s="14">
        <f>E5/$E$11</f>
        <v>6.3781321184510256E-2</v>
      </c>
      <c r="F19" s="14">
        <f>F5/$F$11</f>
        <v>6.4235624123422166E-2</v>
      </c>
      <c r="G19" s="15">
        <f>G5/$G$11</f>
        <v>6.5520945220193347E-2</v>
      </c>
      <c r="I19" s="16">
        <f t="shared" si="2"/>
        <v>9.9734706817815322E-4</v>
      </c>
      <c r="J19" s="11">
        <v>63</v>
      </c>
    </row>
    <row r="20" spans="1:12" x14ac:dyDescent="0.3">
      <c r="A20" s="11" t="s">
        <v>31</v>
      </c>
      <c r="B20" s="12">
        <v>6471</v>
      </c>
      <c r="C20" s="14">
        <f>C6/$C$11</f>
        <v>2.9574861367837338E-2</v>
      </c>
      <c r="D20" s="14">
        <f>D6/$D$11</f>
        <v>3.0306645984965998E-2</v>
      </c>
      <c r="E20" s="14">
        <f>E6/$E$11</f>
        <v>3.1321184510250573E-2</v>
      </c>
      <c r="F20" s="14">
        <f>F6/$F$11</f>
        <v>3.1276297335203367E-2</v>
      </c>
      <c r="G20" s="15">
        <f>G6/$G$11</f>
        <v>3.1149301825993556E-2</v>
      </c>
      <c r="I20" s="16">
        <f t="shared" si="2"/>
        <v>9.6965135023736881E-4</v>
      </c>
      <c r="J20" s="11">
        <v>6471</v>
      </c>
    </row>
    <row r="21" spans="1:12" x14ac:dyDescent="0.3">
      <c r="A21" s="11" t="s">
        <v>32</v>
      </c>
      <c r="B21" s="12">
        <v>86</v>
      </c>
      <c r="C21" s="14">
        <f>C7/$C$11</f>
        <v>5.8533579790511402E-2</v>
      </c>
      <c r="D21" s="14">
        <f>D7/$D$11</f>
        <v>6.3118959551366191E-2</v>
      </c>
      <c r="E21" s="14">
        <f>E7/$E$11</f>
        <v>6.9476082004555809E-2</v>
      </c>
      <c r="F21" s="14">
        <f>F7/$F$11</f>
        <v>7.0967741935483872E-2</v>
      </c>
      <c r="G21" s="15">
        <f>G7/$G$11</f>
        <v>7.5187969924812026E-2</v>
      </c>
      <c r="I21" s="16">
        <f t="shared" si="2"/>
        <v>7.8487823841176807E-3</v>
      </c>
      <c r="J21" s="11">
        <v>86</v>
      </c>
    </row>
    <row r="22" spans="1:12" x14ac:dyDescent="0.3">
      <c r="A22" s="11" t="s">
        <v>5</v>
      </c>
      <c r="B22" s="12">
        <v>85</v>
      </c>
      <c r="C22" s="14">
        <f>C8/$C$11</f>
        <v>8.9956869993838576E-2</v>
      </c>
      <c r="D22" s="14">
        <f>D8/$D$11</f>
        <v>8.8772222885097257E-2</v>
      </c>
      <c r="E22" s="14">
        <f>E8/$E$11</f>
        <v>8.7129840546697035E-2</v>
      </c>
      <c r="F22" s="14">
        <f>F8/$F$11</f>
        <v>8.4572230014025251E-2</v>
      </c>
      <c r="G22" s="15">
        <f>G8/$G$11</f>
        <v>7.7336197636949516E-2</v>
      </c>
      <c r="I22" s="16">
        <f>F22-D22</f>
        <v>-4.1999928710720058E-3</v>
      </c>
      <c r="J22" s="11">
        <v>85</v>
      </c>
      <c r="L22" s="3"/>
    </row>
    <row r="23" spans="1:12" x14ac:dyDescent="0.3">
      <c r="A23" s="11" t="s">
        <v>33</v>
      </c>
      <c r="B23" s="12">
        <v>84</v>
      </c>
      <c r="C23" s="14">
        <f>C9/$C$11</f>
        <v>0.1256931608133087</v>
      </c>
      <c r="D23" s="14">
        <f>D9/$D$11</f>
        <v>0.11907886887006325</v>
      </c>
      <c r="E23" s="14">
        <f>E9/$E$11</f>
        <v>0.10990888382687927</v>
      </c>
      <c r="F23" s="14">
        <f>F9/$F$11</f>
        <v>0.10420757363253857</v>
      </c>
      <c r="G23" s="15">
        <f>G9/$G$11</f>
        <v>8.8077336197636955E-2</v>
      </c>
      <c r="I23" s="16">
        <f t="shared" si="2"/>
        <v>-1.4871295237524673E-2</v>
      </c>
      <c r="J23" s="11">
        <v>84</v>
      </c>
    </row>
    <row r="24" spans="1:12" x14ac:dyDescent="0.3">
      <c r="A24" s="11" t="s">
        <v>34</v>
      </c>
      <c r="B24" s="12" t="s">
        <v>35</v>
      </c>
      <c r="C24" s="14">
        <f>C10/$C$11</f>
        <v>0.39802834257547753</v>
      </c>
      <c r="D24" s="14">
        <f>D10/$D$11</f>
        <v>0.39160004772700158</v>
      </c>
      <c r="E24" s="14">
        <f>E10/$E$11</f>
        <v>0.38268792710706151</v>
      </c>
      <c r="F24" s="14">
        <f>F10/$F$11</f>
        <v>0.37938288920056101</v>
      </c>
      <c r="G24" s="15">
        <f>G10/$G$11</f>
        <v>0.37003222341568204</v>
      </c>
      <c r="I24" s="17">
        <f t="shared" si="2"/>
        <v>-1.2217158526440564E-2</v>
      </c>
      <c r="J24" s="11"/>
    </row>
    <row r="25" spans="1:12" x14ac:dyDescent="0.3">
      <c r="A25" s="11" t="s">
        <v>36</v>
      </c>
      <c r="B25" s="12"/>
      <c r="C25" s="12">
        <f>SUM(C17:C24)</f>
        <v>1</v>
      </c>
      <c r="D25" s="12">
        <v>1</v>
      </c>
      <c r="E25" s="12">
        <v>1</v>
      </c>
      <c r="F25" s="12">
        <v>1</v>
      </c>
      <c r="G25" s="11">
        <v>1</v>
      </c>
      <c r="I25"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499984740745262"/>
  </sheetPr>
  <dimension ref="A1:K17"/>
  <sheetViews>
    <sheetView showGridLines="0" workbookViewId="0">
      <selection activeCell="I18" sqref="I18"/>
    </sheetView>
  </sheetViews>
  <sheetFormatPr baseColWidth="10" defaultColWidth="8.88671875" defaultRowHeight="14.4" x14ac:dyDescent="0.3"/>
  <cols>
    <col min="1" max="1" width="16.109375" customWidth="1"/>
    <col min="10" max="10" width="3.33203125" customWidth="1"/>
    <col min="11" max="11" width="22" customWidth="1"/>
  </cols>
  <sheetData>
    <row r="1" spans="1:11" x14ac:dyDescent="0.3">
      <c r="A1" s="8" t="s">
        <v>83</v>
      </c>
      <c r="B1" s="19"/>
      <c r="C1" s="19"/>
      <c r="D1" s="19"/>
      <c r="E1" s="19"/>
      <c r="F1" s="19"/>
      <c r="G1" s="19"/>
      <c r="H1" s="19"/>
      <c r="K1" s="30"/>
    </row>
    <row r="2" spans="1:11" ht="31.2" customHeight="1" x14ac:dyDescent="0.3">
      <c r="A2" s="9" t="s">
        <v>63</v>
      </c>
      <c r="B2" s="10">
        <v>2010</v>
      </c>
      <c r="C2" s="10">
        <v>2018</v>
      </c>
      <c r="D2" s="10">
        <v>2020</v>
      </c>
      <c r="E2" s="10">
        <v>2030</v>
      </c>
      <c r="F2" s="10">
        <v>2035</v>
      </c>
      <c r="G2" s="10">
        <v>2040</v>
      </c>
      <c r="H2" s="10">
        <v>2050</v>
      </c>
      <c r="K2" s="22" t="s">
        <v>65</v>
      </c>
    </row>
    <row r="3" spans="1:11" x14ac:dyDescent="0.3">
      <c r="A3" s="35" t="s">
        <v>60</v>
      </c>
      <c r="B3" s="12">
        <v>10.8</v>
      </c>
      <c r="C3" s="12">
        <f>B3+(((D3-B3)/($D$2-$B$2))*($C$2-$B$2))</f>
        <v>36.720000000000006</v>
      </c>
      <c r="D3" s="12">
        <v>43.2</v>
      </c>
      <c r="E3" s="12">
        <v>72</v>
      </c>
      <c r="F3" s="12">
        <f>E3+(((G3-E3)/($G$2-$E$2))*($F$2-$E$2))</f>
        <v>90</v>
      </c>
      <c r="G3" s="12">
        <v>108</v>
      </c>
      <c r="H3" s="11">
        <v>136.80000000000001</v>
      </c>
      <c r="K3" s="38">
        <f>((F3-C3)/C3)+1</f>
        <v>2.450980392156862</v>
      </c>
    </row>
    <row r="4" spans="1:11" x14ac:dyDescent="0.3">
      <c r="A4" s="35" t="s">
        <v>61</v>
      </c>
      <c r="B4" s="12">
        <v>46.800000000000004</v>
      </c>
      <c r="C4" s="12">
        <f>B4+(((D4-B4)/($D$2-$B$2))*($C$2-$B$2))</f>
        <v>49.68</v>
      </c>
      <c r="D4" s="12">
        <v>50.4</v>
      </c>
      <c r="E4" s="12">
        <v>50.4</v>
      </c>
      <c r="F4" s="12">
        <f t="shared" ref="F4:F5" si="0">E4+(((G4-E4)/($G$2-$E$2))*($F$2-$E$2))</f>
        <v>50.4</v>
      </c>
      <c r="G4" s="12">
        <v>50.4</v>
      </c>
      <c r="H4" s="11">
        <v>54</v>
      </c>
      <c r="K4" s="38">
        <f>((F4-C4)/C4)+1</f>
        <v>1.0144927536231885</v>
      </c>
    </row>
    <row r="5" spans="1:11" x14ac:dyDescent="0.3">
      <c r="A5" s="35" t="s">
        <v>62</v>
      </c>
      <c r="B5" s="12">
        <v>115.2</v>
      </c>
      <c r="C5" s="12">
        <f>B5+(((D5-B5)/($D$2-$B$2))*($C$2-$B$2))</f>
        <v>60.48</v>
      </c>
      <c r="D5" s="12">
        <v>46.800000000000004</v>
      </c>
      <c r="E5" s="12">
        <v>18</v>
      </c>
      <c r="F5" s="12">
        <f t="shared" si="0"/>
        <v>14.4</v>
      </c>
      <c r="G5" s="12">
        <v>10.8</v>
      </c>
      <c r="H5" s="11">
        <v>7.2</v>
      </c>
      <c r="K5" s="38">
        <f>((F5-C5)/C5)+1</f>
        <v>0.23809523809523814</v>
      </c>
    </row>
    <row r="6" spans="1:11" x14ac:dyDescent="0.3">
      <c r="A6" s="35" t="s">
        <v>13</v>
      </c>
      <c r="B6" s="12">
        <f t="shared" ref="B6:H6" si="1">SUM(B3:B5)</f>
        <v>172.8</v>
      </c>
      <c r="C6" s="12">
        <f t="shared" si="1"/>
        <v>146.88</v>
      </c>
      <c r="D6" s="12">
        <f t="shared" si="1"/>
        <v>140.4</v>
      </c>
      <c r="E6" s="12">
        <f t="shared" si="1"/>
        <v>140.4</v>
      </c>
      <c r="F6" s="12">
        <f>SUM(F3:F5)</f>
        <v>154.80000000000001</v>
      </c>
      <c r="G6" s="12">
        <f t="shared" si="1"/>
        <v>169.20000000000002</v>
      </c>
      <c r="H6" s="11">
        <f t="shared" si="1"/>
        <v>198</v>
      </c>
      <c r="K6" s="38">
        <f>((F6-C6)/C6)+1</f>
        <v>1.053921568627451</v>
      </c>
    </row>
    <row r="7" spans="1:11" x14ac:dyDescent="0.3">
      <c r="A7" t="s">
        <v>64</v>
      </c>
    </row>
    <row r="9" spans="1:11" x14ac:dyDescent="0.3">
      <c r="A9" s="8" t="s">
        <v>78</v>
      </c>
      <c r="B9" s="19"/>
      <c r="C9" s="19"/>
      <c r="D9" s="19"/>
      <c r="E9" s="19"/>
      <c r="F9" s="19"/>
      <c r="G9" s="19"/>
      <c r="H9" s="19"/>
    </row>
    <row r="10" spans="1:11" x14ac:dyDescent="0.3">
      <c r="A10" s="37"/>
      <c r="B10" s="37"/>
      <c r="C10" s="37">
        <v>2018</v>
      </c>
      <c r="D10" s="37"/>
      <c r="E10" s="37"/>
      <c r="F10" s="37">
        <v>2035</v>
      </c>
      <c r="G10" s="10"/>
      <c r="H10" s="10"/>
    </row>
    <row r="11" spans="1:11" x14ac:dyDescent="0.3">
      <c r="A11" s="10" t="s">
        <v>84</v>
      </c>
      <c r="B11" s="10"/>
      <c r="C11" s="39">
        <f>C3/C6</f>
        <v>0.25000000000000006</v>
      </c>
      <c r="D11" s="12"/>
      <c r="E11" s="12"/>
      <c r="F11" s="40">
        <f>F3/F6</f>
        <v>0.58139534883720922</v>
      </c>
      <c r="G11" s="12"/>
      <c r="H11" s="11"/>
    </row>
    <row r="17" spans="3:3" x14ac:dyDescent="0.3">
      <c r="C17" s="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F75-B16F-44BA-898E-10DB1EB496DA}">
  <sheetPr>
    <tabColor rgb="FFC50E1F"/>
  </sheetPr>
  <dimension ref="A1:W47"/>
  <sheetViews>
    <sheetView showGridLines="0" zoomScale="55" zoomScaleNormal="55" workbookViewId="0">
      <selection activeCell="W21" sqref="W21"/>
    </sheetView>
  </sheetViews>
  <sheetFormatPr baseColWidth="10" defaultColWidth="8.88671875" defaultRowHeight="14.4" x14ac:dyDescent="0.3"/>
  <cols>
    <col min="1" max="1" width="19.6640625" customWidth="1"/>
    <col min="2" max="2" width="19.6640625" style="7" customWidth="1"/>
    <col min="3" max="9" width="12.88671875" style="7" customWidth="1"/>
    <col min="10" max="10" width="8.88671875" style="7"/>
    <col min="13" max="13" width="17.33203125" customWidth="1"/>
    <col min="14" max="14" width="9.44140625" bestFit="1" customWidth="1"/>
    <col min="15" max="21" width="13.33203125" style="7" customWidth="1"/>
  </cols>
  <sheetData>
    <row r="1" spans="1:23" ht="25.8" customHeight="1" x14ac:dyDescent="0.3">
      <c r="A1" s="18" t="s">
        <v>76</v>
      </c>
      <c r="B1" s="18"/>
      <c r="C1" s="18"/>
      <c r="D1" s="18"/>
      <c r="E1" s="18"/>
      <c r="F1" s="18"/>
      <c r="G1" s="18"/>
      <c r="H1" s="18"/>
      <c r="I1" s="18"/>
      <c r="J1" s="18"/>
      <c r="M1" s="8" t="s">
        <v>77</v>
      </c>
      <c r="N1" s="19"/>
      <c r="O1" s="20"/>
      <c r="P1" s="20"/>
      <c r="Q1" s="20"/>
      <c r="R1" s="20"/>
      <c r="S1" s="20"/>
      <c r="T1" s="20"/>
      <c r="U1" s="20"/>
      <c r="V1" s="19"/>
      <c r="W1" s="19"/>
    </row>
    <row r="2" spans="1:23" ht="39" customHeight="1" x14ac:dyDescent="0.3">
      <c r="A2" s="21" t="s">
        <v>42</v>
      </c>
      <c r="B2" s="22" t="s">
        <v>24</v>
      </c>
      <c r="C2" s="22" t="s">
        <v>19</v>
      </c>
      <c r="D2" s="22" t="s">
        <v>26</v>
      </c>
      <c r="E2" s="22" t="s">
        <v>22</v>
      </c>
      <c r="F2" s="22" t="s">
        <v>21</v>
      </c>
      <c r="G2" s="22" t="s">
        <v>20</v>
      </c>
      <c r="H2" s="22" t="s">
        <v>27</v>
      </c>
      <c r="I2" s="22" t="s">
        <v>25</v>
      </c>
      <c r="J2" s="22" t="s">
        <v>13</v>
      </c>
      <c r="M2" s="21" t="s">
        <v>44</v>
      </c>
      <c r="N2" s="23" t="s">
        <v>24</v>
      </c>
      <c r="O2" s="22" t="s">
        <v>19</v>
      </c>
      <c r="P2" s="22" t="s">
        <v>26</v>
      </c>
      <c r="Q2" s="22" t="s">
        <v>22</v>
      </c>
      <c r="R2" s="22" t="s">
        <v>21</v>
      </c>
      <c r="S2" s="22" t="s">
        <v>20</v>
      </c>
      <c r="T2" s="22" t="s">
        <v>27</v>
      </c>
      <c r="U2" s="22" t="s">
        <v>25</v>
      </c>
      <c r="V2" s="23" t="s">
        <v>13</v>
      </c>
      <c r="W2" s="23" t="s">
        <v>45</v>
      </c>
    </row>
    <row r="3" spans="1:23" x14ac:dyDescent="0.3">
      <c r="A3" s="11" t="s">
        <v>0</v>
      </c>
      <c r="B3" s="24">
        <v>4143</v>
      </c>
      <c r="C3" s="25">
        <v>6.6576923076923284</v>
      </c>
      <c r="D3" s="25">
        <v>2.4965944272445819</v>
      </c>
      <c r="E3" s="25">
        <v>1.3507109004739339</v>
      </c>
      <c r="F3" s="25">
        <v>0.4653846153846154</v>
      </c>
      <c r="G3" s="25">
        <v>0</v>
      </c>
      <c r="H3" s="25">
        <v>0.45396825396825402</v>
      </c>
      <c r="I3" s="25">
        <v>3.63495145631068</v>
      </c>
      <c r="J3" s="26">
        <v>15.059301961074393</v>
      </c>
      <c r="M3" s="13" t="s">
        <v>0</v>
      </c>
      <c r="N3" s="12">
        <v>4143</v>
      </c>
      <c r="O3" s="25">
        <v>6.6576923076923284</v>
      </c>
      <c r="P3" s="25">
        <v>2.4965944272445819</v>
      </c>
      <c r="Q3" s="25">
        <v>1.3507109004739339</v>
      </c>
      <c r="R3" s="25">
        <v>0.4653846153846154</v>
      </c>
      <c r="S3" s="25">
        <v>0</v>
      </c>
      <c r="T3" s="25">
        <v>0.45396825396825402</v>
      </c>
      <c r="U3" s="25">
        <v>3.63495145631068</v>
      </c>
      <c r="V3" s="27">
        <f t="shared" ref="V3:V20" si="0">SUM(O3:U3)</f>
        <v>15.059301961074393</v>
      </c>
      <c r="W3" s="11"/>
    </row>
    <row r="4" spans="1:23" x14ac:dyDescent="0.3">
      <c r="A4" s="11" t="s">
        <v>14</v>
      </c>
      <c r="B4" s="24">
        <v>6471</v>
      </c>
      <c r="C4" s="25">
        <v>49.192948717948703</v>
      </c>
      <c r="D4" s="25">
        <v>4.6365325077399389</v>
      </c>
      <c r="E4" s="25">
        <v>49.075829383886258</v>
      </c>
      <c r="F4" s="25">
        <v>4.1884615384615378</v>
      </c>
      <c r="G4" s="25">
        <v>3.3495327102803745</v>
      </c>
      <c r="H4" s="25">
        <v>1.8158730158730161</v>
      </c>
      <c r="I4" s="25">
        <v>9.0873786407767003</v>
      </c>
      <c r="J4" s="26">
        <v>121.34655651496654</v>
      </c>
      <c r="M4" s="13" t="s">
        <v>14</v>
      </c>
      <c r="N4" s="12">
        <v>6471</v>
      </c>
      <c r="O4" s="24">
        <v>49.377094167793672</v>
      </c>
      <c r="P4" s="24">
        <v>4.6538885798317722</v>
      </c>
      <c r="Q4" s="24">
        <v>49.259536417392738</v>
      </c>
      <c r="R4" s="24">
        <v>4.2041403329688682</v>
      </c>
      <c r="S4" s="24">
        <v>3.3620711171817681</v>
      </c>
      <c r="T4" s="24">
        <v>1.8226704281461956</v>
      </c>
      <c r="U4" s="24">
        <v>9.1213956995489234</v>
      </c>
      <c r="V4" s="27">
        <f t="shared" si="0"/>
        <v>121.80079674286394</v>
      </c>
      <c r="W4" s="11">
        <f>J4+(0.001*J21)</f>
        <v>121.80079674286394</v>
      </c>
    </row>
    <row r="5" spans="1:23" x14ac:dyDescent="0.3">
      <c r="A5" s="11" t="s">
        <v>1</v>
      </c>
      <c r="B5" s="24">
        <v>1327</v>
      </c>
      <c r="C5" s="25">
        <v>5.5480769230769225</v>
      </c>
      <c r="D5" s="25">
        <v>5.7065015479876173</v>
      </c>
      <c r="E5" s="25">
        <v>1.8009478672985788</v>
      </c>
      <c r="F5" s="25">
        <v>0</v>
      </c>
      <c r="G5" s="25">
        <v>0</v>
      </c>
      <c r="H5" s="25">
        <v>0</v>
      </c>
      <c r="I5" s="25">
        <v>1.8174757281553402</v>
      </c>
      <c r="J5" s="26">
        <v>14.87300206651846</v>
      </c>
      <c r="M5" s="13" t="s">
        <v>1</v>
      </c>
      <c r="N5" s="12">
        <v>1327</v>
      </c>
      <c r="O5" s="25">
        <v>5.5480769230769225</v>
      </c>
      <c r="P5" s="25">
        <v>5.7065015479876173</v>
      </c>
      <c r="Q5" s="25">
        <v>1.8009478672985788</v>
      </c>
      <c r="R5" s="25">
        <v>0</v>
      </c>
      <c r="S5" s="25">
        <v>0</v>
      </c>
      <c r="T5" s="25">
        <v>0</v>
      </c>
      <c r="U5" s="25">
        <v>1.8174757281553402</v>
      </c>
      <c r="V5" s="27">
        <f t="shared" si="0"/>
        <v>14.87300206651846</v>
      </c>
      <c r="W5" s="11"/>
    </row>
    <row r="6" spans="1:23" x14ac:dyDescent="0.3">
      <c r="A6" s="11" t="s">
        <v>2</v>
      </c>
      <c r="B6" s="24">
        <v>47</v>
      </c>
      <c r="C6" s="25">
        <v>40.685897435897431</v>
      </c>
      <c r="D6" s="25">
        <v>7.4897832817337475</v>
      </c>
      <c r="E6" s="25">
        <v>8.5545023696682474</v>
      </c>
      <c r="F6" s="25">
        <v>2.3269230769230766</v>
      </c>
      <c r="G6" s="25">
        <v>20.097196261682249</v>
      </c>
      <c r="H6" s="25">
        <v>2.7238095238095239</v>
      </c>
      <c r="I6" s="25">
        <v>9.5417475728155345</v>
      </c>
      <c r="J6" s="26">
        <v>91.419859522529805</v>
      </c>
      <c r="M6" s="13" t="s">
        <v>2</v>
      </c>
      <c r="N6" s="12">
        <v>47</v>
      </c>
      <c r="O6" s="24">
        <v>44.729038919600512</v>
      </c>
      <c r="P6" s="24">
        <v>8.2340768920205711</v>
      </c>
      <c r="Q6" s="24">
        <v>9.4046019270821049</v>
      </c>
      <c r="R6" s="24">
        <v>2.5581599382093883</v>
      </c>
      <c r="S6" s="24">
        <v>22.094345471423843</v>
      </c>
      <c r="T6" s="24">
        <v>2.9944867848130676</v>
      </c>
      <c r="U6" s="24">
        <v>10.489954147328399</v>
      </c>
      <c r="V6" s="27">
        <f t="shared" si="0"/>
        <v>100.50466408047788</v>
      </c>
      <c r="W6" s="11">
        <f>J6+(0.02*J21)</f>
        <v>100.50466408047787</v>
      </c>
    </row>
    <row r="7" spans="1:23" x14ac:dyDescent="0.3">
      <c r="A7" s="11" t="s">
        <v>4</v>
      </c>
      <c r="B7" s="24">
        <v>86</v>
      </c>
      <c r="C7" s="25">
        <v>4.4384615384615387</v>
      </c>
      <c r="D7" s="25">
        <v>6.0631578947368423</v>
      </c>
      <c r="E7" s="25">
        <v>2.7014218009478679</v>
      </c>
      <c r="F7" s="25">
        <v>1.3961538461538461</v>
      </c>
      <c r="G7" s="25">
        <v>0.47850467289719645</v>
      </c>
      <c r="H7" s="25">
        <v>7.7174603174603167</v>
      </c>
      <c r="I7" s="25">
        <v>1.8174757281553402</v>
      </c>
      <c r="J7" s="26">
        <v>24.612635798812949</v>
      </c>
      <c r="M7" s="13" t="s">
        <v>4</v>
      </c>
      <c r="N7" s="12">
        <v>86</v>
      </c>
      <c r="O7" s="24">
        <v>5.2576049236823374</v>
      </c>
      <c r="P7" s="24">
        <v>7.1821482565964327</v>
      </c>
      <c r="Q7" s="24">
        <v>3.1999845979355657</v>
      </c>
      <c r="R7" s="24">
        <v>1.6538219993905445</v>
      </c>
      <c r="S7" s="24">
        <v>0.56681543873450579</v>
      </c>
      <c r="T7" s="24">
        <v>9.1417616243367661</v>
      </c>
      <c r="U7" s="24">
        <v>2.1529012371108243</v>
      </c>
      <c r="V7" s="27">
        <f>SUM(O7:U7)</f>
        <v>29.155038077786976</v>
      </c>
      <c r="W7" s="11">
        <f>J7+(0.01*J21)</f>
        <v>29.155038077786976</v>
      </c>
    </row>
    <row r="8" spans="1:23" x14ac:dyDescent="0.3">
      <c r="A8" s="11" t="s">
        <v>5</v>
      </c>
      <c r="B8" s="24">
        <v>85</v>
      </c>
      <c r="C8" s="25">
        <v>10.72628205128205</v>
      </c>
      <c r="D8" s="25">
        <v>0.35665634674922608</v>
      </c>
      <c r="E8" s="25">
        <v>1.8009478672985788</v>
      </c>
      <c r="F8" s="25">
        <v>0</v>
      </c>
      <c r="G8" s="25">
        <v>0</v>
      </c>
      <c r="H8" s="25">
        <v>0.45396825396825402</v>
      </c>
      <c r="I8" s="25">
        <v>0.9087378640776701</v>
      </c>
      <c r="J8" s="26">
        <v>14.246592383375779</v>
      </c>
      <c r="M8" s="13" t="s">
        <v>5</v>
      </c>
      <c r="N8" s="12">
        <v>85</v>
      </c>
      <c r="O8" s="24">
        <v>9.0162911031478021</v>
      </c>
      <c r="P8" s="24">
        <v>0.29979795708354406</v>
      </c>
      <c r="Q8" s="24">
        <v>1.5138395723256566</v>
      </c>
      <c r="R8" s="24">
        <v>0</v>
      </c>
      <c r="S8" s="24">
        <v>0</v>
      </c>
      <c r="T8" s="24">
        <v>0.38159633597144549</v>
      </c>
      <c r="U8" s="24">
        <v>0.76386627536031637</v>
      </c>
      <c r="V8" s="27">
        <f t="shared" si="0"/>
        <v>11.975391243888765</v>
      </c>
      <c r="W8" s="11">
        <f>J8-(0.005*J21)</f>
        <v>11.975391243888765</v>
      </c>
    </row>
    <row r="9" spans="1:23" x14ac:dyDescent="0.3">
      <c r="A9" s="11" t="s">
        <v>3</v>
      </c>
      <c r="B9" s="24">
        <v>96</v>
      </c>
      <c r="C9" s="25">
        <v>0.73974358974358978</v>
      </c>
      <c r="D9" s="25">
        <v>3.9232198142414867</v>
      </c>
      <c r="E9" s="25">
        <v>0</v>
      </c>
      <c r="F9" s="25">
        <v>0</v>
      </c>
      <c r="G9" s="25">
        <v>0</v>
      </c>
      <c r="H9" s="25">
        <v>0</v>
      </c>
      <c r="I9" s="25">
        <v>0</v>
      </c>
      <c r="J9" s="26">
        <v>4.662963403985076</v>
      </c>
      <c r="M9" s="13" t="s">
        <v>3</v>
      </c>
      <c r="N9" s="12">
        <v>96</v>
      </c>
      <c r="O9" s="25">
        <v>0.73974358974358978</v>
      </c>
      <c r="P9" s="25">
        <v>3.9232198142414867</v>
      </c>
      <c r="Q9" s="25">
        <v>0</v>
      </c>
      <c r="R9" s="25">
        <v>0</v>
      </c>
      <c r="S9" s="25">
        <v>0</v>
      </c>
      <c r="T9" s="25">
        <v>0</v>
      </c>
      <c r="U9" s="25">
        <v>0</v>
      </c>
      <c r="V9" s="27">
        <f t="shared" si="0"/>
        <v>4.662963403985076</v>
      </c>
      <c r="W9" s="11"/>
    </row>
    <row r="10" spans="1:23" x14ac:dyDescent="0.3">
      <c r="A10" s="11" t="s">
        <v>15</v>
      </c>
      <c r="B10" s="24">
        <v>55</v>
      </c>
      <c r="C10" s="25">
        <v>19.603205128205126</v>
      </c>
      <c r="D10" s="25">
        <v>17.119504643962848</v>
      </c>
      <c r="E10" s="25">
        <v>4.5023696682464465</v>
      </c>
      <c r="F10" s="25">
        <v>0.93076923076923079</v>
      </c>
      <c r="G10" s="25">
        <v>11.96261682242991</v>
      </c>
      <c r="H10" s="25">
        <v>9.533333333333335</v>
      </c>
      <c r="I10" s="25">
        <v>12.267961165048545</v>
      </c>
      <c r="J10" s="26">
        <v>75.919759991995434</v>
      </c>
      <c r="M10" s="13" t="s">
        <v>15</v>
      </c>
      <c r="N10" s="12">
        <v>55</v>
      </c>
      <c r="O10" s="25">
        <v>19.603205128205126</v>
      </c>
      <c r="P10" s="25">
        <v>17.119504643962848</v>
      </c>
      <c r="Q10" s="25">
        <v>4.5023696682464465</v>
      </c>
      <c r="R10" s="25">
        <v>0.93076923076923079</v>
      </c>
      <c r="S10" s="25">
        <v>11.96261682242991</v>
      </c>
      <c r="T10" s="25">
        <v>9.533333333333335</v>
      </c>
      <c r="U10" s="25">
        <v>12.267961165048545</v>
      </c>
      <c r="V10" s="27">
        <f t="shared" si="0"/>
        <v>75.919759991995434</v>
      </c>
      <c r="W10" s="11"/>
    </row>
    <row r="11" spans="1:23" x14ac:dyDescent="0.3">
      <c r="A11" s="11" t="s">
        <v>6</v>
      </c>
      <c r="B11" s="24">
        <v>10</v>
      </c>
      <c r="C11" s="25">
        <v>0</v>
      </c>
      <c r="D11" s="25">
        <v>0</v>
      </c>
      <c r="E11" s="25">
        <v>0</v>
      </c>
      <c r="F11" s="25">
        <v>0</v>
      </c>
      <c r="G11" s="25">
        <v>0</v>
      </c>
      <c r="H11" s="25">
        <v>1.361904761904762</v>
      </c>
      <c r="I11" s="25">
        <v>0</v>
      </c>
      <c r="J11" s="26">
        <v>1.361904761904762</v>
      </c>
      <c r="M11" s="13" t="s">
        <v>6</v>
      </c>
      <c r="N11" s="12">
        <v>10</v>
      </c>
      <c r="O11" s="25">
        <v>0</v>
      </c>
      <c r="P11" s="25">
        <v>0</v>
      </c>
      <c r="Q11" s="25">
        <v>0</v>
      </c>
      <c r="R11" s="25">
        <v>0</v>
      </c>
      <c r="S11" s="25">
        <v>0</v>
      </c>
      <c r="T11" s="25">
        <v>1.361904761904762</v>
      </c>
      <c r="U11" s="25">
        <v>0</v>
      </c>
      <c r="V11" s="27">
        <f t="shared" si="0"/>
        <v>1.361904761904762</v>
      </c>
      <c r="W11" s="11"/>
    </row>
    <row r="12" spans="1:23" x14ac:dyDescent="0.3">
      <c r="A12" s="11" t="s">
        <v>7</v>
      </c>
      <c r="B12" s="24">
        <v>10</v>
      </c>
      <c r="C12" s="25">
        <v>0.36987179487179489</v>
      </c>
      <c r="D12" s="25">
        <v>0</v>
      </c>
      <c r="E12" s="25">
        <v>0</v>
      </c>
      <c r="F12" s="25">
        <v>0</v>
      </c>
      <c r="G12" s="25">
        <v>0.47850467289719645</v>
      </c>
      <c r="H12" s="25">
        <v>0.45396825396825402</v>
      </c>
      <c r="I12" s="25">
        <v>0</v>
      </c>
      <c r="J12" s="26">
        <v>1.3023447217372452</v>
      </c>
      <c r="M12" s="13" t="s">
        <v>7</v>
      </c>
      <c r="N12" s="12">
        <v>10</v>
      </c>
      <c r="O12" s="25">
        <v>0.36987179487179489</v>
      </c>
      <c r="P12" s="25">
        <v>0</v>
      </c>
      <c r="Q12" s="25">
        <v>0</v>
      </c>
      <c r="R12" s="25">
        <v>0</v>
      </c>
      <c r="S12" s="25">
        <v>0.47850467289719645</v>
      </c>
      <c r="T12" s="25">
        <v>0.45396825396825402</v>
      </c>
      <c r="U12" s="25">
        <v>0</v>
      </c>
      <c r="V12" s="27">
        <f t="shared" si="0"/>
        <v>1.3023447217372452</v>
      </c>
      <c r="W12" s="11"/>
    </row>
    <row r="13" spans="1:23" x14ac:dyDescent="0.3">
      <c r="A13" s="11" t="s">
        <v>16</v>
      </c>
      <c r="B13" s="24">
        <v>10</v>
      </c>
      <c r="C13" s="25">
        <v>0.36987179487179489</v>
      </c>
      <c r="D13" s="25">
        <v>0.35665634674922608</v>
      </c>
      <c r="E13" s="25">
        <v>0</v>
      </c>
      <c r="F13" s="25">
        <v>0</v>
      </c>
      <c r="G13" s="25">
        <v>0</v>
      </c>
      <c r="H13" s="25">
        <v>0</v>
      </c>
      <c r="I13" s="25">
        <v>0</v>
      </c>
      <c r="J13" s="26">
        <v>0.72652814162102097</v>
      </c>
      <c r="M13" s="13" t="s">
        <v>16</v>
      </c>
      <c r="N13" s="12">
        <v>10</v>
      </c>
      <c r="O13" s="25">
        <v>0.36987179487179489</v>
      </c>
      <c r="P13" s="25">
        <v>0.35665634674922608</v>
      </c>
      <c r="Q13" s="25">
        <v>0</v>
      </c>
      <c r="R13" s="25">
        <v>0</v>
      </c>
      <c r="S13" s="25">
        <v>0</v>
      </c>
      <c r="T13" s="25">
        <v>0</v>
      </c>
      <c r="U13" s="25">
        <v>0</v>
      </c>
      <c r="V13" s="27">
        <f t="shared" si="0"/>
        <v>0.72652814162102097</v>
      </c>
      <c r="W13" s="11"/>
    </row>
    <row r="14" spans="1:23" x14ac:dyDescent="0.3">
      <c r="A14" s="11" t="s">
        <v>8</v>
      </c>
      <c r="B14" s="24">
        <v>96</v>
      </c>
      <c r="C14" s="25">
        <v>0.36987179487179489</v>
      </c>
      <c r="D14" s="25">
        <v>0</v>
      </c>
      <c r="E14" s="25">
        <v>0</v>
      </c>
      <c r="F14" s="25">
        <v>0</v>
      </c>
      <c r="G14" s="25">
        <v>0</v>
      </c>
      <c r="H14" s="25">
        <v>0.90793650793650804</v>
      </c>
      <c r="I14" s="25">
        <v>0</v>
      </c>
      <c r="J14" s="26">
        <v>1.2778083028083029</v>
      </c>
      <c r="M14" s="13" t="s">
        <v>8</v>
      </c>
      <c r="N14" s="12">
        <v>96</v>
      </c>
      <c r="O14" s="25">
        <v>0.36987179487179489</v>
      </c>
      <c r="P14" s="25">
        <v>0</v>
      </c>
      <c r="Q14" s="25">
        <v>0</v>
      </c>
      <c r="R14" s="25">
        <v>0</v>
      </c>
      <c r="S14" s="25">
        <v>0</v>
      </c>
      <c r="T14" s="25">
        <v>0.90793650793650804</v>
      </c>
      <c r="U14" s="25">
        <v>0</v>
      </c>
      <c r="V14" s="27">
        <f t="shared" si="0"/>
        <v>1.2778083028083029</v>
      </c>
      <c r="W14" s="11"/>
    </row>
    <row r="15" spans="1:23" x14ac:dyDescent="0.3">
      <c r="A15" s="11" t="s">
        <v>9</v>
      </c>
      <c r="B15" s="24">
        <v>1</v>
      </c>
      <c r="C15" s="25">
        <v>4.0685897435897438</v>
      </c>
      <c r="D15" s="25">
        <v>6.4198142414860682</v>
      </c>
      <c r="E15" s="25">
        <v>0.9004739336492894</v>
      </c>
      <c r="F15" s="25">
        <v>1.8615384615384616</v>
      </c>
      <c r="G15" s="25">
        <v>0.47850467289719645</v>
      </c>
      <c r="H15" s="25">
        <v>0</v>
      </c>
      <c r="I15" s="25">
        <v>3.1805825242718453</v>
      </c>
      <c r="J15" s="26">
        <v>16.909503577432606</v>
      </c>
      <c r="M15" s="13" t="s">
        <v>9</v>
      </c>
      <c r="N15" s="12">
        <v>1</v>
      </c>
      <c r="O15" s="25">
        <v>4.0685897435897438</v>
      </c>
      <c r="P15" s="25">
        <v>6.4198142414860682</v>
      </c>
      <c r="Q15" s="25">
        <v>0.9004739336492894</v>
      </c>
      <c r="R15" s="25">
        <v>1.8615384615384616</v>
      </c>
      <c r="S15" s="25">
        <v>0.47850467289719645</v>
      </c>
      <c r="T15" s="25">
        <v>0</v>
      </c>
      <c r="U15" s="25">
        <v>3.1805825242718453</v>
      </c>
      <c r="V15" s="27">
        <f t="shared" si="0"/>
        <v>16.909503577432606</v>
      </c>
      <c r="W15" s="11"/>
    </row>
    <row r="16" spans="1:23" x14ac:dyDescent="0.3">
      <c r="A16" s="11" t="s">
        <v>10</v>
      </c>
      <c r="B16" s="24">
        <v>81</v>
      </c>
      <c r="C16" s="25">
        <v>0.73974358974358978</v>
      </c>
      <c r="D16" s="25">
        <v>0</v>
      </c>
      <c r="E16" s="25">
        <v>0</v>
      </c>
      <c r="F16" s="25">
        <v>0</v>
      </c>
      <c r="G16" s="25">
        <v>0</v>
      </c>
      <c r="H16" s="25">
        <v>0</v>
      </c>
      <c r="I16" s="25">
        <v>0.45436893203883505</v>
      </c>
      <c r="J16" s="26">
        <v>1.1941125217824249</v>
      </c>
      <c r="M16" s="13" t="s">
        <v>10</v>
      </c>
      <c r="N16" s="12">
        <v>81</v>
      </c>
      <c r="O16" s="25">
        <v>0.73974358974358978</v>
      </c>
      <c r="P16" s="25">
        <v>0</v>
      </c>
      <c r="Q16" s="25">
        <v>0</v>
      </c>
      <c r="R16" s="25">
        <v>0</v>
      </c>
      <c r="S16" s="25">
        <v>0</v>
      </c>
      <c r="T16" s="25">
        <v>0</v>
      </c>
      <c r="U16" s="25">
        <v>0.45436893203883505</v>
      </c>
      <c r="V16" s="27">
        <f t="shared" si="0"/>
        <v>1.1941125217824249</v>
      </c>
      <c r="W16" s="11"/>
    </row>
    <row r="17" spans="1:23" x14ac:dyDescent="0.3">
      <c r="A17" s="11" t="s">
        <v>11</v>
      </c>
      <c r="B17" s="24">
        <v>52</v>
      </c>
      <c r="C17" s="25">
        <v>1.8493589743589742</v>
      </c>
      <c r="D17" s="25">
        <v>1.4266253869969043</v>
      </c>
      <c r="E17" s="25">
        <v>0.4502369668246447</v>
      </c>
      <c r="F17" s="25">
        <v>0.4653846153846154</v>
      </c>
      <c r="G17" s="25">
        <v>0</v>
      </c>
      <c r="H17" s="25">
        <v>0.45396825396825402</v>
      </c>
      <c r="I17" s="25">
        <v>0.9087378640776701</v>
      </c>
      <c r="J17" s="26">
        <v>5.5543120616110633</v>
      </c>
      <c r="M17" s="13" t="s">
        <v>11</v>
      </c>
      <c r="N17" s="12">
        <v>52</v>
      </c>
      <c r="O17" s="25">
        <v>1.8493589743589742</v>
      </c>
      <c r="P17" s="25">
        <v>1.4266253869969043</v>
      </c>
      <c r="Q17" s="25">
        <v>0.4502369668246447</v>
      </c>
      <c r="R17" s="25">
        <v>0.4653846153846154</v>
      </c>
      <c r="S17" s="25">
        <v>0</v>
      </c>
      <c r="T17" s="25">
        <v>0.45396825396825402</v>
      </c>
      <c r="U17" s="25">
        <v>0.9087378640776701</v>
      </c>
      <c r="V17" s="27">
        <f t="shared" si="0"/>
        <v>5.5543120616110633</v>
      </c>
      <c r="W17" s="11"/>
    </row>
    <row r="18" spans="1:23" x14ac:dyDescent="0.3">
      <c r="A18" s="11" t="s">
        <v>17</v>
      </c>
      <c r="B18" s="24" t="s">
        <v>23</v>
      </c>
      <c r="C18" s="25">
        <v>2.2192307692307693</v>
      </c>
      <c r="D18" s="25">
        <v>0.35665634674922608</v>
      </c>
      <c r="E18" s="25">
        <v>0.9004739336492894</v>
      </c>
      <c r="F18" s="25">
        <v>0</v>
      </c>
      <c r="G18" s="25">
        <v>0</v>
      </c>
      <c r="H18" s="25">
        <v>0</v>
      </c>
      <c r="I18" s="25">
        <v>0.9087378640776701</v>
      </c>
      <c r="J18" s="26">
        <v>4.3850989137069547</v>
      </c>
      <c r="M18" s="13" t="s">
        <v>17</v>
      </c>
      <c r="N18" s="12" t="s">
        <v>23</v>
      </c>
      <c r="O18" s="25">
        <v>2.2192307692307693</v>
      </c>
      <c r="P18" s="25">
        <v>0.35665634674922608</v>
      </c>
      <c r="Q18" s="25">
        <v>0.9004739336492894</v>
      </c>
      <c r="R18" s="25">
        <v>0</v>
      </c>
      <c r="S18" s="25">
        <v>0</v>
      </c>
      <c r="T18" s="25">
        <v>0</v>
      </c>
      <c r="U18" s="25">
        <v>0.9087378640776701</v>
      </c>
      <c r="V18" s="27">
        <f t="shared" si="0"/>
        <v>4.3850989137069547</v>
      </c>
      <c r="W18" s="11"/>
    </row>
    <row r="19" spans="1:23" x14ac:dyDescent="0.3">
      <c r="A19" s="11" t="s">
        <v>18</v>
      </c>
      <c r="B19" s="24"/>
      <c r="C19" s="25"/>
      <c r="D19" s="25"/>
      <c r="E19" s="25"/>
      <c r="F19" s="25"/>
      <c r="G19" s="25"/>
      <c r="H19" s="25"/>
      <c r="I19" s="25"/>
      <c r="J19" s="26"/>
      <c r="M19" s="13" t="s">
        <v>18</v>
      </c>
      <c r="N19" s="12"/>
      <c r="O19" s="25"/>
      <c r="P19" s="25"/>
      <c r="Q19" s="25"/>
      <c r="R19" s="25"/>
      <c r="S19" s="25"/>
      <c r="T19" s="25"/>
      <c r="U19" s="25"/>
      <c r="V19" s="27">
        <f t="shared" si="0"/>
        <v>0</v>
      </c>
      <c r="W19" s="11"/>
    </row>
    <row r="20" spans="1:23" x14ac:dyDescent="0.3">
      <c r="A20" s="11" t="s">
        <v>12</v>
      </c>
      <c r="B20" s="24"/>
      <c r="C20" s="25">
        <v>21.4525641025641</v>
      </c>
      <c r="D20" s="25">
        <v>30.672445820433438</v>
      </c>
      <c r="E20" s="25">
        <v>4.5023696682464465</v>
      </c>
      <c r="F20" s="25">
        <v>0.4653846153846154</v>
      </c>
      <c r="G20" s="25">
        <v>0.47850467289719645</v>
      </c>
      <c r="H20" s="25">
        <v>0.90793650793650804</v>
      </c>
      <c r="I20" s="25">
        <v>0.9087378640776701</v>
      </c>
      <c r="J20" s="26">
        <v>59.387943251539966</v>
      </c>
      <c r="M20" s="13" t="s">
        <v>12</v>
      </c>
      <c r="N20" s="12"/>
      <c r="O20" s="24">
        <v>16.530040906740336</v>
      </c>
      <c r="P20" s="24">
        <v>23.634320899707305</v>
      </c>
      <c r="Q20" s="24">
        <v>3.4692521806512246</v>
      </c>
      <c r="R20" s="24">
        <v>0.35859707459192874</v>
      </c>
      <c r="S20" s="24">
        <v>0.36870659279893081</v>
      </c>
      <c r="T20" s="24">
        <v>0.699600641916721</v>
      </c>
      <c r="U20" s="24">
        <v>0.7002181182114402</v>
      </c>
      <c r="V20" s="27">
        <f t="shared" si="0"/>
        <v>45.760736414617888</v>
      </c>
      <c r="W20" s="11">
        <f>J20-(0.025*J21)</f>
        <v>48.031937554104893</v>
      </c>
    </row>
    <row r="21" spans="1:23" x14ac:dyDescent="0.3">
      <c r="A21" s="11" t="s">
        <v>13</v>
      </c>
      <c r="B21" s="24"/>
      <c r="C21" s="28">
        <f>SUM(C3:C20)</f>
        <v>169.03141025641023</v>
      </c>
      <c r="D21" s="28">
        <f t="shared" ref="D21:I21" si="1">SUM(D3:D20)</f>
        <v>87.024148606811153</v>
      </c>
      <c r="E21" s="28">
        <f t="shared" si="1"/>
        <v>76.540284360189602</v>
      </c>
      <c r="F21" s="28">
        <f t="shared" si="1"/>
        <v>12.099999999999998</v>
      </c>
      <c r="G21" s="28">
        <f t="shared" si="1"/>
        <v>37.323364485981315</v>
      </c>
      <c r="H21" s="28">
        <f t="shared" si="1"/>
        <v>26.784126984126981</v>
      </c>
      <c r="I21" s="28">
        <f t="shared" si="1"/>
        <v>45.436893203883507</v>
      </c>
      <c r="J21" s="26">
        <f>SUM(J3:J20)</f>
        <v>454.2402278974028</v>
      </c>
      <c r="K21" s="1"/>
      <c r="M21" s="13" t="s">
        <v>13</v>
      </c>
      <c r="N21" s="12"/>
      <c r="O21" s="28">
        <f>SUM(O3:O20)</f>
        <v>167.44532643122108</v>
      </c>
      <c r="P21" s="28">
        <f t="shared" ref="P21:U21" si="2">SUM(P3:P20)</f>
        <v>81.80980534065759</v>
      </c>
      <c r="Q21" s="28">
        <f t="shared" si="2"/>
        <v>76.752427965529478</v>
      </c>
      <c r="R21" s="28">
        <f t="shared" si="2"/>
        <v>12.497796268237654</v>
      </c>
      <c r="S21" s="28">
        <f t="shared" si="2"/>
        <v>39.311564788363341</v>
      </c>
      <c r="T21" s="28">
        <f t="shared" si="2"/>
        <v>28.205195180263559</v>
      </c>
      <c r="U21" s="28">
        <f t="shared" si="2"/>
        <v>46.401151011540492</v>
      </c>
      <c r="V21" s="27">
        <f>SUM(V3:V20)</f>
        <v>452.4232669858132</v>
      </c>
      <c r="W21" s="11"/>
    </row>
    <row r="24" spans="1:23" x14ac:dyDescent="0.3">
      <c r="A24" s="1"/>
    </row>
    <row r="25" spans="1:23" x14ac:dyDescent="0.3">
      <c r="A25" s="1"/>
    </row>
    <row r="27" spans="1:23" x14ac:dyDescent="0.3">
      <c r="A27" s="8" t="s">
        <v>78</v>
      </c>
      <c r="B27" s="29"/>
      <c r="C27" s="29"/>
      <c r="D27" s="29"/>
      <c r="E27" s="29"/>
      <c r="F27" s="29"/>
      <c r="G27" s="29"/>
      <c r="H27" s="29"/>
      <c r="I27" s="29"/>
      <c r="M27" s="8" t="s">
        <v>79</v>
      </c>
      <c r="N27" s="19"/>
      <c r="O27" s="20"/>
      <c r="P27" s="20"/>
      <c r="Q27" s="20"/>
      <c r="R27" s="20"/>
      <c r="S27" s="20"/>
      <c r="T27" s="20"/>
      <c r="U27" s="20"/>
    </row>
    <row r="28" spans="1:23" ht="45" customHeight="1" x14ac:dyDescent="0.3">
      <c r="A28" s="21" t="s">
        <v>43</v>
      </c>
      <c r="B28" s="22" t="s">
        <v>24</v>
      </c>
      <c r="C28" s="22" t="s">
        <v>19</v>
      </c>
      <c r="D28" s="22" t="s">
        <v>26</v>
      </c>
      <c r="E28" s="22" t="s">
        <v>22</v>
      </c>
      <c r="F28" s="22" t="s">
        <v>21</v>
      </c>
      <c r="G28" s="22" t="s">
        <v>20</v>
      </c>
      <c r="H28" s="22" t="s">
        <v>27</v>
      </c>
      <c r="I28" s="22" t="s">
        <v>25</v>
      </c>
      <c r="J28" s="30"/>
      <c r="M28" s="21" t="s">
        <v>46</v>
      </c>
      <c r="N28" s="23" t="s">
        <v>24</v>
      </c>
      <c r="O28" s="22" t="s">
        <v>19</v>
      </c>
      <c r="P28" s="22" t="s">
        <v>26</v>
      </c>
      <c r="Q28" s="22" t="s">
        <v>22</v>
      </c>
      <c r="R28" s="22" t="s">
        <v>21</v>
      </c>
      <c r="S28" s="22" t="s">
        <v>20</v>
      </c>
      <c r="T28" s="22" t="s">
        <v>27</v>
      </c>
      <c r="U28" s="22" t="s">
        <v>25</v>
      </c>
    </row>
    <row r="29" spans="1:23" x14ac:dyDescent="0.3">
      <c r="A29" s="11" t="s">
        <v>0</v>
      </c>
      <c r="B29" s="24">
        <v>4143</v>
      </c>
      <c r="C29" s="31">
        <f t="shared" ref="C29:I44" si="3">C3/C$21</f>
        <v>3.9387308533916976E-2</v>
      </c>
      <c r="D29" s="31">
        <f t="shared" si="3"/>
        <v>2.8688524590163932E-2</v>
      </c>
      <c r="E29" s="31">
        <f t="shared" si="3"/>
        <v>1.7647058823529408E-2</v>
      </c>
      <c r="F29" s="31">
        <f t="shared" si="3"/>
        <v>3.8461538461538471E-2</v>
      </c>
      <c r="G29" s="31">
        <f t="shared" si="3"/>
        <v>0</v>
      </c>
      <c r="H29" s="31">
        <f t="shared" si="3"/>
        <v>1.6949152542372885E-2</v>
      </c>
      <c r="I29" s="32">
        <f t="shared" si="3"/>
        <v>7.9999999999999988E-2</v>
      </c>
      <c r="J29" s="33"/>
      <c r="M29" s="13" t="s">
        <v>0</v>
      </c>
      <c r="N29" s="12">
        <v>4143</v>
      </c>
      <c r="O29" s="31">
        <f t="shared" ref="O29:U32" si="4">O3/O$21</f>
        <v>3.9760394927636306E-2</v>
      </c>
      <c r="P29" s="31">
        <f t="shared" si="4"/>
        <v>3.0517056199421515E-2</v>
      </c>
      <c r="Q29" s="31">
        <f t="shared" si="4"/>
        <v>1.7598282377210998E-2</v>
      </c>
      <c r="R29" s="31">
        <f t="shared" si="4"/>
        <v>3.7237334118444584E-2</v>
      </c>
      <c r="S29" s="31">
        <f t="shared" si="4"/>
        <v>0</v>
      </c>
      <c r="T29" s="31">
        <f t="shared" si="4"/>
        <v>1.6095199876011351E-2</v>
      </c>
      <c r="U29" s="32">
        <f t="shared" si="4"/>
        <v>7.8337527778279167E-2</v>
      </c>
    </row>
    <row r="30" spans="1:23" x14ac:dyDescent="0.3">
      <c r="A30" s="11" t="s">
        <v>14</v>
      </c>
      <c r="B30" s="24">
        <v>6471</v>
      </c>
      <c r="C30" s="31">
        <f t="shared" si="3"/>
        <v>0.29102844638949665</v>
      </c>
      <c r="D30" s="31">
        <f t="shared" si="3"/>
        <v>5.3278688524590168E-2</v>
      </c>
      <c r="E30" s="31">
        <f t="shared" si="3"/>
        <v>0.64117647058823513</v>
      </c>
      <c r="F30" s="31">
        <f t="shared" si="3"/>
        <v>0.34615384615384615</v>
      </c>
      <c r="G30" s="31">
        <f t="shared" si="3"/>
        <v>8.9743589743589744E-2</v>
      </c>
      <c r="H30" s="31">
        <f t="shared" si="3"/>
        <v>6.7796610169491539E-2</v>
      </c>
      <c r="I30" s="32">
        <f t="shared" si="3"/>
        <v>0.19999999999999998</v>
      </c>
      <c r="J30" s="33"/>
      <c r="M30" s="13" t="s">
        <v>14</v>
      </c>
      <c r="N30" s="12">
        <v>6471</v>
      </c>
      <c r="O30" s="31">
        <f t="shared" si="4"/>
        <v>0.29488487508234834</v>
      </c>
      <c r="P30" s="31">
        <f t="shared" si="4"/>
        <v>5.6886684431687512E-2</v>
      </c>
      <c r="Q30" s="31">
        <f t="shared" si="4"/>
        <v>0.64179776097136421</v>
      </c>
      <c r="R30" s="31">
        <f t="shared" si="4"/>
        <v>0.33639053179746742</v>
      </c>
      <c r="S30" s="31">
        <f t="shared" si="4"/>
        <v>8.5523716374093006E-2</v>
      </c>
      <c r="T30" s="31">
        <f t="shared" si="4"/>
        <v>6.46217980941894E-2</v>
      </c>
      <c r="U30" s="32">
        <f t="shared" si="4"/>
        <v>0.19657692752665401</v>
      </c>
    </row>
    <row r="31" spans="1:23" x14ac:dyDescent="0.3">
      <c r="A31" s="11" t="s">
        <v>1</v>
      </c>
      <c r="B31" s="24">
        <v>1327</v>
      </c>
      <c r="C31" s="31">
        <f t="shared" si="3"/>
        <v>3.2822757111597378E-2</v>
      </c>
      <c r="D31" s="31">
        <f t="shared" si="3"/>
        <v>6.5573770491803282E-2</v>
      </c>
      <c r="E31" s="31">
        <f t="shared" si="3"/>
        <v>2.3529411764705882E-2</v>
      </c>
      <c r="F31" s="31">
        <f t="shared" si="3"/>
        <v>0</v>
      </c>
      <c r="G31" s="31">
        <f t="shared" si="3"/>
        <v>0</v>
      </c>
      <c r="H31" s="31">
        <f t="shared" si="3"/>
        <v>0</v>
      </c>
      <c r="I31" s="32">
        <f t="shared" si="3"/>
        <v>0.04</v>
      </c>
      <c r="J31" s="33"/>
      <c r="M31" s="13" t="s">
        <v>1</v>
      </c>
      <c r="N31" s="12">
        <v>1327</v>
      </c>
      <c r="O31" s="31">
        <f t="shared" si="4"/>
        <v>3.3133662439696815E-2</v>
      </c>
      <c r="P31" s="31">
        <f t="shared" si="4"/>
        <v>6.975327131296348E-2</v>
      </c>
      <c r="Q31" s="31">
        <f t="shared" si="4"/>
        <v>2.3464376502947998E-2</v>
      </c>
      <c r="R31" s="31">
        <f t="shared" si="4"/>
        <v>0</v>
      </c>
      <c r="S31" s="31">
        <f t="shared" si="4"/>
        <v>0</v>
      </c>
      <c r="T31" s="31">
        <f t="shared" si="4"/>
        <v>0</v>
      </c>
      <c r="U31" s="32">
        <f t="shared" si="4"/>
        <v>3.9168763889139591E-2</v>
      </c>
    </row>
    <row r="32" spans="1:23" x14ac:dyDescent="0.3">
      <c r="A32" s="11" t="s">
        <v>2</v>
      </c>
      <c r="B32" s="24">
        <v>47</v>
      </c>
      <c r="C32" s="31">
        <f t="shared" si="3"/>
        <v>0.24070021881838075</v>
      </c>
      <c r="D32" s="31">
        <f t="shared" si="3"/>
        <v>8.6065573770491816E-2</v>
      </c>
      <c r="E32" s="31">
        <f t="shared" si="3"/>
        <v>0.1117647058823529</v>
      </c>
      <c r="F32" s="31">
        <f t="shared" si="3"/>
        <v>0.19230769230769232</v>
      </c>
      <c r="G32" s="31">
        <f t="shared" si="3"/>
        <v>0.53846153846153855</v>
      </c>
      <c r="H32" s="31">
        <f t="shared" si="3"/>
        <v>0.10169491525423731</v>
      </c>
      <c r="I32" s="32">
        <f t="shared" si="3"/>
        <v>0.20999999999999996</v>
      </c>
      <c r="J32" s="33"/>
      <c r="M32" s="13" t="s">
        <v>2</v>
      </c>
      <c r="N32" s="12">
        <v>47</v>
      </c>
      <c r="O32" s="31">
        <f>O6/O$21</f>
        <v>0.26712623082957865</v>
      </c>
      <c r="P32" s="31">
        <f t="shared" si="4"/>
        <v>0.10064902193244096</v>
      </c>
      <c r="Q32" s="31">
        <f t="shared" si="4"/>
        <v>0.12253165373876948</v>
      </c>
      <c r="R32" s="31">
        <f t="shared" si="4"/>
        <v>0.20468888140789968</v>
      </c>
      <c r="S32" s="31">
        <f t="shared" si="4"/>
        <v>0.56203169704310563</v>
      </c>
      <c r="T32" s="31">
        <f t="shared" si="4"/>
        <v>0.10616791572172649</v>
      </c>
      <c r="U32" s="32">
        <f t="shared" si="4"/>
        <v>0.22607099002176539</v>
      </c>
    </row>
    <row r="33" spans="1:21" x14ac:dyDescent="0.3">
      <c r="A33" s="11" t="s">
        <v>4</v>
      </c>
      <c r="B33" s="24">
        <v>86</v>
      </c>
      <c r="C33" s="31">
        <f t="shared" si="3"/>
        <v>2.6258205689277905E-2</v>
      </c>
      <c r="D33" s="31">
        <f t="shared" si="3"/>
        <v>6.9672131147540978E-2</v>
      </c>
      <c r="E33" s="31">
        <f t="shared" si="3"/>
        <v>3.5294117647058816E-2</v>
      </c>
      <c r="F33" s="31">
        <f t="shared" si="3"/>
        <v>0.1153846153846154</v>
      </c>
      <c r="G33" s="31">
        <f t="shared" si="3"/>
        <v>1.2820512820512824E-2</v>
      </c>
      <c r="H33" s="31">
        <f t="shared" si="3"/>
        <v>0.28813559322033899</v>
      </c>
      <c r="I33" s="32">
        <f t="shared" si="3"/>
        <v>0.04</v>
      </c>
      <c r="J33" s="33"/>
      <c r="M33" s="13" t="s">
        <v>4</v>
      </c>
      <c r="N33" s="12">
        <v>86</v>
      </c>
      <c r="O33" s="31">
        <f t="shared" ref="O33:U46" si="5">O7/O$21</f>
        <v>3.1398935018003754E-2</v>
      </c>
      <c r="P33" s="31">
        <f t="shared" si="5"/>
        <v>8.7790799974279743E-2</v>
      </c>
      <c r="Q33" s="31">
        <f t="shared" si="5"/>
        <v>4.1692291472169726E-2</v>
      </c>
      <c r="R33" s="31">
        <f t="shared" si="5"/>
        <v>0.1323290893766309</v>
      </c>
      <c r="S33" s="31">
        <f t="shared" si="5"/>
        <v>1.4418541764643503E-2</v>
      </c>
      <c r="T33" s="31">
        <f t="shared" si="5"/>
        <v>0.32411623340701673</v>
      </c>
      <c r="U33" s="32">
        <f t="shared" si="5"/>
        <v>4.6397582606848987E-2</v>
      </c>
    </row>
    <row r="34" spans="1:21" x14ac:dyDescent="0.3">
      <c r="A34" s="11" t="s">
        <v>5</v>
      </c>
      <c r="B34" s="24">
        <v>85</v>
      </c>
      <c r="C34" s="31">
        <f t="shared" si="3"/>
        <v>6.3457330415754923E-2</v>
      </c>
      <c r="D34" s="31">
        <f t="shared" si="3"/>
        <v>4.0983606557377051E-3</v>
      </c>
      <c r="E34" s="31">
        <f t="shared" si="3"/>
        <v>2.3529411764705882E-2</v>
      </c>
      <c r="F34" s="31">
        <f t="shared" si="3"/>
        <v>0</v>
      </c>
      <c r="G34" s="31">
        <f t="shared" si="3"/>
        <v>0</v>
      </c>
      <c r="H34" s="31">
        <f t="shared" si="3"/>
        <v>1.6949152542372885E-2</v>
      </c>
      <c r="I34" s="32">
        <f t="shared" si="3"/>
        <v>0.02</v>
      </c>
      <c r="J34" s="33"/>
      <c r="M34" s="13" t="s">
        <v>5</v>
      </c>
      <c r="N34" s="12">
        <v>85</v>
      </c>
      <c r="O34" s="31">
        <f t="shared" si="5"/>
        <v>5.3846179498185542E-2</v>
      </c>
      <c r="P34" s="31">
        <f t="shared" si="5"/>
        <v>3.6645724291260646E-3</v>
      </c>
      <c r="Q34" s="31">
        <f t="shared" si="5"/>
        <v>1.9723670148982672E-2</v>
      </c>
      <c r="R34" s="31">
        <f t="shared" si="5"/>
        <v>0</v>
      </c>
      <c r="S34" s="31">
        <f t="shared" si="5"/>
        <v>0</v>
      </c>
      <c r="T34" s="31">
        <f t="shared" si="5"/>
        <v>1.3529292512695164E-2</v>
      </c>
      <c r="U34" s="32">
        <f t="shared" si="5"/>
        <v>1.6462226878172358E-2</v>
      </c>
    </row>
    <row r="35" spans="1:21" x14ac:dyDescent="0.3">
      <c r="A35" s="11" t="s">
        <v>3</v>
      </c>
      <c r="B35" s="24">
        <v>96</v>
      </c>
      <c r="C35" s="31">
        <f t="shared" si="3"/>
        <v>4.3763676148796506E-3</v>
      </c>
      <c r="D35" s="31">
        <f t="shared" si="3"/>
        <v>4.5081967213114756E-2</v>
      </c>
      <c r="E35" s="31">
        <f t="shared" si="3"/>
        <v>0</v>
      </c>
      <c r="F35" s="31">
        <f t="shared" si="3"/>
        <v>0</v>
      </c>
      <c r="G35" s="31">
        <f t="shared" si="3"/>
        <v>0</v>
      </c>
      <c r="H35" s="31">
        <f t="shared" si="3"/>
        <v>0</v>
      </c>
      <c r="I35" s="32">
        <f t="shared" si="3"/>
        <v>0</v>
      </c>
      <c r="J35" s="33"/>
      <c r="M35" s="13" t="s">
        <v>3</v>
      </c>
      <c r="N35" s="12">
        <v>96</v>
      </c>
      <c r="O35" s="31">
        <f t="shared" si="5"/>
        <v>4.4178216586262427E-3</v>
      </c>
      <c r="P35" s="31">
        <f t="shared" si="5"/>
        <v>4.7955374027662388E-2</v>
      </c>
      <c r="Q35" s="31">
        <f t="shared" si="5"/>
        <v>0</v>
      </c>
      <c r="R35" s="31">
        <f t="shared" si="5"/>
        <v>0</v>
      </c>
      <c r="S35" s="31">
        <f t="shared" si="5"/>
        <v>0</v>
      </c>
      <c r="T35" s="31">
        <f t="shared" si="5"/>
        <v>0</v>
      </c>
      <c r="U35" s="32">
        <f t="shared" si="5"/>
        <v>0</v>
      </c>
    </row>
    <row r="36" spans="1:21" x14ac:dyDescent="0.3">
      <c r="A36" s="11" t="s">
        <v>15</v>
      </c>
      <c r="B36" s="24">
        <v>55</v>
      </c>
      <c r="C36" s="31">
        <f t="shared" si="3"/>
        <v>0.11597374179431073</v>
      </c>
      <c r="D36" s="31">
        <f t="shared" si="3"/>
        <v>0.19672131147540983</v>
      </c>
      <c r="E36" s="31">
        <f t="shared" si="3"/>
        <v>5.8823529411764698E-2</v>
      </c>
      <c r="F36" s="31">
        <f t="shared" si="3"/>
        <v>7.6923076923076941E-2</v>
      </c>
      <c r="G36" s="31">
        <f t="shared" si="3"/>
        <v>0.32051282051282054</v>
      </c>
      <c r="H36" s="31">
        <f t="shared" si="3"/>
        <v>0.35593220338983061</v>
      </c>
      <c r="I36" s="32">
        <f t="shared" si="3"/>
        <v>0.26999999999999996</v>
      </c>
      <c r="J36" s="33"/>
      <c r="M36" s="13" t="s">
        <v>15</v>
      </c>
      <c r="N36" s="12">
        <v>55</v>
      </c>
      <c r="O36" s="31">
        <f t="shared" si="5"/>
        <v>0.11707227395359542</v>
      </c>
      <c r="P36" s="31">
        <f t="shared" si="5"/>
        <v>0.2092598139388904</v>
      </c>
      <c r="Q36" s="31">
        <f t="shared" si="5"/>
        <v>5.8660941257369995E-2</v>
      </c>
      <c r="R36" s="31">
        <f t="shared" si="5"/>
        <v>7.4474668236889169E-2</v>
      </c>
      <c r="S36" s="31">
        <f t="shared" si="5"/>
        <v>0.30430273856641232</v>
      </c>
      <c r="T36" s="31">
        <f t="shared" si="5"/>
        <v>0.3379991973962384</v>
      </c>
      <c r="U36" s="32">
        <f t="shared" si="5"/>
        <v>0.26438915625169224</v>
      </c>
    </row>
    <row r="37" spans="1:21" x14ac:dyDescent="0.3">
      <c r="A37" s="11" t="s">
        <v>6</v>
      </c>
      <c r="B37" s="24">
        <v>10</v>
      </c>
      <c r="C37" s="31">
        <f t="shared" si="3"/>
        <v>0</v>
      </c>
      <c r="D37" s="31">
        <f t="shared" si="3"/>
        <v>0</v>
      </c>
      <c r="E37" s="31">
        <f t="shared" si="3"/>
        <v>0</v>
      </c>
      <c r="F37" s="31">
        <f t="shared" si="3"/>
        <v>0</v>
      </c>
      <c r="G37" s="31">
        <f t="shared" si="3"/>
        <v>0</v>
      </c>
      <c r="H37" s="31">
        <f t="shared" si="3"/>
        <v>5.0847457627118654E-2</v>
      </c>
      <c r="I37" s="32">
        <f t="shared" si="3"/>
        <v>0</v>
      </c>
      <c r="J37" s="33"/>
      <c r="M37" s="13" t="s">
        <v>6</v>
      </c>
      <c r="N37" s="12">
        <v>10</v>
      </c>
      <c r="O37" s="31">
        <f t="shared" si="5"/>
        <v>0</v>
      </c>
      <c r="P37" s="31">
        <f t="shared" si="5"/>
        <v>0</v>
      </c>
      <c r="Q37" s="31">
        <f t="shared" si="5"/>
        <v>0</v>
      </c>
      <c r="R37" s="31">
        <f t="shared" si="5"/>
        <v>0</v>
      </c>
      <c r="S37" s="31">
        <f t="shared" si="5"/>
        <v>0</v>
      </c>
      <c r="T37" s="31">
        <f t="shared" si="5"/>
        <v>4.8285599628034054E-2</v>
      </c>
      <c r="U37" s="32">
        <f t="shared" si="5"/>
        <v>0</v>
      </c>
    </row>
    <row r="38" spans="1:21" x14ac:dyDescent="0.3">
      <c r="A38" s="11" t="s">
        <v>7</v>
      </c>
      <c r="B38" s="24">
        <v>10</v>
      </c>
      <c r="C38" s="31">
        <f t="shared" si="3"/>
        <v>2.1881838074398253E-3</v>
      </c>
      <c r="D38" s="31">
        <f t="shared" si="3"/>
        <v>0</v>
      </c>
      <c r="E38" s="31">
        <f t="shared" si="3"/>
        <v>0</v>
      </c>
      <c r="F38" s="31">
        <f t="shared" si="3"/>
        <v>0</v>
      </c>
      <c r="G38" s="31">
        <f t="shared" si="3"/>
        <v>1.2820512820512824E-2</v>
      </c>
      <c r="H38" s="31">
        <f t="shared" si="3"/>
        <v>1.6949152542372885E-2</v>
      </c>
      <c r="I38" s="32">
        <f t="shared" si="3"/>
        <v>0</v>
      </c>
      <c r="J38" s="33"/>
      <c r="M38" s="13" t="s">
        <v>7</v>
      </c>
      <c r="N38" s="12">
        <v>10</v>
      </c>
      <c r="O38" s="31">
        <f t="shared" si="5"/>
        <v>2.2089108293131213E-3</v>
      </c>
      <c r="P38" s="31">
        <f t="shared" si="5"/>
        <v>0</v>
      </c>
      <c r="Q38" s="31">
        <f t="shared" si="5"/>
        <v>0</v>
      </c>
      <c r="R38" s="31">
        <f t="shared" si="5"/>
        <v>0</v>
      </c>
      <c r="S38" s="31">
        <f t="shared" si="5"/>
        <v>1.2172109542656495E-2</v>
      </c>
      <c r="T38" s="31">
        <f t="shared" si="5"/>
        <v>1.6095199876011351E-2</v>
      </c>
      <c r="U38" s="32">
        <f t="shared" si="5"/>
        <v>0</v>
      </c>
    </row>
    <row r="39" spans="1:21" x14ac:dyDescent="0.3">
      <c r="A39" s="11" t="s">
        <v>16</v>
      </c>
      <c r="B39" s="24">
        <v>10</v>
      </c>
      <c r="C39" s="31">
        <f t="shared" si="3"/>
        <v>2.1881838074398253E-3</v>
      </c>
      <c r="D39" s="31">
        <f t="shared" si="3"/>
        <v>4.0983606557377051E-3</v>
      </c>
      <c r="E39" s="31">
        <f t="shared" si="3"/>
        <v>0</v>
      </c>
      <c r="F39" s="31">
        <f t="shared" si="3"/>
        <v>0</v>
      </c>
      <c r="G39" s="31">
        <f t="shared" si="3"/>
        <v>0</v>
      </c>
      <c r="H39" s="31">
        <f t="shared" si="3"/>
        <v>0</v>
      </c>
      <c r="I39" s="32">
        <f t="shared" si="3"/>
        <v>0</v>
      </c>
      <c r="J39" s="33"/>
      <c r="M39" s="13" t="s">
        <v>16</v>
      </c>
      <c r="N39" s="12">
        <v>10</v>
      </c>
      <c r="O39" s="31">
        <f t="shared" si="5"/>
        <v>2.2089108293131213E-3</v>
      </c>
      <c r="P39" s="31">
        <f t="shared" si="5"/>
        <v>4.3595794570602175E-3</v>
      </c>
      <c r="Q39" s="31">
        <f t="shared" si="5"/>
        <v>0</v>
      </c>
      <c r="R39" s="31">
        <f t="shared" si="5"/>
        <v>0</v>
      </c>
      <c r="S39" s="31">
        <f t="shared" si="5"/>
        <v>0</v>
      </c>
      <c r="T39" s="31">
        <f t="shared" si="5"/>
        <v>0</v>
      </c>
      <c r="U39" s="32">
        <f t="shared" si="5"/>
        <v>0</v>
      </c>
    </row>
    <row r="40" spans="1:21" x14ac:dyDescent="0.3">
      <c r="A40" s="11" t="s">
        <v>8</v>
      </c>
      <c r="B40" s="24">
        <v>96</v>
      </c>
      <c r="C40" s="31">
        <f t="shared" si="3"/>
        <v>2.1881838074398253E-3</v>
      </c>
      <c r="D40" s="31">
        <f t="shared" si="3"/>
        <v>0</v>
      </c>
      <c r="E40" s="31">
        <f t="shared" si="3"/>
        <v>0</v>
      </c>
      <c r="F40" s="31">
        <f t="shared" si="3"/>
        <v>0</v>
      </c>
      <c r="G40" s="31">
        <f t="shared" si="3"/>
        <v>0</v>
      </c>
      <c r="H40" s="31">
        <f t="shared" si="3"/>
        <v>3.389830508474577E-2</v>
      </c>
      <c r="I40" s="32">
        <f t="shared" si="3"/>
        <v>0</v>
      </c>
      <c r="J40" s="33"/>
      <c r="M40" s="13" t="s">
        <v>8</v>
      </c>
      <c r="N40" s="12">
        <v>96</v>
      </c>
      <c r="O40" s="31">
        <f t="shared" si="5"/>
        <v>2.2089108293131213E-3</v>
      </c>
      <c r="P40" s="31">
        <f t="shared" si="5"/>
        <v>0</v>
      </c>
      <c r="Q40" s="31">
        <f t="shared" si="5"/>
        <v>0</v>
      </c>
      <c r="R40" s="31">
        <f t="shared" si="5"/>
        <v>0</v>
      </c>
      <c r="S40" s="31">
        <f t="shared" si="5"/>
        <v>0</v>
      </c>
      <c r="T40" s="31">
        <f t="shared" si="5"/>
        <v>3.2190399752022703E-2</v>
      </c>
      <c r="U40" s="32">
        <f t="shared" si="5"/>
        <v>0</v>
      </c>
    </row>
    <row r="41" spans="1:21" x14ac:dyDescent="0.3">
      <c r="A41" s="11" t="s">
        <v>9</v>
      </c>
      <c r="B41" s="24">
        <v>1</v>
      </c>
      <c r="C41" s="31">
        <f t="shared" si="3"/>
        <v>2.4070021881838079E-2</v>
      </c>
      <c r="D41" s="31">
        <f t="shared" si="3"/>
        <v>7.3770491803278687E-2</v>
      </c>
      <c r="E41" s="31">
        <f t="shared" si="3"/>
        <v>1.1764705882352941E-2</v>
      </c>
      <c r="F41" s="31">
        <f t="shared" si="3"/>
        <v>0.15384615384615388</v>
      </c>
      <c r="G41" s="31">
        <f t="shared" si="3"/>
        <v>1.2820512820512824E-2</v>
      </c>
      <c r="H41" s="31">
        <f t="shared" si="3"/>
        <v>0</v>
      </c>
      <c r="I41" s="32">
        <f t="shared" si="3"/>
        <v>6.9999999999999993E-2</v>
      </c>
      <c r="J41" s="33"/>
      <c r="M41" s="13" t="s">
        <v>9</v>
      </c>
      <c r="N41" s="12">
        <v>1</v>
      </c>
      <c r="O41" s="31">
        <f t="shared" si="5"/>
        <v>2.4298019122444336E-2</v>
      </c>
      <c r="P41" s="31">
        <f t="shared" si="5"/>
        <v>7.8472430227083889E-2</v>
      </c>
      <c r="Q41" s="31">
        <f t="shared" si="5"/>
        <v>1.1732188251473999E-2</v>
      </c>
      <c r="R41" s="31">
        <f t="shared" si="5"/>
        <v>0.14894933647377834</v>
      </c>
      <c r="S41" s="31">
        <f t="shared" si="5"/>
        <v>1.2172109542656495E-2</v>
      </c>
      <c r="T41" s="31">
        <f t="shared" si="5"/>
        <v>0</v>
      </c>
      <c r="U41" s="32">
        <f t="shared" si="5"/>
        <v>6.8545336805994284E-2</v>
      </c>
    </row>
    <row r="42" spans="1:21" x14ac:dyDescent="0.3">
      <c r="A42" s="11" t="s">
        <v>10</v>
      </c>
      <c r="B42" s="24">
        <v>81</v>
      </c>
      <c r="C42" s="31">
        <f t="shared" si="3"/>
        <v>4.3763676148796506E-3</v>
      </c>
      <c r="D42" s="31">
        <f t="shared" si="3"/>
        <v>0</v>
      </c>
      <c r="E42" s="31">
        <f t="shared" si="3"/>
        <v>0</v>
      </c>
      <c r="F42" s="31">
        <f t="shared" si="3"/>
        <v>0</v>
      </c>
      <c r="G42" s="31">
        <f t="shared" si="3"/>
        <v>0</v>
      </c>
      <c r="H42" s="31">
        <f t="shared" si="3"/>
        <v>0</v>
      </c>
      <c r="I42" s="32">
        <f t="shared" si="3"/>
        <v>0.01</v>
      </c>
      <c r="J42" s="33"/>
      <c r="M42" s="13" t="s">
        <v>10</v>
      </c>
      <c r="N42" s="12">
        <v>81</v>
      </c>
      <c r="O42" s="31">
        <f t="shared" si="5"/>
        <v>4.4178216586262427E-3</v>
      </c>
      <c r="P42" s="31">
        <f t="shared" si="5"/>
        <v>0</v>
      </c>
      <c r="Q42" s="31">
        <f>Q16/Q$21</f>
        <v>0</v>
      </c>
      <c r="R42" s="31">
        <f t="shared" si="5"/>
        <v>0</v>
      </c>
      <c r="S42" s="31">
        <f t="shared" si="5"/>
        <v>0</v>
      </c>
      <c r="T42" s="31">
        <f t="shared" si="5"/>
        <v>0</v>
      </c>
      <c r="U42" s="32">
        <f t="shared" si="5"/>
        <v>9.7921909722848977E-3</v>
      </c>
    </row>
    <row r="43" spans="1:21" x14ac:dyDescent="0.3">
      <c r="A43" s="11" t="s">
        <v>11</v>
      </c>
      <c r="B43" s="24">
        <v>52</v>
      </c>
      <c r="C43" s="31">
        <f t="shared" si="3"/>
        <v>1.0940919037199126E-2</v>
      </c>
      <c r="D43" s="31">
        <f t="shared" si="3"/>
        <v>1.6393442622950821E-2</v>
      </c>
      <c r="E43" s="31">
        <f t="shared" si="3"/>
        <v>5.8823529411764705E-3</v>
      </c>
      <c r="F43" s="31">
        <f t="shared" si="3"/>
        <v>3.8461538461538471E-2</v>
      </c>
      <c r="G43" s="31">
        <f t="shared" si="3"/>
        <v>0</v>
      </c>
      <c r="H43" s="31">
        <f t="shared" si="3"/>
        <v>1.6949152542372885E-2</v>
      </c>
      <c r="I43" s="32">
        <f t="shared" si="3"/>
        <v>0.02</v>
      </c>
      <c r="J43" s="33"/>
      <c r="M43" s="13" t="s">
        <v>11</v>
      </c>
      <c r="N43" s="12">
        <v>52</v>
      </c>
      <c r="O43" s="31">
        <f t="shared" si="5"/>
        <v>1.1044554146565607E-2</v>
      </c>
      <c r="P43" s="31">
        <f t="shared" si="5"/>
        <v>1.743831782824087E-2</v>
      </c>
      <c r="Q43" s="31">
        <f t="shared" si="5"/>
        <v>5.8660941257369995E-3</v>
      </c>
      <c r="R43" s="31">
        <f t="shared" si="5"/>
        <v>3.7237334118444584E-2</v>
      </c>
      <c r="S43" s="31">
        <f t="shared" si="5"/>
        <v>0</v>
      </c>
      <c r="T43" s="31">
        <f t="shared" si="5"/>
        <v>1.6095199876011351E-2</v>
      </c>
      <c r="U43" s="32">
        <f t="shared" si="5"/>
        <v>1.9584381944569795E-2</v>
      </c>
    </row>
    <row r="44" spans="1:21" x14ac:dyDescent="0.3">
      <c r="A44" s="11" t="s">
        <v>17</v>
      </c>
      <c r="B44" s="24" t="s">
        <v>23</v>
      </c>
      <c r="C44" s="31">
        <f t="shared" si="3"/>
        <v>1.3129102844638953E-2</v>
      </c>
      <c r="D44" s="31">
        <f t="shared" si="3"/>
        <v>4.0983606557377051E-3</v>
      </c>
      <c r="E44" s="31">
        <f t="shared" si="3"/>
        <v>1.1764705882352941E-2</v>
      </c>
      <c r="F44" s="31">
        <f t="shared" si="3"/>
        <v>0</v>
      </c>
      <c r="G44" s="31">
        <f t="shared" si="3"/>
        <v>0</v>
      </c>
      <c r="H44" s="31">
        <f t="shared" si="3"/>
        <v>0</v>
      </c>
      <c r="I44" s="32">
        <f t="shared" si="3"/>
        <v>0.02</v>
      </c>
      <c r="J44" s="33"/>
      <c r="M44" s="13" t="s">
        <v>17</v>
      </c>
      <c r="N44" s="12" t="s">
        <v>23</v>
      </c>
      <c r="O44" s="31">
        <f t="shared" si="5"/>
        <v>1.325346497587873E-2</v>
      </c>
      <c r="P44" s="31">
        <f t="shared" si="5"/>
        <v>4.3595794570602175E-3</v>
      </c>
      <c r="Q44" s="31">
        <f t="shared" si="5"/>
        <v>1.1732188251473999E-2</v>
      </c>
      <c r="R44" s="31">
        <f t="shared" si="5"/>
        <v>0</v>
      </c>
      <c r="S44" s="31">
        <f t="shared" si="5"/>
        <v>0</v>
      </c>
      <c r="T44" s="31">
        <f t="shared" si="5"/>
        <v>0</v>
      </c>
      <c r="U44" s="32">
        <f t="shared" si="5"/>
        <v>1.9584381944569795E-2</v>
      </c>
    </row>
    <row r="45" spans="1:21" x14ac:dyDescent="0.3">
      <c r="A45" s="11" t="s">
        <v>18</v>
      </c>
      <c r="B45" s="24"/>
      <c r="C45" s="31">
        <f t="shared" ref="C45:I46" si="6">C19/C$21</f>
        <v>0</v>
      </c>
      <c r="D45" s="31">
        <f t="shared" si="6"/>
        <v>0</v>
      </c>
      <c r="E45" s="31">
        <f t="shared" si="6"/>
        <v>0</v>
      </c>
      <c r="F45" s="31">
        <f t="shared" si="6"/>
        <v>0</v>
      </c>
      <c r="G45" s="31">
        <f t="shared" si="6"/>
        <v>0</v>
      </c>
      <c r="H45" s="31">
        <f t="shared" si="6"/>
        <v>0</v>
      </c>
      <c r="I45" s="32">
        <f t="shared" si="6"/>
        <v>0</v>
      </c>
      <c r="J45" s="33"/>
      <c r="M45" s="13" t="s">
        <v>18</v>
      </c>
      <c r="N45" s="12"/>
      <c r="O45" s="31">
        <f t="shared" si="5"/>
        <v>0</v>
      </c>
      <c r="P45" s="31">
        <f t="shared" si="5"/>
        <v>0</v>
      </c>
      <c r="Q45" s="31">
        <f t="shared" si="5"/>
        <v>0</v>
      </c>
      <c r="R45" s="31">
        <f t="shared" si="5"/>
        <v>0</v>
      </c>
      <c r="S45" s="31">
        <f t="shared" si="5"/>
        <v>0</v>
      </c>
      <c r="T45" s="31">
        <f t="shared" si="5"/>
        <v>0</v>
      </c>
      <c r="U45" s="32">
        <f t="shared" si="5"/>
        <v>0</v>
      </c>
    </row>
    <row r="46" spans="1:21" x14ac:dyDescent="0.3">
      <c r="A46" s="11" t="s">
        <v>12</v>
      </c>
      <c r="B46" s="24"/>
      <c r="C46" s="31">
        <f t="shared" si="6"/>
        <v>0.12691466083150985</v>
      </c>
      <c r="D46" s="31">
        <f t="shared" si="6"/>
        <v>0.35245901639344263</v>
      </c>
      <c r="E46" s="31">
        <f t="shared" si="6"/>
        <v>5.8823529411764698E-2</v>
      </c>
      <c r="F46" s="31">
        <f t="shared" si="6"/>
        <v>3.8461538461538471E-2</v>
      </c>
      <c r="G46" s="31">
        <f t="shared" si="6"/>
        <v>1.2820512820512824E-2</v>
      </c>
      <c r="H46" s="31">
        <f t="shared" si="6"/>
        <v>3.389830508474577E-2</v>
      </c>
      <c r="I46" s="32">
        <f t="shared" si="6"/>
        <v>0.02</v>
      </c>
      <c r="J46" s="33"/>
      <c r="M46" s="13" t="s">
        <v>12</v>
      </c>
      <c r="N46" s="12"/>
      <c r="O46" s="31">
        <f t="shared" si="5"/>
        <v>9.8719034200874661E-2</v>
      </c>
      <c r="P46" s="31">
        <f t="shared" si="5"/>
        <v>0.28889349878408271</v>
      </c>
      <c r="Q46" s="31">
        <f t="shared" si="5"/>
        <v>4.5200552902499858E-2</v>
      </c>
      <c r="R46" s="31">
        <f t="shared" si="5"/>
        <v>2.8692824470445254E-2</v>
      </c>
      <c r="S46" s="31">
        <f t="shared" si="5"/>
        <v>9.3790871664328167E-3</v>
      </c>
      <c r="T46" s="31">
        <f t="shared" si="5"/>
        <v>2.4803963860043167E-2</v>
      </c>
      <c r="U46" s="32">
        <f t="shared" si="5"/>
        <v>1.5090533380029475E-2</v>
      </c>
    </row>
    <row r="47" spans="1:21" x14ac:dyDescent="0.3">
      <c r="A47" s="11" t="s">
        <v>13</v>
      </c>
      <c r="B47" s="24"/>
      <c r="C47" s="28">
        <v>1</v>
      </c>
      <c r="D47" s="28">
        <v>1</v>
      </c>
      <c r="E47" s="28">
        <v>1</v>
      </c>
      <c r="F47" s="28">
        <v>1</v>
      </c>
      <c r="G47" s="28">
        <v>1</v>
      </c>
      <c r="H47" s="28">
        <v>1</v>
      </c>
      <c r="I47" s="26">
        <v>1</v>
      </c>
      <c r="J47" s="33"/>
      <c r="M47" s="13" t="s">
        <v>13</v>
      </c>
      <c r="N47" s="12"/>
      <c r="O47" s="28">
        <v>1</v>
      </c>
      <c r="P47" s="28">
        <v>1</v>
      </c>
      <c r="Q47" s="28">
        <v>1</v>
      </c>
      <c r="R47" s="28">
        <v>1</v>
      </c>
      <c r="S47" s="28">
        <v>1</v>
      </c>
      <c r="T47" s="28">
        <v>1</v>
      </c>
      <c r="U47" s="26">
        <v>1</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0E1F"/>
  </sheetPr>
  <dimension ref="A1:M27"/>
  <sheetViews>
    <sheetView showGridLines="0" zoomScale="70" zoomScaleNormal="70" workbookViewId="0">
      <selection activeCell="I25" sqref="I25"/>
    </sheetView>
  </sheetViews>
  <sheetFormatPr baseColWidth="10" defaultColWidth="8.88671875" defaultRowHeight="14.4" x14ac:dyDescent="0.3"/>
  <cols>
    <col min="1" max="1" width="56.33203125" customWidth="1"/>
    <col min="12" max="12" width="35.21875" customWidth="1"/>
    <col min="13" max="13" width="13.5546875" customWidth="1"/>
  </cols>
  <sheetData>
    <row r="1" spans="1:13" x14ac:dyDescent="0.3">
      <c r="A1" s="8" t="s">
        <v>80</v>
      </c>
      <c r="B1" s="8"/>
      <c r="C1" s="8"/>
      <c r="D1" s="8"/>
      <c r="E1" s="8"/>
      <c r="F1" s="8"/>
      <c r="G1" s="8"/>
      <c r="H1" s="8"/>
      <c r="I1" s="8"/>
    </row>
    <row r="2" spans="1:13" ht="40.799999999999997" customHeight="1" x14ac:dyDescent="0.3">
      <c r="A2" s="21" t="s">
        <v>82</v>
      </c>
      <c r="B2" s="10">
        <v>2010</v>
      </c>
      <c r="C2" s="10">
        <v>2013</v>
      </c>
      <c r="D2" s="10">
        <v>2018</v>
      </c>
      <c r="E2" s="10">
        <v>2020</v>
      </c>
      <c r="F2" s="10">
        <v>2030</v>
      </c>
      <c r="G2" s="10">
        <v>2035</v>
      </c>
      <c r="H2" s="10">
        <v>2040</v>
      </c>
      <c r="I2" s="10">
        <v>2050</v>
      </c>
      <c r="L2" s="9" t="s">
        <v>57</v>
      </c>
      <c r="M2" s="10"/>
    </row>
    <row r="3" spans="1:13" ht="13.8" customHeight="1" x14ac:dyDescent="0.3">
      <c r="A3" s="35" t="s">
        <v>19</v>
      </c>
      <c r="B3" s="12">
        <v>199.07999999999998</v>
      </c>
      <c r="C3" s="12">
        <v>194.04</v>
      </c>
      <c r="D3" s="12">
        <f>C3+((E3-C3)/($E$2-$C$2))*($D$2-$C$2)</f>
        <v>184.01142857142858</v>
      </c>
      <c r="E3" s="12">
        <v>180</v>
      </c>
      <c r="F3" s="12">
        <v>169.20000000000002</v>
      </c>
      <c r="G3" s="12">
        <f>F3+((H3-F3)/($H$2-$F$2))*($G$2-$F$2)</f>
        <v>162.9</v>
      </c>
      <c r="H3" s="12">
        <v>156.6</v>
      </c>
      <c r="I3" s="11">
        <v>149.4</v>
      </c>
      <c r="J3" s="6"/>
      <c r="L3" s="13" t="s">
        <v>19</v>
      </c>
      <c r="M3" s="34" t="s">
        <v>19</v>
      </c>
    </row>
    <row r="4" spans="1:13" ht="13.8" customHeight="1" x14ac:dyDescent="0.3">
      <c r="A4" s="35" t="s">
        <v>48</v>
      </c>
      <c r="B4" s="12">
        <v>20.88</v>
      </c>
      <c r="C4" s="12">
        <v>19.440000000000001</v>
      </c>
      <c r="D4" s="12">
        <f>C4+((E4-C4)/($E$2-$C$2))*($D$2-$C$2)</f>
        <v>17.125714285714285</v>
      </c>
      <c r="E4" s="12">
        <v>16.2</v>
      </c>
      <c r="F4" s="12">
        <v>13.68</v>
      </c>
      <c r="G4" s="12">
        <f>F4+((H4-F4)/($H$2-$F$2))*($G$2-$F$2)</f>
        <v>12.96</v>
      </c>
      <c r="H4" s="12">
        <v>12.24</v>
      </c>
      <c r="I4" s="11">
        <v>11.520000000000001</v>
      </c>
      <c r="J4" s="6"/>
      <c r="L4" s="13" t="s">
        <v>48</v>
      </c>
      <c r="M4" s="34" t="s">
        <v>66</v>
      </c>
    </row>
    <row r="5" spans="1:13" ht="13.8" customHeight="1" x14ac:dyDescent="0.3">
      <c r="A5" s="35" t="s">
        <v>67</v>
      </c>
      <c r="B5" s="12">
        <v>82.44</v>
      </c>
      <c r="C5" s="12">
        <v>79.56</v>
      </c>
      <c r="D5" s="12">
        <v>77.502857142857152</v>
      </c>
      <c r="E5" s="12">
        <v>76.680000000000007</v>
      </c>
      <c r="F5" s="12">
        <v>89.28</v>
      </c>
      <c r="G5" s="12">
        <f>F5+((H5-F5)/($H$2-$F$2))*($G$2-$F$2)</f>
        <v>97.56</v>
      </c>
      <c r="H5" s="12">
        <v>105.84</v>
      </c>
      <c r="I5" s="11">
        <v>128.88</v>
      </c>
      <c r="L5" s="13" t="s">
        <v>67</v>
      </c>
      <c r="M5" s="34" t="s">
        <v>22</v>
      </c>
    </row>
    <row r="6" spans="1:13" ht="13.8" customHeight="1" x14ac:dyDescent="0.3">
      <c r="A6" s="35" t="s">
        <v>49</v>
      </c>
      <c r="B6" s="12"/>
      <c r="C6" s="12"/>
      <c r="D6" s="12">
        <f>D15-D7</f>
        <v>11.597142857142858</v>
      </c>
      <c r="E6" s="12">
        <f>E15-E7</f>
        <v>12.06</v>
      </c>
      <c r="F6" s="12">
        <f>F15-F7</f>
        <v>15.48</v>
      </c>
      <c r="G6" s="12">
        <f>G15-G7</f>
        <v>17.73</v>
      </c>
      <c r="H6" s="12">
        <f>H15-H7</f>
        <v>19.98</v>
      </c>
      <c r="I6" s="11">
        <f>I15-I7</f>
        <v>25.38</v>
      </c>
      <c r="L6" s="13" t="s">
        <v>49</v>
      </c>
      <c r="M6" s="34" t="s">
        <v>26</v>
      </c>
    </row>
    <row r="7" spans="1:13" ht="13.8" customHeight="1" x14ac:dyDescent="0.3">
      <c r="A7" s="35" t="s">
        <v>50</v>
      </c>
      <c r="B7" s="12"/>
      <c r="C7" s="12"/>
      <c r="D7" s="12">
        <f>0.5*D15</f>
        <v>11.597142857142858</v>
      </c>
      <c r="E7" s="12">
        <f>0.5*E15</f>
        <v>12.06</v>
      </c>
      <c r="F7" s="12">
        <f>0.5*F15</f>
        <v>15.48</v>
      </c>
      <c r="G7" s="12">
        <f>0.5*G15</f>
        <v>17.73</v>
      </c>
      <c r="H7" s="12">
        <f>0.5*H15</f>
        <v>19.98</v>
      </c>
      <c r="I7" s="11">
        <f>0.5*I15</f>
        <v>25.38</v>
      </c>
      <c r="L7" s="13" t="s">
        <v>50</v>
      </c>
      <c r="M7" s="34" t="s">
        <v>21</v>
      </c>
    </row>
    <row r="8" spans="1:13" ht="13.8" customHeight="1" x14ac:dyDescent="0.3">
      <c r="A8" s="35" t="s">
        <v>51</v>
      </c>
      <c r="B8" s="12">
        <v>0</v>
      </c>
      <c r="C8" s="12">
        <v>0</v>
      </c>
      <c r="D8" s="12">
        <f>C8+((E8-C8)/($E$2-$C$2))*($D$2-$C$2)</f>
        <v>0</v>
      </c>
      <c r="E8" s="12">
        <v>0</v>
      </c>
      <c r="F8" s="12">
        <v>0</v>
      </c>
      <c r="G8" s="12">
        <f>F8+((H8-F8)/($H$2-$F$2))*($G$2-$F$2)</f>
        <v>0</v>
      </c>
      <c r="H8" s="12">
        <v>0</v>
      </c>
      <c r="I8" s="11">
        <v>0</v>
      </c>
      <c r="L8" s="13" t="s">
        <v>51</v>
      </c>
      <c r="M8" s="34" t="s">
        <v>26</v>
      </c>
    </row>
    <row r="9" spans="1:13" ht="13.8" customHeight="1" x14ac:dyDescent="0.3">
      <c r="A9" s="35" t="s">
        <v>52</v>
      </c>
      <c r="B9" s="12">
        <v>11.16</v>
      </c>
      <c r="C9" s="12">
        <v>11.16</v>
      </c>
      <c r="D9" s="12">
        <f>C9+((E9-C9)/($E$2-$C$2))*($D$2-$C$2)</f>
        <v>11.417142857142858</v>
      </c>
      <c r="E9" s="12">
        <v>11.520000000000001</v>
      </c>
      <c r="F9" s="12">
        <v>11.879999999999999</v>
      </c>
      <c r="G9" s="12">
        <f>F9+((H9-F9)/($H$2-$F$2))*($G$2-$F$2)</f>
        <v>11.52</v>
      </c>
      <c r="H9" s="12">
        <v>11.16</v>
      </c>
      <c r="I9" s="11">
        <v>11.16</v>
      </c>
      <c r="L9" s="13" t="s">
        <v>52</v>
      </c>
      <c r="M9" s="34" t="s">
        <v>26</v>
      </c>
    </row>
    <row r="10" spans="1:13" ht="13.8" customHeight="1" x14ac:dyDescent="0.3">
      <c r="A10" s="35" t="s">
        <v>47</v>
      </c>
      <c r="B10" s="12">
        <v>98.28</v>
      </c>
      <c r="C10" s="12">
        <v>93.600000000000009</v>
      </c>
      <c r="D10" s="12">
        <f>C10+((E10-C10)/($E$2-$C$2))*($D$2-$C$2)</f>
        <v>87.685714285714283</v>
      </c>
      <c r="E10" s="12">
        <v>85.32</v>
      </c>
      <c r="F10" s="12">
        <v>84.24</v>
      </c>
      <c r="G10" s="12">
        <f>F10+((H10-F10)/($H$2-$F$2))*($G$2-$F$2)</f>
        <v>86.22</v>
      </c>
      <c r="H10" s="12">
        <v>88.2</v>
      </c>
      <c r="I10" s="11">
        <v>94.32</v>
      </c>
      <c r="L10" s="13" t="s">
        <v>47</v>
      </c>
      <c r="M10" s="34" t="s">
        <v>66</v>
      </c>
    </row>
    <row r="11" spans="1:13" ht="13.8" customHeight="1" x14ac:dyDescent="0.3">
      <c r="A11" s="35" t="s">
        <v>53</v>
      </c>
      <c r="B11" s="12">
        <v>15.840000000000002</v>
      </c>
      <c r="C11" s="12">
        <v>15.48</v>
      </c>
      <c r="D11" s="12">
        <f>C11+((E11-C11)/($E$2-$C$2))*($D$2-$C$2)</f>
        <v>14.708571428571428</v>
      </c>
      <c r="E11" s="12">
        <v>14.4</v>
      </c>
      <c r="F11" s="12">
        <v>14.04</v>
      </c>
      <c r="G11" s="12">
        <f>F11+((H11-F11)/($H$2-$F$2))*($G$2-$F$2)</f>
        <v>13.68</v>
      </c>
      <c r="H11" s="12">
        <v>13.32</v>
      </c>
      <c r="I11" s="11">
        <v>12.96</v>
      </c>
      <c r="L11" s="13" t="s">
        <v>53</v>
      </c>
      <c r="M11" s="34" t="s">
        <v>59</v>
      </c>
    </row>
    <row r="12" spans="1:13" ht="13.8" customHeight="1" x14ac:dyDescent="0.3">
      <c r="A12" s="35" t="s">
        <v>54</v>
      </c>
      <c r="B12" s="12">
        <v>3.9600000000000004</v>
      </c>
      <c r="C12" s="12">
        <v>3.9600000000000004</v>
      </c>
      <c r="D12" s="12">
        <f>C12+((E12-C12)/($E$2-$C$2))*($D$2-$C$2)</f>
        <v>3.9600000000000004</v>
      </c>
      <c r="E12" s="12">
        <v>3.9600000000000004</v>
      </c>
      <c r="F12" s="12">
        <v>3.9600000000000004</v>
      </c>
      <c r="G12" s="12">
        <f>F12+((H12-F12)/($H$2-$F$2))*($G$2-$F$2)</f>
        <v>3.9600000000000004</v>
      </c>
      <c r="H12" s="12">
        <v>3.9600000000000004</v>
      </c>
      <c r="I12" s="11">
        <v>3.6</v>
      </c>
      <c r="L12" s="13" t="s">
        <v>54</v>
      </c>
      <c r="M12" s="34" t="s">
        <v>26</v>
      </c>
    </row>
    <row r="13" spans="1:13" ht="13.8" customHeight="1" x14ac:dyDescent="0.3">
      <c r="A13" s="35" t="s">
        <v>55</v>
      </c>
      <c r="B13" s="12">
        <v>37.080000000000005</v>
      </c>
      <c r="C13" s="12">
        <v>35.28</v>
      </c>
      <c r="D13" s="12">
        <f>C13+((E13-C13)/($E$2-$C$2))*($D$2-$C$2)</f>
        <v>33.479999999999997</v>
      </c>
      <c r="E13" s="12">
        <v>32.76</v>
      </c>
      <c r="F13" s="12">
        <v>29.16</v>
      </c>
      <c r="G13" s="12">
        <f>F13+((H13-F13)/($H$2-$F$2))*($G$2-$F$2)</f>
        <v>28.08</v>
      </c>
      <c r="H13" s="12">
        <v>27</v>
      </c>
      <c r="I13" s="11">
        <v>28.44</v>
      </c>
      <c r="L13" s="13" t="s">
        <v>55</v>
      </c>
      <c r="M13" s="34" t="s">
        <v>20</v>
      </c>
    </row>
    <row r="14" spans="1:13" ht="13.8" customHeight="1" x14ac:dyDescent="0.3">
      <c r="A14" s="35" t="s">
        <v>13</v>
      </c>
      <c r="B14" s="12">
        <f>SUM(B3:B13)</f>
        <v>468.71999999999997</v>
      </c>
      <c r="C14" s="12">
        <f>SUM(C3:C13)</f>
        <v>452.52</v>
      </c>
      <c r="D14" s="12">
        <f>SUM(D3:D13)</f>
        <v>453.08571428571423</v>
      </c>
      <c r="E14" s="12">
        <f>SUM(E3:E13)</f>
        <v>444.95999999999992</v>
      </c>
      <c r="F14" s="12">
        <f>SUM(F3:F13)</f>
        <v>446.40000000000009</v>
      </c>
      <c r="G14" s="12">
        <f>F14+((H14-F14)/($H$2-$F$2))*($G$2-$F$2)</f>
        <v>452.34000000000003</v>
      </c>
      <c r="H14" s="12">
        <f>SUM(H3:H13)</f>
        <v>458.28000000000003</v>
      </c>
      <c r="I14" s="11">
        <f>SUM(I3:I13)</f>
        <v>491.04</v>
      </c>
    </row>
    <row r="15" spans="1:13" ht="13.8" customHeight="1" x14ac:dyDescent="0.3">
      <c r="A15" s="35" t="s">
        <v>58</v>
      </c>
      <c r="B15" s="12">
        <v>20.52</v>
      </c>
      <c r="C15" s="12">
        <v>20.88</v>
      </c>
      <c r="D15" s="12">
        <f>C15+((E15-C15)/($E$2-$C$2))*($D$2-$C$2)</f>
        <v>23.194285714285716</v>
      </c>
      <c r="E15" s="12">
        <v>24.12</v>
      </c>
      <c r="F15" s="12">
        <v>30.96</v>
      </c>
      <c r="G15" s="12">
        <f>F15+((H15-F15)/($H$2-$F$2))*($G$2-$F$2)</f>
        <v>35.46</v>
      </c>
      <c r="H15" s="12">
        <v>39.96</v>
      </c>
      <c r="I15" s="11">
        <v>50.76</v>
      </c>
    </row>
    <row r="16" spans="1:13" ht="18" customHeight="1" x14ac:dyDescent="0.3">
      <c r="A16" t="s">
        <v>56</v>
      </c>
      <c r="D16" s="1"/>
      <c r="E16" s="1"/>
      <c r="F16" s="1"/>
      <c r="G16" s="1"/>
      <c r="H16" s="1"/>
      <c r="I16" s="1"/>
    </row>
    <row r="17" spans="1:12" x14ac:dyDescent="0.3">
      <c r="A17" t="s">
        <v>72</v>
      </c>
    </row>
    <row r="18" spans="1:12" x14ac:dyDescent="0.3">
      <c r="A18" s="5" t="s">
        <v>71</v>
      </c>
    </row>
    <row r="20" spans="1:12" x14ac:dyDescent="0.3">
      <c r="A20" s="8" t="s">
        <v>81</v>
      </c>
      <c r="B20" s="8"/>
      <c r="C20" s="8"/>
      <c r="D20" s="8"/>
      <c r="E20" s="8"/>
      <c r="F20" s="8"/>
      <c r="G20" s="8"/>
      <c r="H20" s="8"/>
      <c r="I20" s="8"/>
    </row>
    <row r="21" spans="1:12" x14ac:dyDescent="0.3">
      <c r="A21" s="21" t="s">
        <v>82</v>
      </c>
      <c r="B21" s="10"/>
      <c r="C21" s="10"/>
      <c r="D21" s="10"/>
      <c r="E21" s="10"/>
      <c r="F21" s="10"/>
      <c r="G21" s="10"/>
      <c r="H21" s="10"/>
      <c r="I21" s="10"/>
      <c r="L21" s="9" t="s">
        <v>65</v>
      </c>
    </row>
    <row r="22" spans="1:12" x14ac:dyDescent="0.3">
      <c r="A22" s="35" t="s">
        <v>19</v>
      </c>
      <c r="B22" s="12">
        <f>B3</f>
        <v>199.07999999999998</v>
      </c>
      <c r="C22" s="12">
        <f>C3</f>
        <v>194.04</v>
      </c>
      <c r="D22" s="12">
        <f>D3</f>
        <v>184.01142857142858</v>
      </c>
      <c r="E22" s="12">
        <f>E3</f>
        <v>180</v>
      </c>
      <c r="F22" s="12">
        <f>F3</f>
        <v>169.20000000000002</v>
      </c>
      <c r="G22" s="12">
        <f>G3</f>
        <v>162.9</v>
      </c>
      <c r="H22" s="12">
        <f>H3</f>
        <v>156.6</v>
      </c>
      <c r="I22" s="11">
        <f>I3</f>
        <v>149.4</v>
      </c>
      <c r="J22" s="5"/>
      <c r="L22" s="36">
        <f>((G22-D22)/D22)+1</f>
        <v>0.88527110117384011</v>
      </c>
    </row>
    <row r="23" spans="1:12" x14ac:dyDescent="0.3">
      <c r="A23" s="35" t="s">
        <v>22</v>
      </c>
      <c r="B23" s="12">
        <f>B5</f>
        <v>82.44</v>
      </c>
      <c r="C23" s="12">
        <f>C5</f>
        <v>79.56</v>
      </c>
      <c r="D23" s="12">
        <f>D5</f>
        <v>77.502857142857152</v>
      </c>
      <c r="E23" s="12">
        <f>E5</f>
        <v>76.680000000000007</v>
      </c>
      <c r="F23" s="12">
        <f>F5</f>
        <v>89.28</v>
      </c>
      <c r="G23" s="12">
        <f>G5</f>
        <v>97.56</v>
      </c>
      <c r="H23" s="12">
        <f>H5</f>
        <v>105.84</v>
      </c>
      <c r="I23" s="11">
        <f>I5</f>
        <v>128.88</v>
      </c>
      <c r="L23" s="36">
        <f t="shared" ref="L23:L27" si="0">((G23-D23)/D23)+1</f>
        <v>1.2587923025879229</v>
      </c>
    </row>
    <row r="24" spans="1:12" x14ac:dyDescent="0.3">
      <c r="A24" s="35" t="s">
        <v>26</v>
      </c>
      <c r="B24" s="12">
        <f>B6+B8+B9+B12</f>
        <v>15.120000000000001</v>
      </c>
      <c r="C24" s="12">
        <f>C6+C8+C9+C12</f>
        <v>15.120000000000001</v>
      </c>
      <c r="D24" s="12">
        <f>D6+D8+D9+D12</f>
        <v>26.974285714285717</v>
      </c>
      <c r="E24" s="12">
        <f>E6+E8+E9+E12</f>
        <v>27.540000000000003</v>
      </c>
      <c r="F24" s="12">
        <f>F6+F8+F9+F12</f>
        <v>31.32</v>
      </c>
      <c r="G24" s="12">
        <f>G6+G8+G9+G12</f>
        <v>33.21</v>
      </c>
      <c r="H24" s="12">
        <f>H6+H8+H9+H12</f>
        <v>35.1</v>
      </c>
      <c r="I24" s="11">
        <f>I6+I8+I9+I12</f>
        <v>40.14</v>
      </c>
      <c r="L24" s="36">
        <f t="shared" si="0"/>
        <v>1.2311725452812201</v>
      </c>
    </row>
    <row r="25" spans="1:12" x14ac:dyDescent="0.3">
      <c r="A25" s="35" t="s">
        <v>21</v>
      </c>
      <c r="B25" s="12">
        <f>B7</f>
        <v>0</v>
      </c>
      <c r="C25" s="12">
        <f>C7</f>
        <v>0</v>
      </c>
      <c r="D25" s="12">
        <f>D7</f>
        <v>11.597142857142858</v>
      </c>
      <c r="E25" s="12">
        <f>E7</f>
        <v>12.06</v>
      </c>
      <c r="F25" s="12">
        <f>F7</f>
        <v>15.48</v>
      </c>
      <c r="G25" s="12">
        <f>G7</f>
        <v>17.73</v>
      </c>
      <c r="H25" s="12">
        <f>H7</f>
        <v>19.98</v>
      </c>
      <c r="I25" s="11">
        <f>I7</f>
        <v>25.38</v>
      </c>
      <c r="L25" s="36">
        <f t="shared" si="0"/>
        <v>1.5288248337028825</v>
      </c>
    </row>
    <row r="26" spans="1:12" x14ac:dyDescent="0.3">
      <c r="A26" s="35" t="s">
        <v>59</v>
      </c>
      <c r="B26" s="12">
        <f>B11</f>
        <v>15.840000000000002</v>
      </c>
      <c r="C26" s="12">
        <f>C11</f>
        <v>15.48</v>
      </c>
      <c r="D26" s="12">
        <f>D11</f>
        <v>14.708571428571428</v>
      </c>
      <c r="E26" s="12">
        <f>E11</f>
        <v>14.4</v>
      </c>
      <c r="F26" s="12">
        <f>F11</f>
        <v>14.04</v>
      </c>
      <c r="G26" s="12">
        <f>G11</f>
        <v>13.68</v>
      </c>
      <c r="H26" s="12">
        <f>H11</f>
        <v>13.32</v>
      </c>
      <c r="I26" s="11">
        <f>I11</f>
        <v>12.96</v>
      </c>
      <c r="L26" s="36">
        <f t="shared" si="0"/>
        <v>0.93006993006993011</v>
      </c>
    </row>
    <row r="27" spans="1:12" x14ac:dyDescent="0.3">
      <c r="A27" s="35" t="s">
        <v>20</v>
      </c>
      <c r="B27" s="12">
        <f>B13</f>
        <v>37.080000000000005</v>
      </c>
      <c r="C27" s="12">
        <f>C13</f>
        <v>35.28</v>
      </c>
      <c r="D27" s="12">
        <f>D13</f>
        <v>33.479999999999997</v>
      </c>
      <c r="E27" s="12">
        <f>E13</f>
        <v>32.76</v>
      </c>
      <c r="F27" s="12">
        <f>F13</f>
        <v>29.16</v>
      </c>
      <c r="G27" s="12">
        <f>G13</f>
        <v>28.08</v>
      </c>
      <c r="H27" s="12">
        <f>H13</f>
        <v>27</v>
      </c>
      <c r="I27" s="11">
        <f>I13</f>
        <v>28.44</v>
      </c>
      <c r="L27" s="36">
        <f t="shared" si="0"/>
        <v>0.83870967741935487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0E1F"/>
  </sheetPr>
  <dimension ref="A1:U25"/>
  <sheetViews>
    <sheetView showGridLines="0" tabSelected="1" zoomScale="70" zoomScaleNormal="70" workbookViewId="0">
      <selection activeCell="E9" sqref="E9"/>
    </sheetView>
  </sheetViews>
  <sheetFormatPr baseColWidth="10" defaultColWidth="8.88671875" defaultRowHeight="14.4" x14ac:dyDescent="0.3"/>
  <cols>
    <col min="1" max="1" width="13.21875" customWidth="1"/>
    <col min="3" max="10" width="13.44140625" customWidth="1"/>
    <col min="13" max="13" width="22.33203125" customWidth="1"/>
    <col min="15" max="21" width="13.5546875" customWidth="1"/>
  </cols>
  <sheetData>
    <row r="1" spans="1:21" x14ac:dyDescent="0.3">
      <c r="A1" s="8" t="s">
        <v>85</v>
      </c>
      <c r="B1" s="8"/>
      <c r="C1" s="8"/>
      <c r="D1" s="8"/>
      <c r="E1" s="8"/>
      <c r="F1" s="8"/>
      <c r="G1" s="8"/>
      <c r="H1" s="8"/>
      <c r="I1" s="8"/>
      <c r="J1" s="8"/>
      <c r="M1" s="8" t="s">
        <v>86</v>
      </c>
      <c r="N1" s="8"/>
      <c r="O1" s="41"/>
      <c r="P1" s="41"/>
      <c r="Q1" s="41"/>
      <c r="R1" s="41"/>
      <c r="S1" s="41"/>
      <c r="T1" s="41"/>
      <c r="U1" s="41"/>
    </row>
    <row r="2" spans="1:21" ht="57.6" x14ac:dyDescent="0.3">
      <c r="A2" s="21" t="s">
        <v>69</v>
      </c>
      <c r="B2" s="23" t="s">
        <v>24</v>
      </c>
      <c r="C2" s="22" t="s">
        <v>19</v>
      </c>
      <c r="D2" s="22" t="s">
        <v>26</v>
      </c>
      <c r="E2" s="22" t="s">
        <v>22</v>
      </c>
      <c r="F2" s="22" t="s">
        <v>21</v>
      </c>
      <c r="G2" s="22" t="s">
        <v>20</v>
      </c>
      <c r="H2" s="22" t="s">
        <v>27</v>
      </c>
      <c r="I2" s="22" t="s">
        <v>25</v>
      </c>
      <c r="J2" s="22" t="s">
        <v>13</v>
      </c>
      <c r="M2" s="21" t="s">
        <v>70</v>
      </c>
      <c r="N2" s="22" t="s">
        <v>24</v>
      </c>
      <c r="O2" s="22" t="s">
        <v>19</v>
      </c>
      <c r="P2" s="22" t="s">
        <v>26</v>
      </c>
      <c r="Q2" s="22" t="s">
        <v>22</v>
      </c>
      <c r="R2" s="22" t="s">
        <v>21</v>
      </c>
      <c r="S2" s="22" t="s">
        <v>20</v>
      </c>
      <c r="T2" s="22" t="s">
        <v>27</v>
      </c>
      <c r="U2" s="22" t="s">
        <v>25</v>
      </c>
    </row>
    <row r="3" spans="1:21" x14ac:dyDescent="0.3">
      <c r="A3" s="13" t="s">
        <v>0</v>
      </c>
      <c r="B3" s="12">
        <v>4143</v>
      </c>
      <c r="C3" s="28">
        <f>O3*C$21</f>
        <v>5.9496907346081773</v>
      </c>
      <c r="D3" s="28">
        <f t="shared" ref="D3:I18" si="0">P3*D$21</f>
        <v>3.2696505784331054</v>
      </c>
      <c r="E3" s="28">
        <f t="shared" si="0"/>
        <v>1.6955649558412833</v>
      </c>
      <c r="F3" s="28">
        <f t="shared" si="0"/>
        <v>0.68884526980815342</v>
      </c>
      <c r="G3" s="28">
        <f t="shared" si="0"/>
        <v>0</v>
      </c>
      <c r="H3" s="28">
        <f t="shared" si="0"/>
        <v>0.4009493124668605</v>
      </c>
      <c r="I3" s="26">
        <f t="shared" si="0"/>
        <v>3.7512662918395447</v>
      </c>
      <c r="J3" s="26">
        <f t="shared" ref="J3:J20" si="1">SUM(C3:I3)</f>
        <v>15.755967142997125</v>
      </c>
      <c r="M3" s="13" t="s">
        <v>0</v>
      </c>
      <c r="N3" s="12">
        <v>4143</v>
      </c>
      <c r="O3" s="24">
        <v>3.9760394927636306E-2</v>
      </c>
      <c r="P3" s="24">
        <v>3.0517056199421515E-2</v>
      </c>
      <c r="Q3" s="24">
        <v>1.7598282377210998E-2</v>
      </c>
      <c r="R3" s="24">
        <v>3.7237334118444584E-2</v>
      </c>
      <c r="S3" s="24">
        <v>0</v>
      </c>
      <c r="T3" s="24">
        <v>1.6095199876011351E-2</v>
      </c>
      <c r="U3" s="42">
        <v>7.8337527778279167E-2</v>
      </c>
    </row>
    <row r="4" spans="1:21" x14ac:dyDescent="0.3">
      <c r="A4" s="13" t="s">
        <v>14</v>
      </c>
      <c r="B4" s="12">
        <v>6471</v>
      </c>
      <c r="C4" s="28">
        <f t="shared" ref="C4:C18" si="2">O4*C$21</f>
        <v>44.126166559629759</v>
      </c>
      <c r="D4" s="28">
        <f t="shared" si="0"/>
        <v>6.0949384974011496</v>
      </c>
      <c r="E4" s="28">
        <f t="shared" si="0"/>
        <v>61.836136556692004</v>
      </c>
      <c r="F4" s="28">
        <f t="shared" si="0"/>
        <v>6.2228146058972955</v>
      </c>
      <c r="G4" s="28">
        <f t="shared" si="0"/>
        <v>2.677188832228226</v>
      </c>
      <c r="H4" s="28">
        <f t="shared" si="0"/>
        <v>1.6098007925241402</v>
      </c>
      <c r="I4" s="26">
        <f t="shared" si="0"/>
        <v>9.4132713004582005</v>
      </c>
      <c r="J4" s="26">
        <f t="shared" si="1"/>
        <v>131.98031714483076</v>
      </c>
      <c r="M4" s="13" t="s">
        <v>14</v>
      </c>
      <c r="N4" s="12">
        <v>6471</v>
      </c>
      <c r="O4" s="24">
        <v>0.29488487508234834</v>
      </c>
      <c r="P4" s="24">
        <v>5.6886684431687512E-2</v>
      </c>
      <c r="Q4" s="24">
        <v>0.64179776097136421</v>
      </c>
      <c r="R4" s="24">
        <v>0.33639053179746742</v>
      </c>
      <c r="S4" s="24">
        <v>8.5523716374093006E-2</v>
      </c>
      <c r="T4" s="24">
        <v>6.46217980941894E-2</v>
      </c>
      <c r="U4" s="42">
        <v>0.19657692752665401</v>
      </c>
    </row>
    <row r="5" spans="1:21" x14ac:dyDescent="0.3">
      <c r="A5" s="13" t="s">
        <v>1</v>
      </c>
      <c r="B5" s="12">
        <v>1327</v>
      </c>
      <c r="C5" s="28">
        <f t="shared" si="2"/>
        <v>4.9580756121734657</v>
      </c>
      <c r="D5" s="28">
        <f t="shared" si="0"/>
        <v>7.4734870364185282</v>
      </c>
      <c r="E5" s="28">
        <f t="shared" si="0"/>
        <v>2.2607532744550447</v>
      </c>
      <c r="F5" s="28">
        <f t="shared" si="0"/>
        <v>0</v>
      </c>
      <c r="G5" s="28">
        <f t="shared" si="0"/>
        <v>0</v>
      </c>
      <c r="H5" s="28">
        <f t="shared" si="0"/>
        <v>0</v>
      </c>
      <c r="I5" s="26">
        <f t="shared" si="0"/>
        <v>1.8756331459197726</v>
      </c>
      <c r="J5" s="26">
        <f t="shared" si="1"/>
        <v>16.567949068966811</v>
      </c>
      <c r="M5" s="13" t="s">
        <v>1</v>
      </c>
      <c r="N5" s="12">
        <v>1327</v>
      </c>
      <c r="O5" s="24">
        <v>3.3133662439696815E-2</v>
      </c>
      <c r="P5" s="24">
        <v>6.975327131296348E-2</v>
      </c>
      <c r="Q5" s="24">
        <v>2.3464376502947998E-2</v>
      </c>
      <c r="R5" s="24">
        <v>0</v>
      </c>
      <c r="S5" s="24">
        <v>0</v>
      </c>
      <c r="T5" s="24">
        <v>0</v>
      </c>
      <c r="U5" s="42">
        <v>3.9168763889139591E-2</v>
      </c>
    </row>
    <row r="6" spans="1:21" x14ac:dyDescent="0.3">
      <c r="A6" s="13" t="s">
        <v>2</v>
      </c>
      <c r="B6" s="12">
        <v>47</v>
      </c>
      <c r="C6" s="28">
        <f t="shared" si="2"/>
        <v>39.97240126588531</v>
      </c>
      <c r="D6" s="28">
        <f t="shared" si="0"/>
        <v>10.78371159490705</v>
      </c>
      <c r="E6" s="28">
        <f t="shared" si="0"/>
        <v>11.805719081413118</v>
      </c>
      <c r="F6" s="28">
        <f t="shared" si="0"/>
        <v>3.7864946854590609</v>
      </c>
      <c r="G6" s="28">
        <f t="shared" si="0"/>
        <v>17.593540674734708</v>
      </c>
      <c r="H6" s="28">
        <f t="shared" si="0"/>
        <v>2.6447607449790085</v>
      </c>
      <c r="I6" s="26">
        <f t="shared" si="0"/>
        <v>10.825622258998376</v>
      </c>
      <c r="J6" s="26">
        <f t="shared" si="1"/>
        <v>97.412250306376635</v>
      </c>
      <c r="M6" s="13" t="s">
        <v>2</v>
      </c>
      <c r="N6" s="12">
        <v>47</v>
      </c>
      <c r="O6" s="24">
        <v>0.26712623082957865</v>
      </c>
      <c r="P6" s="24">
        <v>0.10064902193244096</v>
      </c>
      <c r="Q6" s="24">
        <v>0.12253165373876948</v>
      </c>
      <c r="R6" s="24">
        <v>0.20468888140789968</v>
      </c>
      <c r="S6" s="24">
        <v>0.56203169704310563</v>
      </c>
      <c r="T6" s="24">
        <v>0.10616791572172649</v>
      </c>
      <c r="U6" s="42">
        <v>0.22607099002176539</v>
      </c>
    </row>
    <row r="7" spans="1:21" x14ac:dyDescent="0.3">
      <c r="A7" s="13" t="s">
        <v>4</v>
      </c>
      <c r="B7" s="12">
        <v>86</v>
      </c>
      <c r="C7" s="28">
        <f t="shared" si="2"/>
        <v>4.6984933900475969</v>
      </c>
      <c r="D7" s="28">
        <f t="shared" si="0"/>
        <v>9.4060592883284091</v>
      </c>
      <c r="E7" s="28">
        <f t="shared" si="0"/>
        <v>4.0169822732515303</v>
      </c>
      <c r="F7" s="28">
        <f t="shared" si="0"/>
        <v>2.4479267765294073</v>
      </c>
      <c r="G7" s="28">
        <f t="shared" si="0"/>
        <v>0.45135034614811215</v>
      </c>
      <c r="H7" s="28">
        <f t="shared" si="0"/>
        <v>8.0740955033170163</v>
      </c>
      <c r="I7" s="26">
        <f t="shared" si="0"/>
        <v>2.221791937939769</v>
      </c>
      <c r="J7" s="26">
        <f t="shared" si="1"/>
        <v>31.316699515561844</v>
      </c>
      <c r="M7" s="13" t="s">
        <v>4</v>
      </c>
      <c r="N7" s="12">
        <v>86</v>
      </c>
      <c r="O7" s="24">
        <v>3.1398935018003754E-2</v>
      </c>
      <c r="P7" s="24">
        <v>8.7790799974279743E-2</v>
      </c>
      <c r="Q7" s="24">
        <v>4.1692291472169726E-2</v>
      </c>
      <c r="R7" s="24">
        <v>0.1323290893766309</v>
      </c>
      <c r="S7" s="24">
        <v>1.4418541764643503E-2</v>
      </c>
      <c r="T7" s="24">
        <v>0.32411623340701673</v>
      </c>
      <c r="U7" s="42">
        <v>4.6397582606848987E-2</v>
      </c>
    </row>
    <row r="8" spans="1:21" x14ac:dyDescent="0.3">
      <c r="A8" s="13" t="s">
        <v>5</v>
      </c>
      <c r="B8" s="12">
        <v>85</v>
      </c>
      <c r="C8" s="28">
        <f t="shared" si="2"/>
        <v>8.0574681372625072</v>
      </c>
      <c r="D8" s="28">
        <f t="shared" si="0"/>
        <v>0.3926286757249271</v>
      </c>
      <c r="E8" s="28">
        <f t="shared" si="0"/>
        <v>1.9003424986801412</v>
      </c>
      <c r="F8" s="28">
        <f t="shared" si="0"/>
        <v>0</v>
      </c>
      <c r="G8" s="28">
        <f t="shared" si="0"/>
        <v>0</v>
      </c>
      <c r="H8" s="28">
        <f t="shared" si="0"/>
        <v>0.33702970903847285</v>
      </c>
      <c r="I8" s="26">
        <f t="shared" si="0"/>
        <v>0.78830923732348923</v>
      </c>
      <c r="J8" s="26">
        <f t="shared" si="1"/>
        <v>11.475778258029537</v>
      </c>
      <c r="M8" s="13" t="s">
        <v>5</v>
      </c>
      <c r="N8" s="12">
        <v>85</v>
      </c>
      <c r="O8" s="24">
        <v>5.3846179498185542E-2</v>
      </c>
      <c r="P8" s="24">
        <v>3.6645724291260646E-3</v>
      </c>
      <c r="Q8" s="24">
        <v>1.9723670148982672E-2</v>
      </c>
      <c r="R8" s="24">
        <v>0</v>
      </c>
      <c r="S8" s="24">
        <v>0</v>
      </c>
      <c r="T8" s="24">
        <v>1.3529292512695164E-2</v>
      </c>
      <c r="U8" s="42">
        <v>1.6462226878172358E-2</v>
      </c>
    </row>
    <row r="9" spans="1:21" x14ac:dyDescent="0.3">
      <c r="A9" s="13" t="s">
        <v>3</v>
      </c>
      <c r="B9" s="12">
        <v>96</v>
      </c>
      <c r="C9" s="28">
        <f t="shared" si="2"/>
        <v>0.66107674828979546</v>
      </c>
      <c r="D9" s="28">
        <f t="shared" si="0"/>
        <v>5.1380223375377376</v>
      </c>
      <c r="E9" s="28">
        <f t="shared" si="0"/>
        <v>0</v>
      </c>
      <c r="F9" s="28">
        <f t="shared" si="0"/>
        <v>0</v>
      </c>
      <c r="G9" s="28">
        <f t="shared" si="0"/>
        <v>0</v>
      </c>
      <c r="H9" s="28">
        <f t="shared" si="0"/>
        <v>0</v>
      </c>
      <c r="I9" s="26">
        <f t="shared" si="0"/>
        <v>0</v>
      </c>
      <c r="J9" s="26">
        <f t="shared" si="1"/>
        <v>5.7990990858275335</v>
      </c>
      <c r="M9" s="13" t="s">
        <v>3</v>
      </c>
      <c r="N9" s="12">
        <v>96</v>
      </c>
      <c r="O9" s="24">
        <v>4.4178216586262427E-3</v>
      </c>
      <c r="P9" s="24">
        <v>4.7955374027662388E-2</v>
      </c>
      <c r="Q9" s="24">
        <v>0</v>
      </c>
      <c r="R9" s="24">
        <v>0</v>
      </c>
      <c r="S9" s="24">
        <v>0</v>
      </c>
      <c r="T9" s="24">
        <v>0</v>
      </c>
      <c r="U9" s="42">
        <v>0</v>
      </c>
    </row>
    <row r="10" spans="1:21" x14ac:dyDescent="0.3">
      <c r="A10" s="13" t="s">
        <v>15</v>
      </c>
      <c r="B10" s="12">
        <v>55</v>
      </c>
      <c r="C10" s="28">
        <f t="shared" si="2"/>
        <v>17.51853382967958</v>
      </c>
      <c r="D10" s="28">
        <f t="shared" si="0"/>
        <v>22.42046110925558</v>
      </c>
      <c r="E10" s="28">
        <f>Q10*E$21</f>
        <v>5.6518831861376109</v>
      </c>
      <c r="F10" s="28">
        <f t="shared" si="0"/>
        <v>1.3776905396163068</v>
      </c>
      <c r="G10" s="28">
        <f t="shared" si="0"/>
        <v>9.525730731145444</v>
      </c>
      <c r="H10" s="28">
        <f t="shared" si="0"/>
        <v>8.4199355618040705</v>
      </c>
      <c r="I10" s="26">
        <f t="shared" si="0"/>
        <v>12.660523734958465</v>
      </c>
      <c r="J10" s="26">
        <f t="shared" si="1"/>
        <v>77.574758692597058</v>
      </c>
      <c r="M10" s="13" t="s">
        <v>15</v>
      </c>
      <c r="N10" s="12">
        <v>55</v>
      </c>
      <c r="O10" s="24">
        <v>0.11707227395359542</v>
      </c>
      <c r="P10" s="24">
        <v>0.2092598139388904</v>
      </c>
      <c r="Q10" s="24">
        <v>5.8660941257369995E-2</v>
      </c>
      <c r="R10" s="24">
        <v>7.4474668236889169E-2</v>
      </c>
      <c r="S10" s="24">
        <v>0.30430273856641232</v>
      </c>
      <c r="T10" s="24">
        <v>0.3379991973962384</v>
      </c>
      <c r="U10" s="42">
        <v>0.26438915625169224</v>
      </c>
    </row>
    <row r="11" spans="1:21" x14ac:dyDescent="0.3">
      <c r="A11" s="13" t="s">
        <v>6</v>
      </c>
      <c r="B11" s="12">
        <v>10</v>
      </c>
      <c r="C11" s="28">
        <f t="shared" si="2"/>
        <v>0</v>
      </c>
      <c r="D11" s="28">
        <f t="shared" si="0"/>
        <v>0</v>
      </c>
      <c r="E11" s="28">
        <f t="shared" si="0"/>
        <v>0</v>
      </c>
      <c r="F11" s="28">
        <f t="shared" si="0"/>
        <v>0</v>
      </c>
      <c r="G11" s="28">
        <f t="shared" si="0"/>
        <v>0</v>
      </c>
      <c r="H11" s="28">
        <f t="shared" si="0"/>
        <v>1.2028479374005816</v>
      </c>
      <c r="I11" s="26">
        <f t="shared" si="0"/>
        <v>0</v>
      </c>
      <c r="J11" s="26">
        <f t="shared" si="1"/>
        <v>1.2028479374005816</v>
      </c>
      <c r="M11" s="13" t="s">
        <v>6</v>
      </c>
      <c r="N11" s="12">
        <v>10</v>
      </c>
      <c r="O11" s="24">
        <v>0</v>
      </c>
      <c r="P11" s="24">
        <v>0</v>
      </c>
      <c r="Q11" s="24">
        <v>0</v>
      </c>
      <c r="R11" s="24">
        <v>0</v>
      </c>
      <c r="S11" s="24">
        <v>0</v>
      </c>
      <c r="T11" s="24">
        <v>4.8285599628034054E-2</v>
      </c>
      <c r="U11" s="42">
        <v>0</v>
      </c>
    </row>
    <row r="12" spans="1:21" x14ac:dyDescent="0.3">
      <c r="A12" s="13" t="s">
        <v>7</v>
      </c>
      <c r="B12" s="12">
        <v>10</v>
      </c>
      <c r="C12" s="28">
        <f t="shared" si="2"/>
        <v>0.33053837414489773</v>
      </c>
      <c r="D12" s="28">
        <f t="shared" si="0"/>
        <v>0</v>
      </c>
      <c r="E12" s="28">
        <f t="shared" si="0"/>
        <v>0</v>
      </c>
      <c r="F12" s="28">
        <f t="shared" si="0"/>
        <v>0</v>
      </c>
      <c r="G12" s="28">
        <f t="shared" si="0"/>
        <v>0.38102922924581784</v>
      </c>
      <c r="H12" s="28">
        <f t="shared" si="0"/>
        <v>0.4009493124668605</v>
      </c>
      <c r="I12" s="26">
        <f t="shared" si="0"/>
        <v>0</v>
      </c>
      <c r="J12" s="26">
        <f t="shared" si="1"/>
        <v>1.1125169158575761</v>
      </c>
      <c r="M12" s="13" t="s">
        <v>7</v>
      </c>
      <c r="N12" s="12">
        <v>10</v>
      </c>
      <c r="O12" s="24">
        <v>2.2089108293131213E-3</v>
      </c>
      <c r="P12" s="24">
        <v>0</v>
      </c>
      <c r="Q12" s="24">
        <v>0</v>
      </c>
      <c r="R12" s="24">
        <v>0</v>
      </c>
      <c r="S12" s="24">
        <v>1.2172109542656495E-2</v>
      </c>
      <c r="T12" s="24">
        <v>1.6095199876011351E-2</v>
      </c>
      <c r="U12" s="42">
        <v>0</v>
      </c>
    </row>
    <row r="13" spans="1:21" x14ac:dyDescent="0.3">
      <c r="A13" s="13" t="s">
        <v>16</v>
      </c>
      <c r="B13" s="12">
        <v>10</v>
      </c>
      <c r="C13" s="28">
        <f t="shared" si="2"/>
        <v>0.33053837414489773</v>
      </c>
      <c r="D13" s="28">
        <f t="shared" si="0"/>
        <v>0.46709293977615801</v>
      </c>
      <c r="E13" s="28">
        <f t="shared" si="0"/>
        <v>0</v>
      </c>
      <c r="F13" s="28">
        <f t="shared" si="0"/>
        <v>0</v>
      </c>
      <c r="G13" s="28">
        <f t="shared" si="0"/>
        <v>0</v>
      </c>
      <c r="H13" s="28">
        <f t="shared" si="0"/>
        <v>0</v>
      </c>
      <c r="I13" s="26">
        <f t="shared" si="0"/>
        <v>0</v>
      </c>
      <c r="J13" s="26">
        <f t="shared" si="1"/>
        <v>0.7976313139210558</v>
      </c>
      <c r="M13" s="13" t="s">
        <v>16</v>
      </c>
      <c r="N13" s="12">
        <v>10</v>
      </c>
      <c r="O13" s="24">
        <v>2.2089108293131213E-3</v>
      </c>
      <c r="P13" s="24">
        <v>4.3595794570602175E-3</v>
      </c>
      <c r="Q13" s="24">
        <v>0</v>
      </c>
      <c r="R13" s="24">
        <v>0</v>
      </c>
      <c r="S13" s="24">
        <v>0</v>
      </c>
      <c r="T13" s="24">
        <v>0</v>
      </c>
      <c r="U13" s="42">
        <v>0</v>
      </c>
    </row>
    <row r="14" spans="1:21" x14ac:dyDescent="0.3">
      <c r="A14" s="13" t="s">
        <v>8</v>
      </c>
      <c r="B14" s="12">
        <v>96</v>
      </c>
      <c r="C14" s="28">
        <f t="shared" si="2"/>
        <v>0.33053837414489773</v>
      </c>
      <c r="D14" s="28">
        <f>P14*D$21</f>
        <v>0</v>
      </c>
      <c r="E14" s="28">
        <f t="shared" si="0"/>
        <v>0</v>
      </c>
      <c r="F14" s="28">
        <f t="shared" si="0"/>
        <v>0</v>
      </c>
      <c r="G14" s="28">
        <f t="shared" si="0"/>
        <v>0</v>
      </c>
      <c r="H14" s="28">
        <f t="shared" si="0"/>
        <v>0.80189862493372099</v>
      </c>
      <c r="I14" s="26">
        <f t="shared" si="0"/>
        <v>0</v>
      </c>
      <c r="J14" s="26">
        <f t="shared" si="1"/>
        <v>1.1324369990786187</v>
      </c>
      <c r="M14" s="13" t="s">
        <v>8</v>
      </c>
      <c r="N14" s="12">
        <v>96</v>
      </c>
      <c r="O14" s="24">
        <v>2.2089108293131213E-3</v>
      </c>
      <c r="P14" s="24">
        <v>0</v>
      </c>
      <c r="Q14" s="24">
        <v>0</v>
      </c>
      <c r="R14" s="24">
        <v>0</v>
      </c>
      <c r="S14" s="24">
        <v>0</v>
      </c>
      <c r="T14" s="24">
        <v>3.2190399752022703E-2</v>
      </c>
      <c r="U14" s="42">
        <v>0</v>
      </c>
    </row>
    <row r="15" spans="1:21" x14ac:dyDescent="0.3">
      <c r="A15" s="13" t="s">
        <v>9</v>
      </c>
      <c r="B15" s="12">
        <v>1</v>
      </c>
      <c r="C15" s="28">
        <f>O15*C$21</f>
        <v>3.6359221155938757</v>
      </c>
      <c r="D15" s="28">
        <f t="shared" si="0"/>
        <v>8.4076729159708421</v>
      </c>
      <c r="E15" s="28">
        <f t="shared" si="0"/>
        <v>1.1303766372275224</v>
      </c>
      <c r="F15" s="28">
        <f t="shared" si="0"/>
        <v>2.7553810792326137</v>
      </c>
      <c r="G15" s="28">
        <f t="shared" si="0"/>
        <v>0.38102922924581784</v>
      </c>
      <c r="H15" s="28">
        <f t="shared" si="0"/>
        <v>0</v>
      </c>
      <c r="I15" s="26">
        <f t="shared" si="0"/>
        <v>3.282358005359602</v>
      </c>
      <c r="J15" s="26">
        <f t="shared" si="1"/>
        <v>19.59273998263027</v>
      </c>
      <c r="M15" s="13" t="s">
        <v>9</v>
      </c>
      <c r="N15" s="12">
        <v>1</v>
      </c>
      <c r="O15" s="24">
        <v>2.4298019122444336E-2</v>
      </c>
      <c r="P15" s="24">
        <v>7.8472430227083889E-2</v>
      </c>
      <c r="Q15" s="24">
        <v>1.1732188251473999E-2</v>
      </c>
      <c r="R15" s="24">
        <v>0.14894933647377834</v>
      </c>
      <c r="S15" s="24">
        <v>1.2172109542656495E-2</v>
      </c>
      <c r="T15" s="24">
        <v>0</v>
      </c>
      <c r="U15" s="42">
        <v>6.8545336805994284E-2</v>
      </c>
    </row>
    <row r="16" spans="1:21" x14ac:dyDescent="0.3">
      <c r="A16" s="13" t="s">
        <v>10</v>
      </c>
      <c r="B16" s="12">
        <v>81</v>
      </c>
      <c r="C16" s="28">
        <f t="shared" si="2"/>
        <v>0.66107674828979546</v>
      </c>
      <c r="D16" s="28">
        <f t="shared" si="0"/>
        <v>0</v>
      </c>
      <c r="E16" s="28">
        <f t="shared" si="0"/>
        <v>0</v>
      </c>
      <c r="F16" s="28">
        <f t="shared" si="0"/>
        <v>0</v>
      </c>
      <c r="G16" s="28">
        <f t="shared" si="0"/>
        <v>0</v>
      </c>
      <c r="H16" s="28">
        <f t="shared" si="0"/>
        <v>0</v>
      </c>
      <c r="I16" s="26">
        <f t="shared" si="0"/>
        <v>0.46890828647994315</v>
      </c>
      <c r="J16" s="26">
        <f t="shared" si="1"/>
        <v>1.1299850347697387</v>
      </c>
      <c r="M16" s="13" t="s">
        <v>10</v>
      </c>
      <c r="N16" s="12">
        <v>81</v>
      </c>
      <c r="O16" s="24">
        <v>4.4178216586262427E-3</v>
      </c>
      <c r="P16" s="24">
        <v>0</v>
      </c>
      <c r="Q16" s="24">
        <v>0</v>
      </c>
      <c r="R16" s="24">
        <v>0</v>
      </c>
      <c r="S16" s="24">
        <v>0</v>
      </c>
      <c r="T16" s="24">
        <v>0</v>
      </c>
      <c r="U16" s="42">
        <v>9.7921909722848977E-3</v>
      </c>
    </row>
    <row r="17" spans="1:21" x14ac:dyDescent="0.3">
      <c r="A17" s="13" t="s">
        <v>11</v>
      </c>
      <c r="B17" s="12">
        <v>52</v>
      </c>
      <c r="C17" s="28">
        <f t="shared" si="2"/>
        <v>1.6526918707244886</v>
      </c>
      <c r="D17" s="28">
        <f t="shared" si="0"/>
        <v>1.868371759104632</v>
      </c>
      <c r="E17" s="28">
        <f t="shared" si="0"/>
        <v>0.56518831861376118</v>
      </c>
      <c r="F17" s="28">
        <f t="shared" si="0"/>
        <v>0.68884526980815342</v>
      </c>
      <c r="G17" s="28">
        <f t="shared" si="0"/>
        <v>0</v>
      </c>
      <c r="H17" s="28">
        <f t="shared" si="0"/>
        <v>0.4009493124668605</v>
      </c>
      <c r="I17" s="26">
        <f t="shared" si="0"/>
        <v>0.9378165729598863</v>
      </c>
      <c r="J17" s="26">
        <f t="shared" si="1"/>
        <v>6.1138631036777822</v>
      </c>
      <c r="M17" s="13" t="s">
        <v>11</v>
      </c>
      <c r="N17" s="12">
        <v>52</v>
      </c>
      <c r="O17" s="24">
        <v>1.1044554146565607E-2</v>
      </c>
      <c r="P17" s="24">
        <v>1.743831782824087E-2</v>
      </c>
      <c r="Q17" s="24">
        <v>5.8660941257369995E-3</v>
      </c>
      <c r="R17" s="24">
        <v>3.7237334118444584E-2</v>
      </c>
      <c r="S17" s="24">
        <v>0</v>
      </c>
      <c r="T17" s="24">
        <v>1.6095199876011351E-2</v>
      </c>
      <c r="U17" s="42">
        <v>1.9584381944569795E-2</v>
      </c>
    </row>
    <row r="18" spans="1:21" x14ac:dyDescent="0.3">
      <c r="A18" s="13" t="s">
        <v>17</v>
      </c>
      <c r="B18" s="12" t="s">
        <v>23</v>
      </c>
      <c r="C18" s="28">
        <f t="shared" si="2"/>
        <v>1.9832302448693868</v>
      </c>
      <c r="D18" s="28">
        <f t="shared" si="0"/>
        <v>0.46709293977615801</v>
      </c>
      <c r="E18" s="28">
        <f t="shared" si="0"/>
        <v>1.1303766372275224</v>
      </c>
      <c r="F18" s="28">
        <f t="shared" si="0"/>
        <v>0</v>
      </c>
      <c r="G18" s="28">
        <f t="shared" si="0"/>
        <v>0</v>
      </c>
      <c r="H18" s="28">
        <f t="shared" si="0"/>
        <v>0</v>
      </c>
      <c r="I18" s="26">
        <f t="shared" si="0"/>
        <v>0.9378165729598863</v>
      </c>
      <c r="J18" s="26">
        <f t="shared" si="1"/>
        <v>4.518516394832953</v>
      </c>
      <c r="M18" s="13" t="s">
        <v>17</v>
      </c>
      <c r="N18" s="12" t="s">
        <v>23</v>
      </c>
      <c r="O18" s="24">
        <v>1.325346497587873E-2</v>
      </c>
      <c r="P18" s="24">
        <v>4.3595794570602175E-3</v>
      </c>
      <c r="Q18" s="24">
        <v>1.1732188251473999E-2</v>
      </c>
      <c r="R18" s="24">
        <v>0</v>
      </c>
      <c r="S18" s="24">
        <v>0</v>
      </c>
      <c r="T18" s="24">
        <v>0</v>
      </c>
      <c r="U18" s="42">
        <v>1.9584381944569795E-2</v>
      </c>
    </row>
    <row r="19" spans="1:21" x14ac:dyDescent="0.3">
      <c r="A19" s="13" t="s">
        <v>18</v>
      </c>
      <c r="B19" s="12"/>
      <c r="C19" s="28"/>
      <c r="D19" s="28"/>
      <c r="E19" s="28"/>
      <c r="F19" s="28"/>
      <c r="G19" s="28"/>
      <c r="H19" s="28"/>
      <c r="I19" s="26"/>
      <c r="J19" s="26">
        <f t="shared" si="1"/>
        <v>0</v>
      </c>
      <c r="M19" s="13" t="s">
        <v>18</v>
      </c>
      <c r="N19" s="12"/>
      <c r="O19" s="24">
        <v>0</v>
      </c>
      <c r="P19" s="24">
        <v>0</v>
      </c>
      <c r="Q19" s="24">
        <v>0</v>
      </c>
      <c r="R19" s="24">
        <v>0</v>
      </c>
      <c r="S19" s="24">
        <v>0</v>
      </c>
      <c r="T19" s="24">
        <v>0</v>
      </c>
      <c r="U19" s="42">
        <v>0</v>
      </c>
    </row>
    <row r="20" spans="1:21" x14ac:dyDescent="0.3">
      <c r="A20" s="13" t="s">
        <v>12</v>
      </c>
      <c r="B20" s="12"/>
      <c r="C20" s="28">
        <v>21.4525641025641</v>
      </c>
      <c r="D20" s="28">
        <f t="shared" ref="D20" si="3">P20*D$21</f>
        <v>30.952552868544551</v>
      </c>
      <c r="E20" s="28">
        <v>4.5023696682464465</v>
      </c>
      <c r="F20" s="28">
        <v>0.4653846153846154</v>
      </c>
      <c r="G20" s="28">
        <v>0.47850467289719645</v>
      </c>
      <c r="H20" s="28">
        <v>0.90793650793650804</v>
      </c>
      <c r="I20" s="26">
        <v>0.9087378640776701</v>
      </c>
      <c r="J20" s="26">
        <f t="shared" si="1"/>
        <v>59.668050299651085</v>
      </c>
      <c r="M20" s="13" t="s">
        <v>12</v>
      </c>
      <c r="N20" s="12"/>
      <c r="O20" s="24">
        <v>9.8719034200874661E-2</v>
      </c>
      <c r="P20" s="24">
        <v>0.28889349878408271</v>
      </c>
      <c r="Q20" s="24">
        <v>4.5200552902499858E-2</v>
      </c>
      <c r="R20" s="24">
        <v>2.8692824470445254E-2</v>
      </c>
      <c r="S20" s="24">
        <v>9.3790871664328167E-3</v>
      </c>
      <c r="T20" s="24">
        <v>2.4803963860043167E-2</v>
      </c>
      <c r="U20" s="42">
        <v>1.5090533380029475E-2</v>
      </c>
    </row>
    <row r="21" spans="1:21" x14ac:dyDescent="0.3">
      <c r="A21" s="45" t="s">
        <v>13</v>
      </c>
      <c r="B21" s="12"/>
      <c r="C21" s="24">
        <f>C25*C24</f>
        <v>149.63862269065942</v>
      </c>
      <c r="D21" s="24">
        <f t="shared" ref="D21:I21" si="4">D25*D24</f>
        <v>107.14174254117883</v>
      </c>
      <c r="E21" s="24">
        <f t="shared" si="4"/>
        <v>96.348320790497453</v>
      </c>
      <c r="F21" s="24">
        <f t="shared" si="4"/>
        <v>18.498780487804876</v>
      </c>
      <c r="G21" s="24">
        <f t="shared" si="4"/>
        <v>31.303466988242395</v>
      </c>
      <c r="H21" s="24">
        <f t="shared" si="4"/>
        <v>24.911111111111108</v>
      </c>
      <c r="I21" s="42">
        <f t="shared" si="4"/>
        <v>47.885941747572829</v>
      </c>
      <c r="J21" s="26">
        <f>SUM(C21:I21)</f>
        <v>475.72798635706687</v>
      </c>
      <c r="M21" s="13" t="s">
        <v>13</v>
      </c>
      <c r="N21" s="12"/>
      <c r="O21" s="24">
        <v>1</v>
      </c>
      <c r="P21" s="24">
        <v>1</v>
      </c>
      <c r="Q21" s="24">
        <v>1</v>
      </c>
      <c r="R21" s="24">
        <v>1</v>
      </c>
      <c r="S21" s="24">
        <v>1</v>
      </c>
      <c r="T21" s="24">
        <v>1</v>
      </c>
      <c r="U21" s="42">
        <v>1</v>
      </c>
    </row>
    <row r="22" spans="1:21" x14ac:dyDescent="0.3">
      <c r="C22" s="7"/>
      <c r="D22" s="7"/>
      <c r="E22" s="7"/>
      <c r="F22" s="7"/>
      <c r="G22" s="7"/>
      <c r="H22" s="7"/>
      <c r="I22" s="7"/>
      <c r="J22" s="7"/>
      <c r="O22" s="7"/>
      <c r="P22" s="7"/>
      <c r="Q22" s="7"/>
      <c r="R22" s="7"/>
      <c r="S22" s="7"/>
      <c r="T22" s="7"/>
      <c r="U22" s="7"/>
    </row>
    <row r="23" spans="1:21" x14ac:dyDescent="0.3">
      <c r="A23" s="8" t="s">
        <v>87</v>
      </c>
      <c r="B23" s="29"/>
      <c r="C23" s="29"/>
      <c r="D23" s="29"/>
      <c r="E23" s="29"/>
      <c r="F23" s="29"/>
      <c r="G23" s="29"/>
      <c r="H23" s="29"/>
      <c r="I23" s="29"/>
      <c r="J23" s="7"/>
    </row>
    <row r="24" spans="1:21" x14ac:dyDescent="0.3">
      <c r="A24" s="9" t="s">
        <v>68</v>
      </c>
      <c r="B24" s="35"/>
      <c r="C24" s="43">
        <v>0.88527110117384011</v>
      </c>
      <c r="D24" s="43">
        <v>1.2311725452812201</v>
      </c>
      <c r="E24" s="43">
        <v>1.2587923025879229</v>
      </c>
      <c r="F24" s="43">
        <v>1.5288248337028825</v>
      </c>
      <c r="G24" s="43">
        <v>0.83870967741935487</v>
      </c>
      <c r="H24" s="43">
        <v>0.93006993006993011</v>
      </c>
      <c r="I24" s="44">
        <v>1.0539000000000001</v>
      </c>
      <c r="J24" s="7"/>
    </row>
    <row r="25" spans="1:21" x14ac:dyDescent="0.3">
      <c r="A25" s="9" t="s">
        <v>73</v>
      </c>
      <c r="B25" s="35"/>
      <c r="C25" s="24">
        <v>169.03141025641023</v>
      </c>
      <c r="D25" s="24">
        <v>87.024148606811153</v>
      </c>
      <c r="E25" s="24">
        <v>76.540284360189602</v>
      </c>
      <c r="F25" s="24">
        <v>12.099999999999998</v>
      </c>
      <c r="G25" s="24">
        <v>37.323364485981315</v>
      </c>
      <c r="H25" s="24">
        <v>26.784126984126981</v>
      </c>
      <c r="I25" s="42">
        <v>45.436893203883507</v>
      </c>
      <c r="J25" s="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J20"/>
  <sheetViews>
    <sheetView workbookViewId="0">
      <selection activeCell="L15" sqref="L15"/>
    </sheetView>
  </sheetViews>
  <sheetFormatPr baseColWidth="10" defaultColWidth="8.88671875" defaultRowHeight="14.4" x14ac:dyDescent="0.3"/>
  <sheetData>
    <row r="1" spans="1:10" x14ac:dyDescent="0.3">
      <c r="A1" t="s">
        <v>69</v>
      </c>
      <c r="B1" t="s">
        <v>24</v>
      </c>
      <c r="C1" t="s">
        <v>19</v>
      </c>
      <c r="D1" t="s">
        <v>26</v>
      </c>
      <c r="E1" t="s">
        <v>22</v>
      </c>
      <c r="F1" t="s">
        <v>21</v>
      </c>
      <c r="G1" t="s">
        <v>20</v>
      </c>
      <c r="H1" t="s">
        <v>27</v>
      </c>
      <c r="I1" t="s">
        <v>25</v>
      </c>
      <c r="J1" t="s">
        <v>13</v>
      </c>
    </row>
    <row r="2" spans="1:10" x14ac:dyDescent="0.3">
      <c r="A2" t="s">
        <v>0</v>
      </c>
      <c r="B2">
        <v>4143</v>
      </c>
      <c r="C2">
        <v>5.9496907346081773</v>
      </c>
      <c r="D2">
        <v>3.2696505784331054</v>
      </c>
      <c r="E2">
        <v>1.6955649558412833</v>
      </c>
      <c r="F2">
        <v>0.68884526980815342</v>
      </c>
      <c r="G2">
        <v>0</v>
      </c>
      <c r="H2">
        <v>0.4009493124668605</v>
      </c>
      <c r="I2">
        <v>3.7512662918395447</v>
      </c>
      <c r="J2">
        <v>15.755967142997125</v>
      </c>
    </row>
    <row r="3" spans="1:10" x14ac:dyDescent="0.3">
      <c r="A3" t="s">
        <v>14</v>
      </c>
      <c r="B3">
        <v>6471</v>
      </c>
      <c r="C3">
        <v>44.126166559629759</v>
      </c>
      <c r="D3">
        <v>6.0949384974011496</v>
      </c>
      <c r="E3">
        <v>61.836136556692004</v>
      </c>
      <c r="F3">
        <v>6.2228146058972955</v>
      </c>
      <c r="G3">
        <v>2.677188832228226</v>
      </c>
      <c r="H3">
        <v>1.6098007925241402</v>
      </c>
      <c r="I3">
        <v>9.4132713004582005</v>
      </c>
      <c r="J3">
        <v>131.98031714483076</v>
      </c>
    </row>
    <row r="4" spans="1:10" x14ac:dyDescent="0.3">
      <c r="A4" t="s">
        <v>1</v>
      </c>
      <c r="B4">
        <v>1327</v>
      </c>
      <c r="C4">
        <v>4.9580756121734657</v>
      </c>
      <c r="D4">
        <v>7.4734870364185282</v>
      </c>
      <c r="E4">
        <v>2.2607532744550447</v>
      </c>
      <c r="F4">
        <v>0</v>
      </c>
      <c r="G4">
        <v>0</v>
      </c>
      <c r="H4">
        <v>0</v>
      </c>
      <c r="I4">
        <v>1.8756331459197726</v>
      </c>
      <c r="J4">
        <v>16.567949068966811</v>
      </c>
    </row>
    <row r="5" spans="1:10" x14ac:dyDescent="0.3">
      <c r="A5" t="s">
        <v>2</v>
      </c>
      <c r="B5">
        <v>47</v>
      </c>
      <c r="C5">
        <v>39.97240126588531</v>
      </c>
      <c r="D5">
        <v>10.78371159490705</v>
      </c>
      <c r="E5">
        <v>11.805719081413118</v>
      </c>
      <c r="F5">
        <v>3.7864946854590609</v>
      </c>
      <c r="G5">
        <v>17.593540674734708</v>
      </c>
      <c r="H5">
        <v>2.6447607449790085</v>
      </c>
      <c r="I5">
        <v>10.825622258998376</v>
      </c>
      <c r="J5">
        <v>97.412250306376635</v>
      </c>
    </row>
    <row r="6" spans="1:10" x14ac:dyDescent="0.3">
      <c r="A6" t="s">
        <v>4</v>
      </c>
      <c r="B6">
        <v>86</v>
      </c>
      <c r="C6">
        <v>4.6984933900475969</v>
      </c>
      <c r="D6">
        <v>9.4060592883284091</v>
      </c>
      <c r="E6">
        <v>4.0169822732515303</v>
      </c>
      <c r="F6">
        <v>2.4479267765294073</v>
      </c>
      <c r="G6">
        <v>0.45135034614811215</v>
      </c>
      <c r="H6">
        <v>8.0740955033170163</v>
      </c>
      <c r="I6">
        <v>2.221791937939769</v>
      </c>
      <c r="J6">
        <v>31.316699515561844</v>
      </c>
    </row>
    <row r="7" spans="1:10" x14ac:dyDescent="0.3">
      <c r="A7" t="s">
        <v>5</v>
      </c>
      <c r="B7">
        <v>85</v>
      </c>
      <c r="C7">
        <v>8.0574681372625072</v>
      </c>
      <c r="D7">
        <v>0.3926286757249271</v>
      </c>
      <c r="E7">
        <v>1.9003424986801412</v>
      </c>
      <c r="F7">
        <v>0</v>
      </c>
      <c r="G7">
        <v>0</v>
      </c>
      <c r="H7">
        <v>0.33702970903847285</v>
      </c>
      <c r="I7">
        <v>0.78830923732348923</v>
      </c>
      <c r="J7">
        <v>11.475778258029537</v>
      </c>
    </row>
    <row r="8" spans="1:10" x14ac:dyDescent="0.3">
      <c r="A8" t="s">
        <v>3</v>
      </c>
      <c r="B8">
        <v>96</v>
      </c>
      <c r="C8">
        <v>0.66107674828979546</v>
      </c>
      <c r="D8">
        <v>5.1380223375377376</v>
      </c>
      <c r="E8">
        <v>0</v>
      </c>
      <c r="F8">
        <v>0</v>
      </c>
      <c r="G8">
        <v>0</v>
      </c>
      <c r="H8">
        <v>0</v>
      </c>
      <c r="I8">
        <v>0</v>
      </c>
      <c r="J8">
        <v>5.7990990858275335</v>
      </c>
    </row>
    <row r="9" spans="1:10" x14ac:dyDescent="0.3">
      <c r="A9" t="s">
        <v>15</v>
      </c>
      <c r="B9">
        <v>55</v>
      </c>
      <c r="C9">
        <v>17.51853382967958</v>
      </c>
      <c r="D9">
        <v>22.42046110925558</v>
      </c>
      <c r="E9">
        <v>5.6518831861376109</v>
      </c>
      <c r="F9">
        <v>1.3776905396163068</v>
      </c>
      <c r="G9">
        <v>9.525730731145444</v>
      </c>
      <c r="H9">
        <v>8.4199355618040705</v>
      </c>
      <c r="I9">
        <v>12.660523734958465</v>
      </c>
      <c r="J9">
        <v>77.574758692597058</v>
      </c>
    </row>
    <row r="10" spans="1:10" x14ac:dyDescent="0.3">
      <c r="A10" t="s">
        <v>6</v>
      </c>
      <c r="B10">
        <v>10</v>
      </c>
      <c r="C10">
        <v>0</v>
      </c>
      <c r="D10">
        <v>0</v>
      </c>
      <c r="E10">
        <v>0</v>
      </c>
      <c r="F10">
        <v>0</v>
      </c>
      <c r="G10">
        <v>0</v>
      </c>
      <c r="H10">
        <v>1.2028479374005816</v>
      </c>
      <c r="I10">
        <v>0</v>
      </c>
      <c r="J10">
        <v>1.2028479374005816</v>
      </c>
    </row>
    <row r="11" spans="1:10" x14ac:dyDescent="0.3">
      <c r="A11" t="s">
        <v>7</v>
      </c>
      <c r="B11">
        <v>10</v>
      </c>
      <c r="C11">
        <v>0.33053837414489773</v>
      </c>
      <c r="D11">
        <v>0</v>
      </c>
      <c r="E11">
        <v>0</v>
      </c>
      <c r="F11">
        <v>0</v>
      </c>
      <c r="G11">
        <v>0.38102922924581784</v>
      </c>
      <c r="H11">
        <v>0.4009493124668605</v>
      </c>
      <c r="I11">
        <v>0</v>
      </c>
      <c r="J11">
        <v>1.1125169158575761</v>
      </c>
    </row>
    <row r="12" spans="1:10" x14ac:dyDescent="0.3">
      <c r="A12" t="s">
        <v>16</v>
      </c>
      <c r="B12">
        <v>10</v>
      </c>
      <c r="C12">
        <v>0.33053837414489773</v>
      </c>
      <c r="D12">
        <v>0.46709293977615801</v>
      </c>
      <c r="E12">
        <v>0</v>
      </c>
      <c r="F12">
        <v>0</v>
      </c>
      <c r="G12">
        <v>0</v>
      </c>
      <c r="H12">
        <v>0</v>
      </c>
      <c r="I12">
        <v>0</v>
      </c>
      <c r="J12">
        <v>0.7976313139210558</v>
      </c>
    </row>
    <row r="13" spans="1:10" x14ac:dyDescent="0.3">
      <c r="A13" t="s">
        <v>8</v>
      </c>
      <c r="B13">
        <v>96</v>
      </c>
      <c r="C13">
        <v>0.33053837414489773</v>
      </c>
      <c r="D13">
        <v>0</v>
      </c>
      <c r="E13">
        <v>0</v>
      </c>
      <c r="F13">
        <v>0</v>
      </c>
      <c r="G13">
        <v>0</v>
      </c>
      <c r="H13">
        <v>0.80189862493372099</v>
      </c>
      <c r="I13">
        <v>0</v>
      </c>
      <c r="J13">
        <v>1.1324369990786187</v>
      </c>
    </row>
    <row r="14" spans="1:10" x14ac:dyDescent="0.3">
      <c r="A14" t="s">
        <v>9</v>
      </c>
      <c r="B14">
        <v>1</v>
      </c>
      <c r="C14">
        <v>3.6359221155938757</v>
      </c>
      <c r="D14">
        <v>8.4076729159708421</v>
      </c>
      <c r="E14">
        <v>1.1303766372275224</v>
      </c>
      <c r="F14">
        <v>2.7553810792326137</v>
      </c>
      <c r="G14">
        <v>0.38102922924581784</v>
      </c>
      <c r="H14">
        <v>0</v>
      </c>
      <c r="I14">
        <v>3.282358005359602</v>
      </c>
      <c r="J14">
        <v>19.59273998263027</v>
      </c>
    </row>
    <row r="15" spans="1:10" x14ac:dyDescent="0.3">
      <c r="A15" t="s">
        <v>10</v>
      </c>
      <c r="B15">
        <v>81</v>
      </c>
      <c r="C15">
        <v>0.66107674828979546</v>
      </c>
      <c r="D15">
        <v>0</v>
      </c>
      <c r="E15">
        <v>0</v>
      </c>
      <c r="F15">
        <v>0</v>
      </c>
      <c r="G15">
        <v>0</v>
      </c>
      <c r="H15">
        <v>0</v>
      </c>
      <c r="I15">
        <v>0.46890828647994315</v>
      </c>
      <c r="J15">
        <v>1.1299850347697387</v>
      </c>
    </row>
    <row r="16" spans="1:10" x14ac:dyDescent="0.3">
      <c r="A16" t="s">
        <v>11</v>
      </c>
      <c r="B16">
        <v>52</v>
      </c>
      <c r="C16">
        <v>1.6526918707244886</v>
      </c>
      <c r="D16">
        <v>1.868371759104632</v>
      </c>
      <c r="E16">
        <v>0.56518831861376118</v>
      </c>
      <c r="F16">
        <v>0.68884526980815342</v>
      </c>
      <c r="G16">
        <v>0</v>
      </c>
      <c r="H16">
        <v>0.4009493124668605</v>
      </c>
      <c r="I16">
        <v>0.9378165729598863</v>
      </c>
      <c r="J16">
        <v>6.1138631036777822</v>
      </c>
    </row>
    <row r="17" spans="1:10" x14ac:dyDescent="0.3">
      <c r="A17" t="s">
        <v>17</v>
      </c>
      <c r="B17" t="s">
        <v>23</v>
      </c>
      <c r="C17">
        <v>1.9832302448693868</v>
      </c>
      <c r="D17">
        <v>0.46709293977615801</v>
      </c>
      <c r="E17">
        <v>1.1303766372275224</v>
      </c>
      <c r="F17">
        <v>0</v>
      </c>
      <c r="G17">
        <v>0</v>
      </c>
      <c r="H17">
        <v>0</v>
      </c>
      <c r="I17">
        <v>0.9378165729598863</v>
      </c>
      <c r="J17">
        <v>4.518516394832953</v>
      </c>
    </row>
    <row r="18" spans="1:10" x14ac:dyDescent="0.3">
      <c r="A18" t="s">
        <v>18</v>
      </c>
      <c r="J18">
        <v>0</v>
      </c>
    </row>
    <row r="19" spans="1:10" x14ac:dyDescent="0.3">
      <c r="A19" t="s">
        <v>12</v>
      </c>
      <c r="C19">
        <v>21.4525641025641</v>
      </c>
      <c r="D19">
        <v>30.672445820433438</v>
      </c>
      <c r="E19">
        <v>4.5023696682464465</v>
      </c>
      <c r="F19">
        <v>0.4653846153846154</v>
      </c>
      <c r="G19">
        <v>0.47850467289719645</v>
      </c>
      <c r="H19">
        <v>0.90793650793650804</v>
      </c>
      <c r="I19">
        <v>0.9087378640776701</v>
      </c>
      <c r="J19">
        <v>59.387943251539966</v>
      </c>
    </row>
    <row r="20" spans="1:10" x14ac:dyDescent="0.3">
      <c r="A20" t="s">
        <v>13</v>
      </c>
      <c r="C20">
        <v>149.63862269065942</v>
      </c>
      <c r="D20">
        <v>107.14174254117883</v>
      </c>
      <c r="E20">
        <v>96.348320790497453</v>
      </c>
      <c r="F20">
        <v>18.498780487804876</v>
      </c>
      <c r="G20">
        <v>31.303466988242395</v>
      </c>
      <c r="H20">
        <v>24.911111111111108</v>
      </c>
      <c r="I20">
        <v>47.885941747572829</v>
      </c>
      <c r="J20">
        <v>475.72798635706687</v>
      </c>
    </row>
  </sheetData>
  <sortState xmlns:xlrd2="http://schemas.microsoft.com/office/spreadsheetml/2017/richdata2" ref="O14:O28">
    <sortCondition ref="O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Entwicklung_Energiebezugsfläche</vt:lpstr>
      <vt:lpstr>Raumwärme_Entwicklung</vt:lpstr>
      <vt:lpstr>Hochrechnung_Anwendungsbilanzen</vt:lpstr>
      <vt:lpstr>QST_AWB</vt:lpstr>
      <vt:lpstr>2035_Stillstandsszenario_AWB</vt:lpstr>
      <vt:lpstr>Python_Export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2021-01-14T16:47:41Z</dcterms:modified>
</cp:coreProperties>
</file>