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s\github\map\"/>
    </mc:Choice>
  </mc:AlternateContent>
  <xr:revisionPtr revIDLastSave="0" documentId="13_ncr:1_{91CBE044-F25F-4440-93F3-54895C39636B}" xr6:coauthVersionLast="46" xr6:coauthVersionMax="46" xr10:uidLastSave="{00000000-0000-0000-0000-000000000000}"/>
  <bookViews>
    <workbookView xWindow="-98" yWindow="-98" windowWidth="22695" windowHeight="14746" activeTab="3" xr2:uid="{4E52873A-2E54-4D2E-9DDA-CDEB27E7976A}"/>
  </bookViews>
  <sheets>
    <sheet name="川西" sheetId="1" r:id="rId1"/>
    <sheet name="甘南" sheetId="4" r:id="rId2"/>
    <sheet name="新疆" sheetId="5" r:id="rId3"/>
    <sheet name="内蒙" sheetId="6" r:id="rId4"/>
    <sheet name="html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6" l="1"/>
  <c r="P20" i="6" s="1"/>
  <c r="O20" i="6"/>
  <c r="I10" i="6"/>
  <c r="J10" i="6"/>
  <c r="I15" i="6"/>
  <c r="J15" i="6"/>
  <c r="I16" i="6"/>
  <c r="J16" i="6"/>
  <c r="I21" i="6"/>
  <c r="J21" i="6"/>
  <c r="O23" i="6"/>
  <c r="P23" i="6" s="1"/>
  <c r="N23" i="6"/>
  <c r="L23" i="6"/>
  <c r="L22" i="6"/>
  <c r="L20" i="6"/>
  <c r="O19" i="6"/>
  <c r="N19" i="6"/>
  <c r="L19" i="6"/>
  <c r="O18" i="6"/>
  <c r="N18" i="6"/>
  <c r="L18" i="6"/>
  <c r="O17" i="6"/>
  <c r="N17" i="6"/>
  <c r="L17" i="6"/>
  <c r="P17" i="6" s="1"/>
  <c r="L14" i="6"/>
  <c r="O13" i="6"/>
  <c r="N13" i="6"/>
  <c r="P13" i="6" s="1"/>
  <c r="L13" i="6"/>
  <c r="L12" i="6"/>
  <c r="O11" i="6"/>
  <c r="N11" i="6"/>
  <c r="L11" i="6"/>
  <c r="L9" i="6"/>
  <c r="O8" i="6"/>
  <c r="N8" i="6"/>
  <c r="P8" i="6" s="1"/>
  <c r="L8" i="6"/>
  <c r="O7" i="6"/>
  <c r="N7" i="6"/>
  <c r="P7" i="6" s="1"/>
  <c r="L7" i="6"/>
  <c r="O6" i="6"/>
  <c r="N6" i="6"/>
  <c r="P6" i="6" s="1"/>
  <c r="L6" i="6"/>
  <c r="W23" i="6"/>
  <c r="W22" i="6"/>
  <c r="W20" i="6"/>
  <c r="W19" i="6"/>
  <c r="W18" i="6"/>
  <c r="W17" i="6"/>
  <c r="W13" i="6"/>
  <c r="W12" i="6"/>
  <c r="W11" i="6"/>
  <c r="W8" i="6"/>
  <c r="W7" i="6"/>
  <c r="W6" i="6"/>
  <c r="W5" i="6"/>
  <c r="J25" i="6"/>
  <c r="I25" i="6"/>
  <c r="J24" i="6"/>
  <c r="I24" i="6"/>
  <c r="J14" i="5"/>
  <c r="V14" i="5" s="1"/>
  <c r="I14" i="5"/>
  <c r="W14" i="5" s="1"/>
  <c r="T14" i="5"/>
  <c r="V13" i="5"/>
  <c r="T13" i="5"/>
  <c r="W12" i="5"/>
  <c r="V12" i="5"/>
  <c r="T12" i="5"/>
  <c r="V11" i="5"/>
  <c r="T11" i="5"/>
  <c r="V10" i="5"/>
  <c r="T10" i="5"/>
  <c r="V9" i="5"/>
  <c r="T9" i="5"/>
  <c r="V8" i="5"/>
  <c r="T8" i="5"/>
  <c r="S8" i="5"/>
  <c r="V7" i="5"/>
  <c r="T7" i="5"/>
  <c r="V6" i="5"/>
  <c r="T6" i="5"/>
  <c r="W37" i="4"/>
  <c r="W35" i="4"/>
  <c r="W34" i="4"/>
  <c r="W33" i="4"/>
  <c r="W31" i="4"/>
  <c r="W29" i="4"/>
  <c r="W28" i="4"/>
  <c r="W26" i="4"/>
  <c r="W25" i="4"/>
  <c r="W24" i="4"/>
  <c r="W22" i="4"/>
  <c r="W21" i="4"/>
  <c r="W20" i="4"/>
  <c r="W19" i="4"/>
  <c r="W18" i="4"/>
  <c r="W17" i="4"/>
  <c r="W14" i="4"/>
  <c r="W13" i="4"/>
  <c r="W12" i="4"/>
  <c r="W11" i="4"/>
  <c r="W10" i="4"/>
  <c r="W9" i="4"/>
  <c r="W8" i="4"/>
  <c r="T38" i="4"/>
  <c r="V37" i="4"/>
  <c r="U37" i="4"/>
  <c r="T37" i="4"/>
  <c r="S37" i="4"/>
  <c r="V36" i="4"/>
  <c r="U36" i="4"/>
  <c r="T36" i="4"/>
  <c r="S36" i="4"/>
  <c r="T34" i="4"/>
  <c r="S34" i="4"/>
  <c r="T33" i="4"/>
  <c r="V32" i="4"/>
  <c r="U32" i="4"/>
  <c r="T32" i="4"/>
  <c r="S32" i="4"/>
  <c r="V31" i="4"/>
  <c r="U31" i="4"/>
  <c r="T31" i="4"/>
  <c r="S31" i="4"/>
  <c r="V30" i="4"/>
  <c r="U30" i="4"/>
  <c r="T30" i="4"/>
  <c r="S30" i="4"/>
  <c r="U29" i="4"/>
  <c r="T29" i="4"/>
  <c r="T28" i="4"/>
  <c r="V27" i="4"/>
  <c r="U27" i="4"/>
  <c r="T27" i="4"/>
  <c r="S27" i="4"/>
  <c r="V26" i="4"/>
  <c r="U26" i="4"/>
  <c r="T26" i="4"/>
  <c r="S26" i="4"/>
  <c r="V25" i="4"/>
  <c r="U25" i="4"/>
  <c r="T25" i="4"/>
  <c r="S25" i="4"/>
  <c r="V24" i="4"/>
  <c r="U24" i="4"/>
  <c r="T24" i="4"/>
  <c r="S24" i="4"/>
  <c r="V23" i="4"/>
  <c r="U23" i="4"/>
  <c r="T23" i="4"/>
  <c r="S23" i="4"/>
  <c r="V22" i="4"/>
  <c r="U22" i="4"/>
  <c r="T22" i="4"/>
  <c r="S22" i="4"/>
  <c r="V21" i="4"/>
  <c r="U21" i="4"/>
  <c r="T21" i="4"/>
  <c r="S21" i="4"/>
  <c r="V20" i="4"/>
  <c r="U20" i="4"/>
  <c r="T20" i="4"/>
  <c r="S20" i="4"/>
  <c r="T19" i="4"/>
  <c r="S19" i="4"/>
  <c r="T18" i="4"/>
  <c r="V17" i="4"/>
  <c r="U17" i="4"/>
  <c r="T17" i="4"/>
  <c r="S17" i="4"/>
  <c r="V16" i="4"/>
  <c r="U16" i="4"/>
  <c r="T16" i="4"/>
  <c r="S16" i="4"/>
  <c r="V15" i="4"/>
  <c r="U15" i="4"/>
  <c r="T15" i="4"/>
  <c r="S15" i="4"/>
  <c r="V14" i="4"/>
  <c r="U14" i="4"/>
  <c r="T14" i="4"/>
  <c r="S14" i="4"/>
  <c r="V13" i="4"/>
  <c r="U13" i="4"/>
  <c r="T13" i="4"/>
  <c r="S13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U9" i="4"/>
  <c r="T9" i="4"/>
  <c r="S9" i="4"/>
  <c r="V8" i="4"/>
  <c r="U8" i="4"/>
  <c r="T8" i="4"/>
  <c r="S8" i="4"/>
  <c r="V7" i="4"/>
  <c r="U7" i="4"/>
  <c r="T7" i="4"/>
  <c r="S7" i="4"/>
  <c r="W6" i="4"/>
  <c r="V6" i="4"/>
  <c r="U6" i="4"/>
  <c r="T6" i="4"/>
  <c r="S6" i="4"/>
  <c r="W5" i="4"/>
  <c r="J38" i="4"/>
  <c r="V38" i="4" s="1"/>
  <c r="I38" i="4"/>
  <c r="W38" i="4" s="1"/>
  <c r="J34" i="4"/>
  <c r="T35" i="4" s="1"/>
  <c r="I34" i="4"/>
  <c r="U35" i="4" s="1"/>
  <c r="J33" i="4"/>
  <c r="V33" i="4" s="1"/>
  <c r="I33" i="4"/>
  <c r="J28" i="4"/>
  <c r="V28" i="4" s="1"/>
  <c r="I28" i="4"/>
  <c r="S29" i="4" s="1"/>
  <c r="J18" i="4"/>
  <c r="V18" i="4" s="1"/>
  <c r="I18" i="4"/>
  <c r="W69" i="1"/>
  <c r="W67" i="1"/>
  <c r="W66" i="1"/>
  <c r="W65" i="1"/>
  <c r="W64" i="1"/>
  <c r="W63" i="1"/>
  <c r="W62" i="1"/>
  <c r="W60" i="1"/>
  <c r="W56" i="1"/>
  <c r="W55" i="1"/>
  <c r="W54" i="1"/>
  <c r="W52" i="1"/>
  <c r="W51" i="1"/>
  <c r="W50" i="1"/>
  <c r="W49" i="1"/>
  <c r="W48" i="1"/>
  <c r="W46" i="1"/>
  <c r="W45" i="1"/>
  <c r="W44" i="1"/>
  <c r="W43" i="1"/>
  <c r="W37" i="1"/>
  <c r="W35" i="1"/>
  <c r="W34" i="1"/>
  <c r="W33" i="1"/>
  <c r="W27" i="1"/>
  <c r="W26" i="1"/>
  <c r="W25" i="1"/>
  <c r="W24" i="1"/>
  <c r="W23" i="1"/>
  <c r="W19" i="1"/>
  <c r="W18" i="1"/>
  <c r="W17" i="1"/>
  <c r="W14" i="1"/>
  <c r="W13" i="1"/>
  <c r="W7" i="1"/>
  <c r="W6" i="1"/>
  <c r="U64" i="1"/>
  <c r="I57" i="1"/>
  <c r="U57" i="1" s="1"/>
  <c r="T38" i="1"/>
  <c r="V26" i="1"/>
  <c r="V24" i="1"/>
  <c r="V22" i="1"/>
  <c r="V20" i="1"/>
  <c r="J42" i="1"/>
  <c r="V43" i="1" s="1"/>
  <c r="J38" i="1"/>
  <c r="U18" i="1"/>
  <c r="J31" i="1"/>
  <c r="J28" i="1"/>
  <c r="I29" i="1"/>
  <c r="I28" i="1"/>
  <c r="W28" i="1" s="1"/>
  <c r="V15" i="1"/>
  <c r="V13" i="1"/>
  <c r="T12" i="1"/>
  <c r="V11" i="1"/>
  <c r="T10" i="1"/>
  <c r="V9" i="1"/>
  <c r="T8" i="1"/>
  <c r="V7" i="1"/>
  <c r="W5" i="1"/>
  <c r="J23" i="6"/>
  <c r="I23" i="6"/>
  <c r="J22" i="6"/>
  <c r="I22" i="6"/>
  <c r="J20" i="6"/>
  <c r="I20" i="6"/>
  <c r="J19" i="6"/>
  <c r="I19" i="6"/>
  <c r="J18" i="6"/>
  <c r="I18" i="6"/>
  <c r="J17" i="6"/>
  <c r="I17" i="6"/>
  <c r="J14" i="6"/>
  <c r="I14" i="6"/>
  <c r="J13" i="6"/>
  <c r="I13" i="6"/>
  <c r="J12" i="6"/>
  <c r="I12" i="6"/>
  <c r="J11" i="6"/>
  <c r="I11" i="6"/>
  <c r="J9" i="6"/>
  <c r="W9" i="6" s="1"/>
  <c r="I9" i="6"/>
  <c r="J8" i="6"/>
  <c r="I8" i="6"/>
  <c r="J7" i="6"/>
  <c r="I7" i="6"/>
  <c r="J6" i="6"/>
  <c r="I6" i="6"/>
  <c r="D23" i="6"/>
  <c r="D22" i="6"/>
  <c r="D20" i="6"/>
  <c r="D19" i="6"/>
  <c r="D18" i="6"/>
  <c r="D17" i="6"/>
  <c r="D14" i="6"/>
  <c r="D13" i="6"/>
  <c r="D12" i="6"/>
  <c r="D11" i="6"/>
  <c r="D9" i="6"/>
  <c r="D8" i="6"/>
  <c r="D7" i="6"/>
  <c r="D6" i="6"/>
  <c r="R15" i="6"/>
  <c r="R24" i="6"/>
  <c r="R21" i="6"/>
  <c r="R16" i="6"/>
  <c r="R10" i="6"/>
  <c r="L5" i="6"/>
  <c r="J5" i="6"/>
  <c r="I5" i="6"/>
  <c r="D5" i="6"/>
  <c r="L13" i="5"/>
  <c r="L12" i="5"/>
  <c r="L11" i="5"/>
  <c r="L10" i="5"/>
  <c r="L9" i="5"/>
  <c r="L8" i="5"/>
  <c r="L7" i="5"/>
  <c r="L6" i="5"/>
  <c r="J13" i="5"/>
  <c r="I13" i="5"/>
  <c r="W13" i="5" s="1"/>
  <c r="J12" i="5"/>
  <c r="I12" i="5"/>
  <c r="U13" i="5" s="1"/>
  <c r="J11" i="5"/>
  <c r="I11" i="5"/>
  <c r="U12" i="5" s="1"/>
  <c r="J10" i="5"/>
  <c r="I10" i="5"/>
  <c r="J9" i="5"/>
  <c r="I9" i="5"/>
  <c r="S10" i="5" s="1"/>
  <c r="J8" i="5"/>
  <c r="I8" i="5"/>
  <c r="J7" i="5"/>
  <c r="I7" i="5"/>
  <c r="U8" i="5" s="1"/>
  <c r="J6" i="5"/>
  <c r="I6" i="5"/>
  <c r="S6" i="5" s="1"/>
  <c r="D13" i="5"/>
  <c r="D12" i="5"/>
  <c r="D11" i="5"/>
  <c r="D10" i="5"/>
  <c r="D9" i="5"/>
  <c r="D8" i="5"/>
  <c r="D7" i="5"/>
  <c r="D6" i="5"/>
  <c r="L5" i="5"/>
  <c r="J5" i="5"/>
  <c r="I5" i="5"/>
  <c r="W5" i="5" s="1"/>
  <c r="D5" i="5"/>
  <c r="L16" i="4"/>
  <c r="J16" i="4"/>
  <c r="I16" i="4"/>
  <c r="O16" i="4" s="1"/>
  <c r="D16" i="4"/>
  <c r="D30" i="4"/>
  <c r="D23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5" i="4"/>
  <c r="L14" i="4"/>
  <c r="L13" i="4"/>
  <c r="L12" i="4"/>
  <c r="L11" i="4"/>
  <c r="L10" i="4"/>
  <c r="L9" i="4"/>
  <c r="L8" i="4"/>
  <c r="L7" i="4"/>
  <c r="L6" i="4"/>
  <c r="J37" i="4"/>
  <c r="I37" i="4"/>
  <c r="O37" i="4" s="1"/>
  <c r="J36" i="4"/>
  <c r="I36" i="4"/>
  <c r="J35" i="4"/>
  <c r="I35" i="4"/>
  <c r="J32" i="4"/>
  <c r="I32" i="4"/>
  <c r="J31" i="4"/>
  <c r="I31" i="4"/>
  <c r="N31" i="4" s="1"/>
  <c r="J30" i="4"/>
  <c r="I30" i="4"/>
  <c r="J29" i="4"/>
  <c r="I29" i="4"/>
  <c r="J27" i="4"/>
  <c r="I27" i="4"/>
  <c r="J26" i="4"/>
  <c r="I26" i="4"/>
  <c r="O26" i="4" s="1"/>
  <c r="J25" i="4"/>
  <c r="I25" i="4"/>
  <c r="J24" i="4"/>
  <c r="I24" i="4"/>
  <c r="J23" i="4"/>
  <c r="I23" i="4"/>
  <c r="J22" i="4"/>
  <c r="I22" i="4"/>
  <c r="N22" i="4" s="1"/>
  <c r="J21" i="4"/>
  <c r="I21" i="4"/>
  <c r="J20" i="4"/>
  <c r="I20" i="4"/>
  <c r="J19" i="4"/>
  <c r="I19" i="4"/>
  <c r="J17" i="4"/>
  <c r="I17" i="4"/>
  <c r="J15" i="4"/>
  <c r="I15" i="4"/>
  <c r="J14" i="4"/>
  <c r="I14" i="4"/>
  <c r="J13" i="4"/>
  <c r="I13" i="4"/>
  <c r="J12" i="4"/>
  <c r="I12" i="4"/>
  <c r="N12" i="4" s="1"/>
  <c r="J11" i="4"/>
  <c r="I11" i="4"/>
  <c r="J10" i="4"/>
  <c r="I10" i="4"/>
  <c r="J9" i="4"/>
  <c r="I9" i="4"/>
  <c r="J8" i="4"/>
  <c r="I8" i="4"/>
  <c r="J7" i="4"/>
  <c r="I7" i="4"/>
  <c r="J6" i="4"/>
  <c r="I6" i="4"/>
  <c r="D37" i="4"/>
  <c r="D36" i="4"/>
  <c r="D35" i="4"/>
  <c r="D32" i="4"/>
  <c r="D31" i="4"/>
  <c r="D29" i="4"/>
  <c r="D27" i="4"/>
  <c r="D26" i="4"/>
  <c r="D25" i="4"/>
  <c r="D24" i="4"/>
  <c r="D22" i="4"/>
  <c r="D21" i="4"/>
  <c r="D20" i="4"/>
  <c r="D19" i="4"/>
  <c r="D8" i="4"/>
  <c r="D15" i="4"/>
  <c r="D17" i="4"/>
  <c r="D14" i="4"/>
  <c r="D13" i="4"/>
  <c r="D12" i="4"/>
  <c r="D11" i="4"/>
  <c r="D10" i="4"/>
  <c r="D9" i="4"/>
  <c r="D7" i="4"/>
  <c r="D6" i="4"/>
  <c r="L5" i="4"/>
  <c r="J5" i="4"/>
  <c r="I5" i="4"/>
  <c r="D5" i="4"/>
  <c r="L27" i="1"/>
  <c r="L26" i="1"/>
  <c r="L25" i="1"/>
  <c r="L24" i="1"/>
  <c r="L23" i="1"/>
  <c r="J27" i="1"/>
  <c r="T28" i="1" s="1"/>
  <c r="I27" i="1"/>
  <c r="J26" i="1"/>
  <c r="V27" i="1" s="1"/>
  <c r="I26" i="1"/>
  <c r="U27" i="1" s="1"/>
  <c r="J25" i="1"/>
  <c r="T26" i="1" s="1"/>
  <c r="I25" i="1"/>
  <c r="U26" i="1" s="1"/>
  <c r="J24" i="1"/>
  <c r="V25" i="1" s="1"/>
  <c r="I24" i="1"/>
  <c r="I30" i="1" s="1"/>
  <c r="J23" i="1"/>
  <c r="T24" i="1" s="1"/>
  <c r="I23" i="1"/>
  <c r="U24" i="1" s="1"/>
  <c r="D27" i="1"/>
  <c r="D26" i="1"/>
  <c r="D25" i="1"/>
  <c r="D24" i="1"/>
  <c r="D23" i="1"/>
  <c r="L36" i="1"/>
  <c r="J36" i="1"/>
  <c r="V37" i="1" s="1"/>
  <c r="I36" i="1"/>
  <c r="U37" i="1" s="1"/>
  <c r="D36" i="1"/>
  <c r="L22" i="1"/>
  <c r="J22" i="1"/>
  <c r="V23" i="1" s="1"/>
  <c r="I22" i="1"/>
  <c r="U23" i="1" s="1"/>
  <c r="L21" i="1"/>
  <c r="J21" i="1"/>
  <c r="T22" i="1" s="1"/>
  <c r="I21" i="1"/>
  <c r="U22" i="1" s="1"/>
  <c r="L20" i="1"/>
  <c r="J20" i="1"/>
  <c r="V21" i="1" s="1"/>
  <c r="I20" i="1"/>
  <c r="U21" i="1" s="1"/>
  <c r="D22" i="1"/>
  <c r="D21" i="1"/>
  <c r="D20" i="1"/>
  <c r="L69" i="1"/>
  <c r="L66" i="1"/>
  <c r="L65" i="1"/>
  <c r="L63" i="1"/>
  <c r="L62" i="1"/>
  <c r="L61" i="1"/>
  <c r="L60" i="1"/>
  <c r="L12" i="1"/>
  <c r="L13" i="1"/>
  <c r="L11" i="1"/>
  <c r="L10" i="1"/>
  <c r="L9" i="1"/>
  <c r="L8" i="1"/>
  <c r="L15" i="1"/>
  <c r="L64" i="1"/>
  <c r="L56" i="1"/>
  <c r="L55" i="1"/>
  <c r="L54" i="1"/>
  <c r="L53" i="1"/>
  <c r="L52" i="1"/>
  <c r="L46" i="1"/>
  <c r="L51" i="1"/>
  <c r="L50" i="1"/>
  <c r="L49" i="1"/>
  <c r="L48" i="1"/>
  <c r="L45" i="1"/>
  <c r="L44" i="1"/>
  <c r="L43" i="1"/>
  <c r="L67" i="1"/>
  <c r="L37" i="1"/>
  <c r="L35" i="1"/>
  <c r="L34" i="1"/>
  <c r="L33" i="1"/>
  <c r="L19" i="1"/>
  <c r="L18" i="1"/>
  <c r="L17" i="1"/>
  <c r="L14" i="1"/>
  <c r="L7" i="1"/>
  <c r="L6" i="1"/>
  <c r="J69" i="1"/>
  <c r="I69" i="1"/>
  <c r="J66" i="1"/>
  <c r="V67" i="1" s="1"/>
  <c r="I66" i="1"/>
  <c r="U67" i="1" s="1"/>
  <c r="J65" i="1"/>
  <c r="V66" i="1" s="1"/>
  <c r="I65" i="1"/>
  <c r="S66" i="1" s="1"/>
  <c r="J63" i="1"/>
  <c r="T64" i="1" s="1"/>
  <c r="I63" i="1"/>
  <c r="S64" i="1" s="1"/>
  <c r="J62" i="1"/>
  <c r="V63" i="1" s="1"/>
  <c r="I62" i="1"/>
  <c r="U63" i="1" s="1"/>
  <c r="J61" i="1"/>
  <c r="T62" i="1" s="1"/>
  <c r="I61" i="1"/>
  <c r="S62" i="1" s="1"/>
  <c r="J60" i="1"/>
  <c r="V61" i="1" s="1"/>
  <c r="I60" i="1"/>
  <c r="U61" i="1" s="1"/>
  <c r="J12" i="1"/>
  <c r="T13" i="1" s="1"/>
  <c r="I12" i="1"/>
  <c r="U13" i="1" s="1"/>
  <c r="J13" i="1"/>
  <c r="V14" i="1" s="1"/>
  <c r="I13" i="1"/>
  <c r="U14" i="1" s="1"/>
  <c r="J11" i="1"/>
  <c r="V12" i="1" s="1"/>
  <c r="I11" i="1"/>
  <c r="U11" i="1" s="1"/>
  <c r="J10" i="1"/>
  <c r="T11" i="1" s="1"/>
  <c r="I10" i="1"/>
  <c r="S11" i="1" s="1"/>
  <c r="J9" i="1"/>
  <c r="V10" i="1" s="1"/>
  <c r="I9" i="1"/>
  <c r="U10" i="1" s="1"/>
  <c r="J8" i="1"/>
  <c r="T9" i="1" s="1"/>
  <c r="I8" i="1"/>
  <c r="U9" i="1" s="1"/>
  <c r="J15" i="1"/>
  <c r="T16" i="1" s="1"/>
  <c r="I15" i="1"/>
  <c r="W15" i="1" s="1"/>
  <c r="J64" i="1"/>
  <c r="V65" i="1" s="1"/>
  <c r="I64" i="1"/>
  <c r="U65" i="1" s="1"/>
  <c r="J56" i="1"/>
  <c r="T57" i="1" s="1"/>
  <c r="I56" i="1"/>
  <c r="J55" i="1"/>
  <c r="V56" i="1" s="1"/>
  <c r="I55" i="1"/>
  <c r="U56" i="1" s="1"/>
  <c r="J54" i="1"/>
  <c r="V55" i="1" s="1"/>
  <c r="I54" i="1"/>
  <c r="U55" i="1" s="1"/>
  <c r="J53" i="1"/>
  <c r="V54" i="1" s="1"/>
  <c r="I53" i="1"/>
  <c r="U54" i="1" s="1"/>
  <c r="J52" i="1"/>
  <c r="V53" i="1" s="1"/>
  <c r="I52" i="1"/>
  <c r="J46" i="1"/>
  <c r="T47" i="1" s="1"/>
  <c r="I46" i="1"/>
  <c r="J51" i="1"/>
  <c r="V52" i="1" s="1"/>
  <c r="I51" i="1"/>
  <c r="U52" i="1" s="1"/>
  <c r="J50" i="1"/>
  <c r="V51" i="1" s="1"/>
  <c r="I50" i="1"/>
  <c r="U51" i="1" s="1"/>
  <c r="J49" i="1"/>
  <c r="V50" i="1" s="1"/>
  <c r="I49" i="1"/>
  <c r="U50" i="1" s="1"/>
  <c r="J48" i="1"/>
  <c r="V49" i="1" s="1"/>
  <c r="I48" i="1"/>
  <c r="U49" i="1" s="1"/>
  <c r="J45" i="1"/>
  <c r="V48" i="1" s="1"/>
  <c r="I45" i="1"/>
  <c r="U48" i="1" s="1"/>
  <c r="J44" i="1"/>
  <c r="T46" i="1" s="1"/>
  <c r="I44" i="1"/>
  <c r="U46" i="1" s="1"/>
  <c r="J43" i="1"/>
  <c r="V44" i="1" s="1"/>
  <c r="I43" i="1"/>
  <c r="U44" i="1" s="1"/>
  <c r="J67" i="1"/>
  <c r="I67" i="1"/>
  <c r="J37" i="1"/>
  <c r="I37" i="1"/>
  <c r="J35" i="1"/>
  <c r="T36" i="1" s="1"/>
  <c r="I35" i="1"/>
  <c r="I38" i="1" s="1"/>
  <c r="J34" i="1"/>
  <c r="V35" i="1" s="1"/>
  <c r="I34" i="1"/>
  <c r="U35" i="1" s="1"/>
  <c r="J33" i="1"/>
  <c r="T34" i="1" s="1"/>
  <c r="I33" i="1"/>
  <c r="S34" i="1" s="1"/>
  <c r="J19" i="1"/>
  <c r="T20" i="1" s="1"/>
  <c r="I19" i="1"/>
  <c r="U20" i="1" s="1"/>
  <c r="J18" i="1"/>
  <c r="V19" i="1" s="1"/>
  <c r="I18" i="1"/>
  <c r="I42" i="1" s="1"/>
  <c r="U43" i="1" s="1"/>
  <c r="J17" i="1"/>
  <c r="T18" i="1" s="1"/>
  <c r="I17" i="1"/>
  <c r="S18" i="1" s="1"/>
  <c r="J14" i="1"/>
  <c r="J16" i="1" s="1"/>
  <c r="V17" i="1" s="1"/>
  <c r="I14" i="1"/>
  <c r="J7" i="1"/>
  <c r="V8" i="1" s="1"/>
  <c r="I7" i="1"/>
  <c r="U8" i="1" s="1"/>
  <c r="J6" i="1"/>
  <c r="T7" i="1" s="1"/>
  <c r="I6" i="1"/>
  <c r="U7" i="1" s="1"/>
  <c r="J5" i="1"/>
  <c r="T6" i="1" s="1"/>
  <c r="I5" i="1"/>
  <c r="I59" i="1" s="1"/>
  <c r="L5" i="1"/>
  <c r="D69" i="1"/>
  <c r="D66" i="1"/>
  <c r="D65" i="1"/>
  <c r="D63" i="1"/>
  <c r="D62" i="1"/>
  <c r="D61" i="1"/>
  <c r="D60" i="1"/>
  <c r="D12" i="1"/>
  <c r="D13" i="1"/>
  <c r="D11" i="1"/>
  <c r="D10" i="1"/>
  <c r="D9" i="1"/>
  <c r="D8" i="1"/>
  <c r="D15" i="1"/>
  <c r="D64" i="1"/>
  <c r="D56" i="1"/>
  <c r="D55" i="1"/>
  <c r="D54" i="1"/>
  <c r="D53" i="1"/>
  <c r="D52" i="1"/>
  <c r="D49" i="1"/>
  <c r="D46" i="1"/>
  <c r="D50" i="1"/>
  <c r="D48" i="1"/>
  <c r="D51" i="1"/>
  <c r="D45" i="1"/>
  <c r="D44" i="1"/>
  <c r="D43" i="1"/>
  <c r="D67" i="1"/>
  <c r="D37" i="1"/>
  <c r="D35" i="1"/>
  <c r="D34" i="1"/>
  <c r="D33" i="1"/>
  <c r="D19" i="1"/>
  <c r="D18" i="1"/>
  <c r="D17" i="1"/>
  <c r="D14" i="1"/>
  <c r="D7" i="1"/>
  <c r="D6" i="1"/>
  <c r="D5" i="1"/>
  <c r="P18" i="6" l="1"/>
  <c r="W15" i="6"/>
  <c r="O14" i="6"/>
  <c r="W14" i="6"/>
  <c r="W25" i="6"/>
  <c r="N14" i="6"/>
  <c r="P14" i="6" s="1"/>
  <c r="N9" i="6"/>
  <c r="O9" i="6"/>
  <c r="P9" i="6" s="1"/>
  <c r="W16" i="6"/>
  <c r="W10" i="6"/>
  <c r="P19" i="6"/>
  <c r="P11" i="6"/>
  <c r="W24" i="6"/>
  <c r="W21" i="6"/>
  <c r="S11" i="5"/>
  <c r="S9" i="5"/>
  <c r="U9" i="5"/>
  <c r="W9" i="5"/>
  <c r="U6" i="5"/>
  <c r="U11" i="5"/>
  <c r="S13" i="5"/>
  <c r="W6" i="5"/>
  <c r="W11" i="5"/>
  <c r="S7" i="5"/>
  <c r="W8" i="5"/>
  <c r="U10" i="5"/>
  <c r="S12" i="5"/>
  <c r="U7" i="5"/>
  <c r="W10" i="5"/>
  <c r="S14" i="5"/>
  <c r="U14" i="5"/>
  <c r="U19" i="4"/>
  <c r="S28" i="4"/>
  <c r="V29" i="4"/>
  <c r="U34" i="4"/>
  <c r="V35" i="4"/>
  <c r="S18" i="4"/>
  <c r="V19" i="4"/>
  <c r="S33" i="4"/>
  <c r="V34" i="4"/>
  <c r="S38" i="4"/>
  <c r="U28" i="4"/>
  <c r="U18" i="4"/>
  <c r="U33" i="4"/>
  <c r="S35" i="4"/>
  <c r="U38" i="4"/>
  <c r="U15" i="1"/>
  <c r="W38" i="1"/>
  <c r="W42" i="1"/>
  <c r="U53" i="1"/>
  <c r="S53" i="1"/>
  <c r="S38" i="1"/>
  <c r="S60" i="1"/>
  <c r="U60" i="1"/>
  <c r="U34" i="1"/>
  <c r="U36" i="1"/>
  <c r="V46" i="1"/>
  <c r="S49" i="1"/>
  <c r="S51" i="1"/>
  <c r="S55" i="1"/>
  <c r="U62" i="1"/>
  <c r="T66" i="1"/>
  <c r="T68" i="1"/>
  <c r="S8" i="1"/>
  <c r="S10" i="1"/>
  <c r="S12" i="1"/>
  <c r="S14" i="1"/>
  <c r="I16" i="1"/>
  <c r="J29" i="1"/>
  <c r="V18" i="1"/>
  <c r="I39" i="1"/>
  <c r="I47" i="1"/>
  <c r="S21" i="1"/>
  <c r="S23" i="1"/>
  <c r="S25" i="1"/>
  <c r="S27" i="1"/>
  <c r="V34" i="1"/>
  <c r="V36" i="1"/>
  <c r="S44" i="1"/>
  <c r="T49" i="1"/>
  <c r="T51" i="1"/>
  <c r="T53" i="1"/>
  <c r="T55" i="1"/>
  <c r="J57" i="1"/>
  <c r="V62" i="1"/>
  <c r="V64" i="1"/>
  <c r="U66" i="1"/>
  <c r="S6" i="1"/>
  <c r="T14" i="1"/>
  <c r="S28" i="1"/>
  <c r="J30" i="1"/>
  <c r="S19" i="1"/>
  <c r="J39" i="1"/>
  <c r="V39" i="1" s="1"/>
  <c r="J47" i="1"/>
  <c r="V45" i="1" s="1"/>
  <c r="T21" i="1"/>
  <c r="T23" i="1"/>
  <c r="T25" i="1"/>
  <c r="T27" i="1"/>
  <c r="S35" i="1"/>
  <c r="S37" i="1"/>
  <c r="T44" i="1"/>
  <c r="S61" i="1"/>
  <c r="S63" i="1"/>
  <c r="U6" i="1"/>
  <c r="U12" i="1"/>
  <c r="S30" i="1"/>
  <c r="T19" i="1"/>
  <c r="I40" i="1"/>
  <c r="I68" i="1"/>
  <c r="U25" i="1"/>
  <c r="T35" i="1"/>
  <c r="T37" i="1"/>
  <c r="S48" i="1"/>
  <c r="T61" i="1"/>
  <c r="T63" i="1"/>
  <c r="S65" i="1"/>
  <c r="S67" i="1"/>
  <c r="V6" i="1"/>
  <c r="J32" i="1"/>
  <c r="V33" i="1" s="1"/>
  <c r="U19" i="1"/>
  <c r="J40" i="1"/>
  <c r="J68" i="1"/>
  <c r="V68" i="1" s="1"/>
  <c r="T48" i="1"/>
  <c r="S50" i="1"/>
  <c r="S52" i="1"/>
  <c r="S54" i="1"/>
  <c r="S56" i="1"/>
  <c r="J59" i="1"/>
  <c r="T65" i="1"/>
  <c r="T67" i="1"/>
  <c r="S7" i="1"/>
  <c r="S9" i="1"/>
  <c r="S13" i="1"/>
  <c r="S15" i="1"/>
  <c r="I31" i="1"/>
  <c r="I41" i="1"/>
  <c r="S20" i="1"/>
  <c r="S22" i="1"/>
  <c r="S24" i="1"/>
  <c r="S26" i="1"/>
  <c r="S46" i="1"/>
  <c r="T50" i="1"/>
  <c r="T52" i="1"/>
  <c r="T54" i="1"/>
  <c r="T56" i="1"/>
  <c r="O26" i="1"/>
  <c r="T15" i="1"/>
  <c r="I32" i="1"/>
  <c r="U33" i="1" s="1"/>
  <c r="J41" i="1"/>
  <c r="V42" i="1" s="1"/>
  <c r="S36" i="1"/>
  <c r="U28" i="1"/>
  <c r="U38" i="1"/>
  <c r="S57" i="1"/>
  <c r="U30" i="1"/>
  <c r="V31" i="1"/>
  <c r="T32" i="1"/>
  <c r="T40" i="1"/>
  <c r="S43" i="1"/>
  <c r="S29" i="1"/>
  <c r="T29" i="1"/>
  <c r="V38" i="1"/>
  <c r="U29" i="1"/>
  <c r="T39" i="1"/>
  <c r="T41" i="1"/>
  <c r="T43" i="1"/>
  <c r="V28" i="1"/>
  <c r="V16" i="1"/>
  <c r="O16" i="1"/>
  <c r="S17" i="1"/>
  <c r="T17" i="1"/>
  <c r="S16" i="1"/>
  <c r="Q24" i="1"/>
  <c r="R30" i="1" s="1"/>
  <c r="N23" i="1"/>
  <c r="N24" i="1"/>
  <c r="Q26" i="1"/>
  <c r="R28" i="1" s="1"/>
  <c r="Q23" i="1"/>
  <c r="R31" i="1" s="1"/>
  <c r="Q27" i="1"/>
  <c r="O24" i="1"/>
  <c r="O25" i="1"/>
  <c r="N6" i="4"/>
  <c r="Q20" i="4"/>
  <c r="O8" i="4"/>
  <c r="Q12" i="4"/>
  <c r="O22" i="4"/>
  <c r="P22" i="4" s="1"/>
  <c r="Q26" i="4"/>
  <c r="N37" i="4"/>
  <c r="P37" i="4" s="1"/>
  <c r="O24" i="4"/>
  <c r="O10" i="4"/>
  <c r="N29" i="4"/>
  <c r="Q35" i="4"/>
  <c r="Q9" i="4"/>
  <c r="R34" i="4" s="1"/>
  <c r="N13" i="4"/>
  <c r="N19" i="4"/>
  <c r="N27" i="4"/>
  <c r="N32" i="4"/>
  <c r="N16" i="4"/>
  <c r="P16" i="4" s="1"/>
  <c r="N10" i="5"/>
  <c r="Q6" i="5"/>
  <c r="Q10" i="5"/>
  <c r="O10" i="5"/>
  <c r="Q9" i="5"/>
  <c r="N6" i="5"/>
  <c r="O7" i="5"/>
  <c r="O11" i="5"/>
  <c r="N8" i="5"/>
  <c r="Q12" i="5"/>
  <c r="E2" i="6"/>
  <c r="F2" i="6"/>
  <c r="Q5" i="6"/>
  <c r="R25" i="6" s="1"/>
  <c r="N5" i="6"/>
  <c r="O5" i="6"/>
  <c r="O6" i="5"/>
  <c r="O9" i="5"/>
  <c r="Q13" i="5"/>
  <c r="N7" i="5"/>
  <c r="O8" i="5"/>
  <c r="N12" i="5"/>
  <c r="N11" i="5"/>
  <c r="O12" i="5"/>
  <c r="Q11" i="5"/>
  <c r="N9" i="5"/>
  <c r="P9" i="5" s="1"/>
  <c r="N13" i="5"/>
  <c r="Q7" i="5"/>
  <c r="Q8" i="5"/>
  <c r="O13" i="5"/>
  <c r="F2" i="5"/>
  <c r="E2" i="5"/>
  <c r="O5" i="5"/>
  <c r="Q5" i="5"/>
  <c r="R14" i="5" s="1"/>
  <c r="N5" i="5"/>
  <c r="O11" i="4"/>
  <c r="N15" i="4"/>
  <c r="O21" i="4"/>
  <c r="Q25" i="4"/>
  <c r="R28" i="4" s="1"/>
  <c r="O36" i="4"/>
  <c r="Q8" i="4"/>
  <c r="Q13" i="4"/>
  <c r="Q19" i="4"/>
  <c r="O32" i="4"/>
  <c r="N8" i="4"/>
  <c r="O6" i="4"/>
  <c r="N10" i="4"/>
  <c r="P10" i="4" s="1"/>
  <c r="N14" i="4"/>
  <c r="N24" i="4"/>
  <c r="O29" i="4"/>
  <c r="P29" i="4" s="1"/>
  <c r="O35" i="4"/>
  <c r="O12" i="4"/>
  <c r="P12" i="4" s="1"/>
  <c r="Q14" i="4"/>
  <c r="R18" i="4" s="1"/>
  <c r="O15" i="4"/>
  <c r="O13" i="4"/>
  <c r="N25" i="4"/>
  <c r="Q10" i="4"/>
  <c r="R33" i="4" s="1"/>
  <c r="Q24" i="4"/>
  <c r="O20" i="4"/>
  <c r="Q22" i="4"/>
  <c r="N21" i="4"/>
  <c r="O25" i="4"/>
  <c r="Q11" i="4"/>
  <c r="N20" i="4"/>
  <c r="O14" i="4"/>
  <c r="N26" i="4"/>
  <c r="P26" i="4" s="1"/>
  <c r="N35" i="4"/>
  <c r="O9" i="4"/>
  <c r="O23" i="4"/>
  <c r="N11" i="4"/>
  <c r="Q29" i="4"/>
  <c r="O19" i="4"/>
  <c r="N23" i="4"/>
  <c r="Q31" i="4"/>
  <c r="O31" i="4"/>
  <c r="P31" i="4" s="1"/>
  <c r="O17" i="4"/>
  <c r="Q17" i="4"/>
  <c r="N30" i="4"/>
  <c r="N36" i="4"/>
  <c r="O30" i="4"/>
  <c r="O27" i="4"/>
  <c r="N9" i="4"/>
  <c r="O7" i="4"/>
  <c r="N7" i="4"/>
  <c r="N17" i="4"/>
  <c r="Q5" i="4"/>
  <c r="R38" i="4" s="1"/>
  <c r="F2" i="4"/>
  <c r="Q6" i="4"/>
  <c r="E2" i="4"/>
  <c r="N5" i="4"/>
  <c r="O5" i="4"/>
  <c r="O27" i="1"/>
  <c r="N26" i="1"/>
  <c r="P26" i="1" s="1"/>
  <c r="N27" i="1"/>
  <c r="Q25" i="1"/>
  <c r="R29" i="1" s="1"/>
  <c r="N25" i="1"/>
  <c r="P25" i="1" s="1"/>
  <c r="O23" i="1"/>
  <c r="Q60" i="1"/>
  <c r="N22" i="1"/>
  <c r="N20" i="1"/>
  <c r="O36" i="1"/>
  <c r="N36" i="1"/>
  <c r="O21" i="1"/>
  <c r="O22" i="1"/>
  <c r="N21" i="1"/>
  <c r="O20" i="1"/>
  <c r="Q43" i="1"/>
  <c r="Q65" i="1"/>
  <c r="Q66" i="1"/>
  <c r="R68" i="1" s="1"/>
  <c r="Q46" i="1"/>
  <c r="Q63" i="1"/>
  <c r="Q67" i="1"/>
  <c r="Q62" i="1"/>
  <c r="Q69" i="1"/>
  <c r="Q64" i="1"/>
  <c r="O5" i="1"/>
  <c r="N7" i="1"/>
  <c r="O19" i="1"/>
  <c r="O37" i="1"/>
  <c r="O44" i="1"/>
  <c r="O50" i="1"/>
  <c r="O53" i="1"/>
  <c r="O64" i="1"/>
  <c r="N10" i="1"/>
  <c r="N60" i="1"/>
  <c r="O65" i="1"/>
  <c r="N67" i="1"/>
  <c r="N48" i="1"/>
  <c r="Q48" i="1"/>
  <c r="O6" i="1"/>
  <c r="O18" i="1"/>
  <c r="O35" i="1"/>
  <c r="O49" i="1"/>
  <c r="Q52" i="1"/>
  <c r="O56" i="1"/>
  <c r="O9" i="1"/>
  <c r="O12" i="1"/>
  <c r="O63" i="1"/>
  <c r="N18" i="1"/>
  <c r="N35" i="1"/>
  <c r="O14" i="1"/>
  <c r="O33" i="1"/>
  <c r="O45" i="1"/>
  <c r="N51" i="1"/>
  <c r="O54" i="1"/>
  <c r="O15" i="1"/>
  <c r="O11" i="1"/>
  <c r="O61" i="1"/>
  <c r="O66" i="1"/>
  <c r="O51" i="1"/>
  <c r="N54" i="1"/>
  <c r="O17" i="1"/>
  <c r="O34" i="1"/>
  <c r="O67" i="1"/>
  <c r="O48" i="1"/>
  <c r="O46" i="1"/>
  <c r="O55" i="1"/>
  <c r="O8" i="1"/>
  <c r="O13" i="1"/>
  <c r="O62" i="1"/>
  <c r="O69" i="1"/>
  <c r="N63" i="1"/>
  <c r="O7" i="1"/>
  <c r="N15" i="1"/>
  <c r="O10" i="1"/>
  <c r="O60" i="1"/>
  <c r="N19" i="1"/>
  <c r="N37" i="1"/>
  <c r="N43" i="1"/>
  <c r="N49" i="1"/>
  <c r="N46" i="1"/>
  <c r="N55" i="1"/>
  <c r="N11" i="1"/>
  <c r="N65" i="1"/>
  <c r="N5" i="1"/>
  <c r="N14" i="1"/>
  <c r="O43" i="1"/>
  <c r="N61" i="1"/>
  <c r="N33" i="1"/>
  <c r="N44" i="1"/>
  <c r="N50" i="1"/>
  <c r="N52" i="1"/>
  <c r="N56" i="1"/>
  <c r="N8" i="1"/>
  <c r="N13" i="1"/>
  <c r="N66" i="1"/>
  <c r="O52" i="1"/>
  <c r="N6" i="1"/>
  <c r="N17" i="1"/>
  <c r="N34" i="1"/>
  <c r="N45" i="1"/>
  <c r="N53" i="1"/>
  <c r="N64" i="1"/>
  <c r="N9" i="1"/>
  <c r="N12" i="1"/>
  <c r="N62" i="1"/>
  <c r="N69" i="1"/>
  <c r="Q56" i="1"/>
  <c r="Q45" i="1"/>
  <c r="Q54" i="1"/>
  <c r="Q55" i="1"/>
  <c r="Q50" i="1"/>
  <c r="Q51" i="1"/>
  <c r="Q44" i="1"/>
  <c r="R47" i="1" s="1"/>
  <c r="Q49" i="1"/>
  <c r="Q35" i="1"/>
  <c r="R38" i="1" s="1"/>
  <c r="Q18" i="1"/>
  <c r="R42" i="1" s="1"/>
  <c r="Q34" i="1"/>
  <c r="R39" i="1" s="1"/>
  <c r="R16" i="1"/>
  <c r="Q33" i="1"/>
  <c r="R40" i="1" s="1"/>
  <c r="Q19" i="1"/>
  <c r="Q37" i="1"/>
  <c r="Q17" i="1"/>
  <c r="V47" i="1" l="1"/>
  <c r="U31" i="1"/>
  <c r="W31" i="1"/>
  <c r="U39" i="1"/>
  <c r="W39" i="1"/>
  <c r="S31" i="1"/>
  <c r="T30" i="1"/>
  <c r="W29" i="1"/>
  <c r="U68" i="1"/>
  <c r="W68" i="1"/>
  <c r="S33" i="1"/>
  <c r="W32" i="1"/>
  <c r="S40" i="1"/>
  <c r="W40" i="1"/>
  <c r="V57" i="1"/>
  <c r="W57" i="1"/>
  <c r="U16" i="1"/>
  <c r="W16" i="1"/>
  <c r="S39" i="1"/>
  <c r="T31" i="1"/>
  <c r="W30" i="1"/>
  <c r="U42" i="1"/>
  <c r="W41" i="1"/>
  <c r="T33" i="1"/>
  <c r="S32" i="1"/>
  <c r="V30" i="1"/>
  <c r="U45" i="1"/>
  <c r="W47" i="1"/>
  <c r="T42" i="1"/>
  <c r="V41" i="1"/>
  <c r="U17" i="1"/>
  <c r="U40" i="1"/>
  <c r="V29" i="1"/>
  <c r="S45" i="1"/>
  <c r="U69" i="1"/>
  <c r="S69" i="1"/>
  <c r="S41" i="1"/>
  <c r="U47" i="1"/>
  <c r="S42" i="1"/>
  <c r="U41" i="1"/>
  <c r="S47" i="1"/>
  <c r="T60" i="1"/>
  <c r="V60" i="1"/>
  <c r="F2" i="1"/>
  <c r="S68" i="1"/>
  <c r="E2" i="1"/>
  <c r="V69" i="1"/>
  <c r="T69" i="1"/>
  <c r="V32" i="1"/>
  <c r="T45" i="1"/>
  <c r="V40" i="1"/>
  <c r="W59" i="1"/>
  <c r="U32" i="1"/>
  <c r="P24" i="1"/>
  <c r="P23" i="1"/>
  <c r="P27" i="1"/>
  <c r="R41" i="1"/>
  <c r="R32" i="1"/>
  <c r="R59" i="1"/>
  <c r="R57" i="1"/>
  <c r="P32" i="4"/>
  <c r="P24" i="4"/>
  <c r="P27" i="4"/>
  <c r="P19" i="4"/>
  <c r="P11" i="4"/>
  <c r="P6" i="4"/>
  <c r="P8" i="4"/>
  <c r="P9" i="4"/>
  <c r="P36" i="4"/>
  <c r="P13" i="4"/>
  <c r="P35" i="4"/>
  <c r="P10" i="5"/>
  <c r="P7" i="5"/>
  <c r="P11" i="5"/>
  <c r="P8" i="5"/>
  <c r="P13" i="5"/>
  <c r="P6" i="5"/>
  <c r="P5" i="6"/>
  <c r="P12" i="5"/>
  <c r="P5" i="5"/>
  <c r="P21" i="4"/>
  <c r="P30" i="4"/>
  <c r="P15" i="4"/>
  <c r="P20" i="4"/>
  <c r="P7" i="4"/>
  <c r="P14" i="4"/>
  <c r="P23" i="4"/>
  <c r="P25" i="4"/>
  <c r="P17" i="4"/>
  <c r="P5" i="4"/>
  <c r="P36" i="1"/>
  <c r="P20" i="1"/>
  <c r="P21" i="1"/>
  <c r="P22" i="1"/>
  <c r="P7" i="1"/>
  <c r="P33" i="1"/>
  <c r="P66" i="1"/>
  <c r="P67" i="1"/>
  <c r="P37" i="1"/>
  <c r="P55" i="1"/>
  <c r="P64" i="1"/>
  <c r="P63" i="1"/>
  <c r="P5" i="1"/>
  <c r="P44" i="1"/>
  <c r="P48" i="1"/>
  <c r="P53" i="1"/>
  <c r="P14" i="1"/>
  <c r="P50" i="1"/>
  <c r="P46" i="1"/>
  <c r="P34" i="1"/>
  <c r="P54" i="1"/>
  <c r="P69" i="1"/>
  <c r="P35" i="1"/>
  <c r="P61" i="1"/>
  <c r="P49" i="1"/>
  <c r="P17" i="1"/>
  <c r="P19" i="1"/>
  <c r="P62" i="1"/>
  <c r="P6" i="1"/>
  <c r="P65" i="1"/>
  <c r="P60" i="1"/>
  <c r="P12" i="1"/>
  <c r="P11" i="1"/>
  <c r="P10" i="1"/>
  <c r="P15" i="1"/>
  <c r="P8" i="1"/>
  <c r="P56" i="1"/>
  <c r="P52" i="1"/>
  <c r="P45" i="1"/>
  <c r="P13" i="1"/>
  <c r="P18" i="1"/>
  <c r="P9" i="1"/>
  <c r="P51" i="1"/>
  <c r="P43" i="1"/>
</calcChain>
</file>

<file path=xl/sharedStrings.xml><?xml version="1.0" encoding="utf-8"?>
<sst xmlns="http://schemas.openxmlformats.org/spreadsheetml/2006/main" count="517" uniqueCount="217">
  <si>
    <t>成都</t>
    <phoneticPr fontId="1" type="noConversion"/>
  </si>
  <si>
    <t>雅安</t>
    <phoneticPr fontId="1" type="noConversion"/>
  </si>
  <si>
    <t>泸定</t>
    <phoneticPr fontId="1" type="noConversion"/>
  </si>
  <si>
    <t>义敦</t>
    <phoneticPr fontId="1" type="noConversion"/>
  </si>
  <si>
    <t>玛亚隆</t>
    <phoneticPr fontId="1" type="noConversion"/>
  </si>
  <si>
    <t>扎真</t>
    <phoneticPr fontId="1" type="noConversion"/>
  </si>
  <si>
    <t>经度</t>
    <phoneticPr fontId="1" type="noConversion"/>
  </si>
  <si>
    <t>纬度</t>
    <phoneticPr fontId="1" type="noConversion"/>
  </si>
  <si>
    <t>x偏移</t>
    <phoneticPr fontId="1" type="noConversion"/>
  </si>
  <si>
    <t>y偏移</t>
    <phoneticPr fontId="1" type="noConversion"/>
  </si>
  <si>
    <t>x</t>
    <phoneticPr fontId="1" type="noConversion"/>
  </si>
  <si>
    <t>y</t>
    <phoneticPr fontId="1" type="noConversion"/>
  </si>
  <si>
    <t>point</t>
    <phoneticPr fontId="1" type="noConversion"/>
  </si>
  <si>
    <t>贡关</t>
    <phoneticPr fontId="1" type="noConversion"/>
  </si>
  <si>
    <t>色烔玛</t>
    <phoneticPr fontId="1" type="noConversion"/>
  </si>
  <si>
    <t>⚪大小</t>
    <phoneticPr fontId="1" type="noConversion"/>
  </si>
  <si>
    <t>名称x位移</t>
    <phoneticPr fontId="1" type="noConversion"/>
  </si>
  <si>
    <t>名称y位移</t>
    <phoneticPr fontId="1" type="noConversion"/>
  </si>
  <si>
    <t>名称大小</t>
    <phoneticPr fontId="1" type="noConversion"/>
  </si>
  <si>
    <t>x比例</t>
    <phoneticPr fontId="1" type="noConversion"/>
  </si>
  <si>
    <t>y比例</t>
    <phoneticPr fontId="1" type="noConversion"/>
  </si>
  <si>
    <t>显示名</t>
    <phoneticPr fontId="1" type="noConversion"/>
  </si>
  <si>
    <t>经纬度名</t>
    <phoneticPr fontId="1" type="noConversion"/>
  </si>
  <si>
    <t>形状-x-y-大小-颜色，x-y-文字大小-名称</t>
    <phoneticPr fontId="1" type="noConversion"/>
  </si>
  <si>
    <t>red</t>
    <phoneticPr fontId="1" type="noConversion"/>
  </si>
  <si>
    <t>green</t>
    <phoneticPr fontId="1" type="noConversion"/>
  </si>
  <si>
    <t>color</t>
    <phoneticPr fontId="1" type="noConversion"/>
  </si>
  <si>
    <t>&lt;circle cx="1116.30670208493" cy="368.835624316719" r="6" fill="green"/&gt;&lt;text x="1124.30670208493" y="373.835624316719" font-size="12"&gt;成都&lt;/text&gt;</t>
  </si>
  <si>
    <t>color-set</t>
    <phoneticPr fontId="1" type="noConversion"/>
  </si>
  <si>
    <t>&lt;path d="</t>
  </si>
  <si>
    <t xml:space="preserve">M1116.30670208493 368.835624316719 </t>
  </si>
  <si>
    <t xml:space="preserve"> fill=transparent" stroke="black"/&gt;</t>
  </si>
  <si>
    <t>&lt;text font-size="20" y="0" x="0"&gt;</t>
  </si>
  <si>
    <t xml:space="preserve">      ∞</t>
  </si>
  <si>
    <t xml:space="preserve">      &lt;animateMotion path="</t>
  </si>
  <si>
    <t xml:space="preserve">    &lt;/text&gt;</t>
  </si>
  <si>
    <t>&lt;text x="10" y="30" font-size="12"&gt;图例：&lt;/text&gt;</t>
  </si>
  <si>
    <t>&lt;text x="10" y="46" font-size="12" fill="green"&gt;低于4000&lt;/text&gt;</t>
  </si>
  <si>
    <t>&lt;text x="10" y="62" font-size="12" fill="red"&gt;高于4000&lt;/text&gt;</t>
  </si>
  <si>
    <t>&lt;/svg&gt;</t>
  </si>
  <si>
    <t>&lt;head&gt;</t>
  </si>
  <si>
    <t xml:space="preserve">    &lt;meta http-equiv="content-type" content="text/html; charset=UTF-8"/&gt;</t>
  </si>
  <si>
    <t xml:space="preserve">    &lt;title&gt;MAP&lt;/title&gt;</t>
  </si>
  <si>
    <t>&lt;/head&gt;</t>
  </si>
  <si>
    <t>形状</t>
    <phoneticPr fontId="1" type="noConversion"/>
  </si>
  <si>
    <t>rect</t>
    <phoneticPr fontId="1" type="noConversion"/>
  </si>
  <si>
    <t>circle</t>
    <phoneticPr fontId="1" type="noConversion"/>
  </si>
  <si>
    <t>□大小</t>
    <phoneticPr fontId="1" type="noConversion"/>
  </si>
  <si>
    <t>康定 26</t>
    <phoneticPr fontId="1" type="noConversion"/>
  </si>
  <si>
    <t>康定</t>
    <phoneticPr fontId="1" type="noConversion"/>
  </si>
  <si>
    <t>折多山</t>
    <phoneticPr fontId="1" type="noConversion"/>
  </si>
  <si>
    <t>折多山 43</t>
    <phoneticPr fontId="1" type="noConversion"/>
  </si>
  <si>
    <t>新都桥 35</t>
    <phoneticPr fontId="1" type="noConversion"/>
  </si>
  <si>
    <t>理塘</t>
    <phoneticPr fontId="1" type="noConversion"/>
  </si>
  <si>
    <t>理塘 40</t>
    <phoneticPr fontId="1" type="noConversion"/>
  </si>
  <si>
    <t>毛娅草原 40</t>
    <phoneticPr fontId="1" type="noConversion"/>
  </si>
  <si>
    <t>姊妹湖 47</t>
    <phoneticPr fontId="1" type="noConversion"/>
  </si>
  <si>
    <t>措普沟 32-45</t>
    <phoneticPr fontId="1" type="noConversion"/>
  </si>
  <si>
    <t>巴塘</t>
    <phoneticPr fontId="1" type="noConversion"/>
  </si>
  <si>
    <t>巴塘 30</t>
    <phoneticPr fontId="1" type="noConversion"/>
  </si>
  <si>
    <t>亚拉雪山</t>
  </si>
  <si>
    <t>梭坡古碉</t>
  </si>
  <si>
    <t>甲居藏寨</t>
  </si>
  <si>
    <t>丹巴</t>
  </si>
  <si>
    <t>中路藏寨</t>
  </si>
  <si>
    <t>巴郎山</t>
  </si>
  <si>
    <t>四姑娘山</t>
  </si>
  <si>
    <t>卧龙</t>
  </si>
  <si>
    <t>映秀</t>
  </si>
  <si>
    <t>都江堰</t>
  </si>
  <si>
    <t>塔公草原 37</t>
    <phoneticPr fontId="1" type="noConversion"/>
  </si>
  <si>
    <t>墨石公园 35</t>
    <phoneticPr fontId="1" type="noConversion"/>
  </si>
  <si>
    <t>党岭 33</t>
    <phoneticPr fontId="1" type="noConversion"/>
  </si>
  <si>
    <t>丹巴 19</t>
    <phoneticPr fontId="1" type="noConversion"/>
  </si>
  <si>
    <t>巴郎山 45</t>
    <phoneticPr fontId="1" type="noConversion"/>
  </si>
  <si>
    <t>四姑娘山 62</t>
    <phoneticPr fontId="1" type="noConversion"/>
  </si>
  <si>
    <t>马尔康</t>
  </si>
  <si>
    <t xml:space="preserve">脚木沟 </t>
    <phoneticPr fontId="1" type="noConversion"/>
  </si>
  <si>
    <t>塔公寺</t>
    <phoneticPr fontId="1" type="noConversion"/>
  </si>
  <si>
    <t>下瓦西村</t>
    <phoneticPr fontId="1" type="noConversion"/>
  </si>
  <si>
    <t xml:space="preserve">可子寺 </t>
    <phoneticPr fontId="1" type="noConversion"/>
  </si>
  <si>
    <t xml:space="preserve">宋达村 </t>
    <phoneticPr fontId="1" type="noConversion"/>
  </si>
  <si>
    <t xml:space="preserve">八美沟 </t>
    <phoneticPr fontId="1" type="noConversion"/>
  </si>
  <si>
    <t xml:space="preserve">俄满村 </t>
    <phoneticPr fontId="1" type="noConversion"/>
  </si>
  <si>
    <t>木格措 37</t>
    <phoneticPr fontId="1" type="noConversion"/>
  </si>
  <si>
    <t xml:space="preserve">木格措 </t>
    <phoneticPr fontId="1" type="noConversion"/>
  </si>
  <si>
    <t>燕子沟红石公园</t>
    <phoneticPr fontId="1" type="noConversion"/>
  </si>
  <si>
    <t>泉华滩</t>
    <phoneticPr fontId="1" type="noConversion"/>
  </si>
  <si>
    <t>雅家梗红石滩</t>
    <phoneticPr fontId="1" type="noConversion"/>
  </si>
  <si>
    <t>海螺沟 29</t>
    <phoneticPr fontId="1" type="noConversion"/>
  </si>
  <si>
    <t>磨西古镇</t>
    <phoneticPr fontId="1" type="noConversion"/>
  </si>
  <si>
    <t>贡嘎山</t>
    <phoneticPr fontId="1" type="noConversion"/>
  </si>
  <si>
    <t xml:space="preserve">龙坝尾 </t>
    <phoneticPr fontId="1" type="noConversion"/>
  </si>
  <si>
    <t xml:space="preserve">咱地村 </t>
    <phoneticPr fontId="1" type="noConversion"/>
  </si>
  <si>
    <t>rect</t>
    <phoneticPr fontId="1" type="noConversion"/>
  </si>
  <si>
    <t>贡嘎山 75</t>
    <phoneticPr fontId="1" type="noConversion"/>
  </si>
  <si>
    <t>汶川 13</t>
    <phoneticPr fontId="1" type="noConversion"/>
  </si>
  <si>
    <t>毕棚沟</t>
    <phoneticPr fontId="1" type="noConversion"/>
  </si>
  <si>
    <t>理县</t>
    <phoneticPr fontId="1" type="noConversion"/>
  </si>
  <si>
    <t>米亚罗 28-34</t>
    <phoneticPr fontId="1" type="noConversion"/>
  </si>
  <si>
    <t>观音桥</t>
    <phoneticPr fontId="1" type="noConversion"/>
  </si>
  <si>
    <t>翁达</t>
    <phoneticPr fontId="1" type="noConversion"/>
  </si>
  <si>
    <t>色达 39</t>
    <phoneticPr fontId="1" type="noConversion"/>
  </si>
  <si>
    <t>卡萨湖</t>
    <phoneticPr fontId="1" type="noConversion"/>
  </si>
  <si>
    <t>汶川</t>
    <phoneticPr fontId="1" type="noConversion"/>
  </si>
  <si>
    <t>色达</t>
    <phoneticPr fontId="1" type="noConversion"/>
  </si>
  <si>
    <t>龙洞子沟</t>
    <phoneticPr fontId="1" type="noConversion"/>
  </si>
  <si>
    <t xml:space="preserve">列门 </t>
    <phoneticPr fontId="1" type="noConversion"/>
  </si>
  <si>
    <t>翁达镇</t>
    <phoneticPr fontId="1" type="noConversion"/>
  </si>
  <si>
    <t>shape</t>
    <phoneticPr fontId="1" type="noConversion"/>
  </si>
  <si>
    <t>颜色</t>
    <phoneticPr fontId="1" type="noConversion"/>
  </si>
  <si>
    <t>←</t>
    <phoneticPr fontId="1" type="noConversion"/>
  </si>
  <si>
    <t>web</t>
    <phoneticPr fontId="1" type="noConversion"/>
  </si>
  <si>
    <t>↑</t>
    <phoneticPr fontId="1" type="noConversion"/>
  </si>
  <si>
    <t>↖</t>
    <phoneticPr fontId="1" type="noConversion"/>
  </si>
  <si>
    <t>text</t>
    <phoneticPr fontId="1" type="noConversion"/>
  </si>
  <si>
    <t>回程点</t>
    <phoneticPr fontId="1" type="noConversion"/>
  </si>
  <si>
    <t>route-back</t>
    <phoneticPr fontId="1" type="noConversion"/>
  </si>
  <si>
    <t>web名</t>
    <phoneticPr fontId="1" type="noConversion"/>
  </si>
  <si>
    <t>&lt;circle cx="15" cy="74" r="5" fill="black"/&gt;&lt;text x="26" y="78" font-size="12"&gt;景点&lt;/text&gt;</t>
  </si>
  <si>
    <t xml:space="preserve"> begin=0s" dur="30s" repeatCount="indefinite" /&gt;</t>
    <phoneticPr fontId="1" type="noConversion"/>
  </si>
  <si>
    <t>&lt;rect x="10" y="84" width="10" height="10" fill="black"/&gt;&lt;text x="26" y="94" font-size="12"&gt;住宿/城市&lt;/text&gt;</t>
    <phoneticPr fontId="1" type="noConversion"/>
  </si>
  <si>
    <t>长青春科尔寺</t>
    <phoneticPr fontId="1" type="noConversion"/>
  </si>
  <si>
    <t>格聂之眼</t>
    <phoneticPr fontId="1" type="noConversion"/>
  </si>
  <si>
    <t>千户藏寨</t>
    <phoneticPr fontId="1" type="noConversion"/>
  </si>
  <si>
    <t>route-go</t>
    <phoneticPr fontId="1" type="noConversion"/>
  </si>
  <si>
    <t>扎金甲博神山</t>
    <phoneticPr fontId="1" type="noConversion"/>
  </si>
  <si>
    <t>x-range</t>
    <phoneticPr fontId="1" type="noConversion"/>
  </si>
  <si>
    <t>y-range</t>
    <phoneticPr fontId="1" type="noConversion"/>
  </si>
  <si>
    <t>url</t>
    <phoneticPr fontId="1" type="noConversion"/>
  </si>
  <si>
    <t>https://maplocation.sjfkai.com/</t>
    <phoneticPr fontId="1" type="noConversion"/>
  </si>
  <si>
    <t>稻城 37</t>
    <phoneticPr fontId="1" type="noConversion"/>
  </si>
  <si>
    <t>日瓦 29</t>
    <phoneticPr fontId="1" type="noConversion"/>
  </si>
  <si>
    <t>海子山</t>
    <phoneticPr fontId="1" type="noConversion"/>
  </si>
  <si>
    <t>桑堆红草地</t>
    <phoneticPr fontId="1" type="noConversion"/>
  </si>
  <si>
    <t>稻城</t>
    <phoneticPr fontId="1" type="noConversion"/>
  </si>
  <si>
    <t xml:space="preserve">牛奶海 </t>
    <phoneticPr fontId="1" type="noConversion"/>
  </si>
  <si>
    <t xml:space="preserve">霍亚然 </t>
    <phoneticPr fontId="1" type="noConversion"/>
  </si>
  <si>
    <t>银母</t>
    <phoneticPr fontId="1" type="noConversion"/>
  </si>
  <si>
    <t>亚丁 40-46</t>
    <phoneticPr fontId="1" type="noConversion"/>
  </si>
  <si>
    <t>兰州</t>
    <phoneticPr fontId="1" type="noConversion"/>
  </si>
  <si>
    <t>夏河</t>
    <phoneticPr fontId="1" type="noConversion"/>
  </si>
  <si>
    <t>拉不楞寺</t>
    <phoneticPr fontId="1" type="noConversion"/>
  </si>
  <si>
    <t>夏河 36</t>
    <phoneticPr fontId="1" type="noConversion"/>
  </si>
  <si>
    <t>桑科草原</t>
    <phoneticPr fontId="1" type="noConversion"/>
  </si>
  <si>
    <t>夏河机场</t>
    <phoneticPr fontId="1" type="noConversion"/>
  </si>
  <si>
    <t>郭莽湿地</t>
    <phoneticPr fontId="1" type="noConversion"/>
  </si>
  <si>
    <t>玛曲黄河第一湾</t>
    <phoneticPr fontId="1" type="noConversion"/>
  </si>
  <si>
    <t>阿万仓湿地</t>
    <phoneticPr fontId="1" type="noConversion"/>
  </si>
  <si>
    <t>久治 36</t>
    <phoneticPr fontId="1" type="noConversion"/>
  </si>
  <si>
    <t>阿坝 33</t>
    <phoneticPr fontId="1" type="noConversion"/>
  </si>
  <si>
    <t>莲宝叶则 42</t>
    <phoneticPr fontId="1" type="noConversion"/>
  </si>
  <si>
    <t>红原月亮湾</t>
    <phoneticPr fontId="1" type="noConversion"/>
  </si>
  <si>
    <t>日干乔湿地</t>
    <phoneticPr fontId="1" type="noConversion"/>
  </si>
  <si>
    <t>瓦切塔林</t>
    <phoneticPr fontId="1" type="noConversion"/>
  </si>
  <si>
    <t>唐克 34</t>
    <phoneticPr fontId="1" type="noConversion"/>
  </si>
  <si>
    <t>黄河九曲第一湾</t>
    <phoneticPr fontId="1" type="noConversion"/>
  </si>
  <si>
    <t>若尔盖花湖</t>
    <phoneticPr fontId="1" type="noConversion"/>
  </si>
  <si>
    <t>迭部县</t>
    <phoneticPr fontId="1" type="noConversion"/>
  </si>
  <si>
    <t>扎尕那 30</t>
    <phoneticPr fontId="1" type="noConversion"/>
  </si>
  <si>
    <t>郎木寺 36</t>
    <phoneticPr fontId="1" type="noConversion"/>
  </si>
  <si>
    <t>纳摩峡谷</t>
    <phoneticPr fontId="1" type="noConversion"/>
  </si>
  <si>
    <t>尕海</t>
    <phoneticPr fontId="1" type="noConversion"/>
  </si>
  <si>
    <t>则岔</t>
    <phoneticPr fontId="1" type="noConversion"/>
  </si>
  <si>
    <t>合作市</t>
    <phoneticPr fontId="1" type="noConversion"/>
  </si>
  <si>
    <t>合作市 30</t>
    <phoneticPr fontId="1" type="noConversion"/>
  </si>
  <si>
    <t>米拉日巴佛阁</t>
    <phoneticPr fontId="1" type="noConversion"/>
  </si>
  <si>
    <t>🏠聚德大酒店</t>
    <phoneticPr fontId="1" type="noConversion"/>
  </si>
  <si>
    <t>🏠石城人家</t>
    <phoneticPr fontId="1" type="noConversion"/>
  </si>
  <si>
    <t>🏠珠峰大酒店</t>
    <phoneticPr fontId="1" type="noConversion"/>
  </si>
  <si>
    <t>久治</t>
    <phoneticPr fontId="1" type="noConversion"/>
  </si>
  <si>
    <t>扎尕那</t>
    <phoneticPr fontId="1" type="noConversion"/>
  </si>
  <si>
    <t>郎木寺</t>
    <phoneticPr fontId="1" type="noConversion"/>
  </si>
  <si>
    <t xml:space="preserve">甲央玛 </t>
    <phoneticPr fontId="1" type="noConversion"/>
  </si>
  <si>
    <t xml:space="preserve">阿不去乎镇 </t>
    <phoneticPr fontId="1" type="noConversion"/>
  </si>
  <si>
    <t>智日</t>
    <phoneticPr fontId="1" type="noConversion"/>
  </si>
  <si>
    <t>恰索尔</t>
    <phoneticPr fontId="1" type="noConversion"/>
  </si>
  <si>
    <t>格尔登寺</t>
    <phoneticPr fontId="1" type="noConversion"/>
  </si>
  <si>
    <t xml:space="preserve">希格朗 </t>
    <phoneticPr fontId="1" type="noConversion"/>
  </si>
  <si>
    <t>乌鲁木齐</t>
    <phoneticPr fontId="1" type="noConversion"/>
  </si>
  <si>
    <t>世界魔鬼城</t>
    <phoneticPr fontId="1" type="noConversion"/>
  </si>
  <si>
    <t>五彩滩</t>
    <phoneticPr fontId="1" type="noConversion"/>
  </si>
  <si>
    <t>布尔津</t>
    <phoneticPr fontId="1" type="noConversion"/>
  </si>
  <si>
    <t>喀纳斯</t>
    <phoneticPr fontId="1" type="noConversion"/>
  </si>
  <si>
    <t>白哈巴村</t>
    <phoneticPr fontId="1" type="noConversion"/>
  </si>
  <si>
    <t>禾木</t>
    <phoneticPr fontId="1" type="noConversion"/>
  </si>
  <si>
    <t>可可托海</t>
    <phoneticPr fontId="1" type="noConversion"/>
  </si>
  <si>
    <t>天池</t>
    <phoneticPr fontId="1" type="noConversion"/>
  </si>
  <si>
    <t xml:space="preserve">乌尔禾区 </t>
    <phoneticPr fontId="1" type="noConversion"/>
  </si>
  <si>
    <t>喀纳斯机场</t>
    <phoneticPr fontId="1" type="noConversion"/>
  </si>
  <si>
    <t xml:space="preserve">富蕴县 </t>
    <phoneticPr fontId="1" type="noConversion"/>
  </si>
  <si>
    <t xml:space="preserve">司德拜 </t>
    <phoneticPr fontId="1" type="noConversion"/>
  </si>
  <si>
    <t xml:space="preserve">阜康市 </t>
    <phoneticPr fontId="1" type="noConversion"/>
  </si>
  <si>
    <t>🏠布尔津</t>
    <phoneticPr fontId="1" type="noConversion"/>
  </si>
  <si>
    <t>海拉尔</t>
    <phoneticPr fontId="1" type="noConversion"/>
  </si>
  <si>
    <t>白桦林</t>
    <phoneticPr fontId="1" type="noConversion"/>
  </si>
  <si>
    <t>恩和</t>
    <phoneticPr fontId="1" type="noConversion"/>
  </si>
  <si>
    <t>室韦</t>
    <phoneticPr fontId="1" type="noConversion"/>
  </si>
  <si>
    <t>临江</t>
    <phoneticPr fontId="1" type="noConversion"/>
  </si>
  <si>
    <t>莫尔道嘎</t>
    <phoneticPr fontId="1" type="noConversion"/>
  </si>
  <si>
    <t>好力堡林场</t>
    <phoneticPr fontId="1" type="noConversion"/>
  </si>
  <si>
    <t>根河湿地</t>
    <phoneticPr fontId="1" type="noConversion"/>
  </si>
  <si>
    <t>敖鲁古雅</t>
    <phoneticPr fontId="1" type="noConversion"/>
  </si>
  <si>
    <t>额尔古纳</t>
    <phoneticPr fontId="1" type="noConversion"/>
  </si>
  <si>
    <t>呼伦湖</t>
    <phoneticPr fontId="1" type="noConversion"/>
  </si>
  <si>
    <t>满洲里</t>
    <phoneticPr fontId="1" type="noConversion"/>
  </si>
  <si>
    <t>沙日林花</t>
    <phoneticPr fontId="1" type="noConversion"/>
  </si>
  <si>
    <t>阿尔山</t>
    <phoneticPr fontId="1" type="noConversion"/>
  </si>
  <si>
    <t>http://map.jiqrxx.com/jingweidu/</t>
    <phoneticPr fontId="1" type="noConversion"/>
  </si>
  <si>
    <t>黑山头</t>
    <phoneticPr fontId="1" type="noConversion"/>
  </si>
  <si>
    <t>p1-x</t>
    <phoneticPr fontId="1" type="noConversion"/>
  </si>
  <si>
    <t>p1-y</t>
    <phoneticPr fontId="1" type="noConversion"/>
  </si>
  <si>
    <t>p2-x</t>
    <phoneticPr fontId="1" type="noConversion"/>
  </si>
  <si>
    <t>p2-y</t>
    <phoneticPr fontId="1" type="noConversion"/>
  </si>
  <si>
    <t>route-point</t>
    <phoneticPr fontId="1" type="noConversion"/>
  </si>
  <si>
    <r>
      <t>&lt;svg width="</t>
    </r>
    <r>
      <rPr>
        <sz val="11"/>
        <color rgb="FFFF0000"/>
        <rFont val="等线"/>
        <family val="2"/>
        <charset val="134"/>
        <scheme val="minor"/>
      </rPr>
      <t>8</t>
    </r>
    <r>
      <rPr>
        <sz val="11"/>
        <color rgb="FFFF0000"/>
        <rFont val="等线"/>
        <family val="3"/>
        <charset val="134"/>
        <scheme val="minor"/>
      </rPr>
      <t>00</t>
    </r>
    <r>
      <rPr>
        <sz val="11"/>
        <color theme="1"/>
        <rFont val="等线"/>
        <family val="2"/>
        <charset val="134"/>
        <scheme val="minor"/>
      </rPr>
      <t>" height="</t>
    </r>
    <r>
      <rPr>
        <sz val="11"/>
        <color rgb="FFFF0000"/>
        <rFont val="等线"/>
        <family val="3"/>
        <charset val="134"/>
        <scheme val="minor"/>
      </rPr>
      <t>800</t>
    </r>
    <r>
      <rPr>
        <sz val="11"/>
        <color theme="1"/>
        <rFont val="等线"/>
        <family val="2"/>
        <charset val="134"/>
        <scheme val="minor"/>
      </rPr>
      <t>" style="border:1px solid black"&gt;</t>
    </r>
    <phoneticPr fontId="1" type="noConversion"/>
  </si>
  <si>
    <t>``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</si>
</sst>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3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5" fillId="0" borderId="1" xfId="2" applyFill="1" applyBorder="1">
      <alignment vertical="center"/>
    </xf>
    <xf numFmtId="0" fontId="0" fillId="8" borderId="1" xfId="0" applyFill="1" applyBorder="1">
      <alignment vertical="center"/>
    </xf>
  </cellXfs>
  <cellStyles count="3">
    <cellStyle name="常规" xfId="0" builtinId="0"/>
    <cellStyle name="常规 2" xfId="1" xr:uid="{14A8975D-2D17-4770-BE50-E9802ECC2273}"/>
    <cellStyle name="超链接" xfId="2" builtinId="8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location.sjfkai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aplocation.sjfkai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aplocation.sjfkai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ap.jiqrxx.com/jingweidu/" TargetMode="External"/><Relationship Id="rId2" Type="http://schemas.openxmlformats.org/officeDocument/2006/relationships/hyperlink" Target="http://map.jiqrxx.com/jingweidu/" TargetMode="External"/><Relationship Id="rId1" Type="http://schemas.openxmlformats.org/officeDocument/2006/relationships/hyperlink" Target="https://maplocation.sjfkai.com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E20D-EB13-420A-910A-D120BEE25FD9}">
  <dimension ref="A1:W71"/>
  <sheetViews>
    <sheetView workbookViewId="0">
      <pane ySplit="3" topLeftCell="A52" activePane="bottomLeft" state="frozen"/>
      <selection pane="bottomLeft" activeCell="W44" sqref="W44"/>
    </sheetView>
  </sheetViews>
  <sheetFormatPr defaultRowHeight="13.9" x14ac:dyDescent="0.4"/>
  <cols>
    <col min="1" max="3" width="9.06640625" style="3"/>
    <col min="4" max="4" width="9.06640625" style="9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0" style="1" hidden="1" customWidth="1"/>
    <col min="19" max="22" width="0" style="9" hidden="1" customWidth="1"/>
    <col min="23" max="16384" width="9.06640625" style="2"/>
  </cols>
  <sheetData>
    <row r="1" spans="1:23" s="1" customFormat="1" x14ac:dyDescent="0.4">
      <c r="B1" s="2" t="s">
        <v>18</v>
      </c>
      <c r="C1" s="2" t="s">
        <v>16</v>
      </c>
      <c r="D1" s="2" t="s">
        <v>17</v>
      </c>
      <c r="E1" s="12" t="s">
        <v>127</v>
      </c>
      <c r="F1" s="12" t="s">
        <v>128</v>
      </c>
      <c r="G1" s="2" t="s">
        <v>8</v>
      </c>
      <c r="H1" s="2" t="s">
        <v>9</v>
      </c>
      <c r="I1" s="2" t="s">
        <v>19</v>
      </c>
      <c r="J1" s="2" t="s">
        <v>20</v>
      </c>
      <c r="K1" s="2"/>
      <c r="L1" s="2" t="s">
        <v>110</v>
      </c>
      <c r="M1" s="2" t="s">
        <v>15</v>
      </c>
      <c r="N1" s="2" t="s">
        <v>47</v>
      </c>
      <c r="O1" s="2"/>
      <c r="P1" s="1" t="s">
        <v>129</v>
      </c>
    </row>
    <row r="2" spans="1:23" s="1" customFormat="1" x14ac:dyDescent="0.4">
      <c r="B2" s="2">
        <v>12</v>
      </c>
      <c r="C2" s="2">
        <v>8</v>
      </c>
      <c r="D2" s="2">
        <v>5</v>
      </c>
      <c r="E2" s="12" t="str">
        <f>TEXT(MIN(I5:I1009),"#")&amp;" "&amp;TEXT(MAX(I5:I1009),"#")</f>
        <v>18 762</v>
      </c>
      <c r="F2" s="12" t="str">
        <f>TEXT(MIN(J5:J1009),"#")&amp;" "&amp;TEXT(MAX(J5:J1009),"#")</f>
        <v>26 773</v>
      </c>
      <c r="G2" s="2">
        <v>99</v>
      </c>
      <c r="H2" s="2">
        <v>32.299999999999997</v>
      </c>
      <c r="I2" s="2">
        <v>150</v>
      </c>
      <c r="J2" s="2">
        <v>220</v>
      </c>
      <c r="K2" s="2"/>
      <c r="L2" s="2" t="s">
        <v>25</v>
      </c>
      <c r="M2" s="2">
        <v>6</v>
      </c>
      <c r="N2" s="2">
        <v>5</v>
      </c>
      <c r="O2" s="2"/>
      <c r="P2" s="13" t="s">
        <v>130</v>
      </c>
    </row>
    <row r="3" spans="1:23" s="1" customFormat="1" x14ac:dyDescent="0.4">
      <c r="A3" s="5" t="s">
        <v>116</v>
      </c>
      <c r="B3" s="5" t="s">
        <v>21</v>
      </c>
      <c r="C3" s="5" t="s">
        <v>22</v>
      </c>
      <c r="D3" s="5" t="s">
        <v>118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28</v>
      </c>
      <c r="L3" s="5" t="s">
        <v>26</v>
      </c>
      <c r="M3" s="3" t="s">
        <v>44</v>
      </c>
      <c r="N3" s="3" t="s">
        <v>109</v>
      </c>
      <c r="O3" s="3" t="s">
        <v>115</v>
      </c>
      <c r="P3" s="1" t="s">
        <v>12</v>
      </c>
      <c r="Q3" s="1" t="s">
        <v>125</v>
      </c>
      <c r="R3" s="1" t="s">
        <v>117</v>
      </c>
      <c r="S3" s="9" t="s">
        <v>210</v>
      </c>
      <c r="T3" s="9" t="s">
        <v>211</v>
      </c>
      <c r="U3" s="9" t="s">
        <v>212</v>
      </c>
      <c r="V3" s="9" t="s">
        <v>213</v>
      </c>
      <c r="W3" s="1" t="s">
        <v>214</v>
      </c>
    </row>
    <row r="4" spans="1:23" s="1" customFormat="1" x14ac:dyDescent="0.4">
      <c r="D4" s="1" t="s">
        <v>111</v>
      </c>
      <c r="E4" s="6" t="s">
        <v>112</v>
      </c>
      <c r="F4" s="1" t="s">
        <v>112</v>
      </c>
      <c r="I4" s="1" t="s">
        <v>114</v>
      </c>
      <c r="J4" s="1" t="s">
        <v>114</v>
      </c>
      <c r="L4" s="1" t="s">
        <v>113</v>
      </c>
      <c r="N4" s="1" t="s">
        <v>114</v>
      </c>
      <c r="O4" s="1" t="s">
        <v>114</v>
      </c>
      <c r="P4" s="1" t="s">
        <v>23</v>
      </c>
      <c r="Q4" s="1" t="s">
        <v>111</v>
      </c>
    </row>
    <row r="5" spans="1:23" x14ac:dyDescent="0.4">
      <c r="B5" s="3" t="s">
        <v>0</v>
      </c>
      <c r="D5" s="9" t="str">
        <f>IF(C5&lt;&gt;"",C5,B5)</f>
        <v>成都</v>
      </c>
      <c r="E5" s="7">
        <v>104.08153351042463</v>
      </c>
      <c r="F5" s="7">
        <v>30.655821878416408</v>
      </c>
      <c r="I5" s="9">
        <f>ROUND((E5-G$2)*I$2+G5,0)</f>
        <v>762</v>
      </c>
      <c r="J5" s="9">
        <f>ROUND((H$2-F5)*J$2+H5,0)</f>
        <v>362</v>
      </c>
      <c r="L5" s="9" t="str">
        <f>IF(K5&lt;&gt;"",K5,L$2)</f>
        <v>green</v>
      </c>
      <c r="M5" s="3" t="s">
        <v>45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x="757" y="357" width="10" height="10" </v>
      </c>
      <c r="O5" s="9" t="str">
        <f>"&lt;text x="""&amp;I5+C$2&amp;""" y="""&amp;J5+D$2&amp;""" font-size="""&amp;B$2&amp;"""&gt;"</f>
        <v>&lt;text x="770" y="367" font-size="12"&gt;</v>
      </c>
      <c r="P5" s="4" t="str">
        <f>N5&amp;"fill="""&amp;L5&amp;"""/&gt;"&amp;O5&amp;B5&amp;"&lt;/text&gt;"</f>
        <v>&lt;rect x="757" y="357" width="10" height="10" fill="green"/&gt;&lt;text x="770" y="367" font-size="12"&gt;成都&lt;/text&gt;</v>
      </c>
      <c r="W5" s="11" t="str">
        <f>"M"&amp;I5&amp;" "&amp;J5</f>
        <v>M762 362</v>
      </c>
    </row>
    <row r="6" spans="1:23" x14ac:dyDescent="0.4">
      <c r="B6" s="3" t="s">
        <v>1</v>
      </c>
      <c r="D6" s="9" t="str">
        <f t="shared" ref="D6:D66" si="0">IF(C6&lt;&gt;"",C6,B6)</f>
        <v>雅安</v>
      </c>
      <c r="E6" s="7">
        <v>103.04954262360451</v>
      </c>
      <c r="F6" s="7">
        <v>30.016792545706071</v>
      </c>
      <c r="I6" s="9">
        <f t="shared" ref="I6:I66" si="1">ROUND((E6-G$2)*I$2+G6,0)</f>
        <v>607</v>
      </c>
      <c r="J6" s="9">
        <f t="shared" ref="J6:J66" si="2">ROUND((H$2-F6)*J$2+H6,0)</f>
        <v>502</v>
      </c>
      <c r="L6" s="9" t="str">
        <f t="shared" ref="L6:L66" si="3">IF(K6&lt;&gt;"",K6,L$2)</f>
        <v>green</v>
      </c>
      <c r="M6" s="3" t="s">
        <v>45</v>
      </c>
      <c r="N6" s="9" t="str">
        <f t="shared" ref="N6:N66" si="4">IF(M6="circle","&lt;circle cx="""&amp;I6&amp;""" cy="""&amp;J6&amp;""" r="""&amp;M$2&amp;""" ","&lt;rect x="""&amp;I6-N$2&amp;""" y="""&amp;J6-N$2&amp;""" width="""&amp;N$2*2&amp;""" height="""&amp;N$2*2&amp;""" ")</f>
        <v xml:space="preserve">&lt;rect x="602" y="497" width="10" height="10" </v>
      </c>
      <c r="O6" s="9" t="str">
        <f t="shared" ref="O6:O66" si="5">"&lt;text x="""&amp;I6+C$2&amp;""" y="""&amp;J6+D$2&amp;""" font-size="""&amp;B$2&amp;"""&gt;"</f>
        <v>&lt;text x="615" y="507" font-size="12"&gt;</v>
      </c>
      <c r="P6" s="4" t="str">
        <f t="shared" ref="P6:P66" si="6">N6&amp;"fill="""&amp;L6&amp;"""/&gt;"&amp;O6&amp;B6&amp;"&lt;/text&gt;"</f>
        <v>&lt;rect x="602" y="497" width="10" height="10" fill="green"/&gt;&lt;text x="615" y="507" font-size="12"&gt;雅安&lt;/text&gt;</v>
      </c>
      <c r="S6" s="9">
        <f>ROUND((I5+I6)/2,0)</f>
        <v>685</v>
      </c>
      <c r="T6" s="9">
        <f>J5</f>
        <v>362</v>
      </c>
      <c r="U6" s="9">
        <f>ROUND((I5+I6)/2,0)</f>
        <v>685</v>
      </c>
      <c r="V6" s="9">
        <f>ROUND((J5+J6)/2,0)</f>
        <v>432</v>
      </c>
      <c r="W6" s="4" t="str">
        <f>"L"&amp;I6&amp;" "&amp;J6</f>
        <v>L607 502</v>
      </c>
    </row>
    <row r="7" spans="1:23" x14ac:dyDescent="0.4">
      <c r="B7" s="3" t="s">
        <v>2</v>
      </c>
      <c r="D7" s="9" t="str">
        <f t="shared" si="0"/>
        <v>泸定</v>
      </c>
      <c r="E7" s="7">
        <v>102.24143209630797</v>
      </c>
      <c r="F7" s="7">
        <v>29.920401664951392</v>
      </c>
      <c r="I7" s="9">
        <f t="shared" si="1"/>
        <v>486</v>
      </c>
      <c r="J7" s="9">
        <f t="shared" si="2"/>
        <v>524</v>
      </c>
      <c r="L7" s="9" t="str">
        <f t="shared" si="3"/>
        <v>green</v>
      </c>
      <c r="M7" s="3" t="s">
        <v>45</v>
      </c>
      <c r="N7" s="9" t="str">
        <f t="shared" si="4"/>
        <v xml:space="preserve">&lt;rect x="481" y="519" width="10" height="10" </v>
      </c>
      <c r="O7" s="9" t="str">
        <f t="shared" si="5"/>
        <v>&lt;text x="494" y="529" font-size="12"&gt;</v>
      </c>
      <c r="P7" s="4" t="str">
        <f t="shared" si="6"/>
        <v>&lt;rect x="481" y="519" width="10" height="10" fill="green"/&gt;&lt;text x="494" y="529" font-size="12"&gt;泸定&lt;/text&gt;</v>
      </c>
      <c r="S7" s="9">
        <f t="shared" ref="S7:S15" si="7">ROUND((I6+I7)/2,0)</f>
        <v>547</v>
      </c>
      <c r="T7" s="9">
        <f t="shared" ref="T7:T15" si="8">J6</f>
        <v>502</v>
      </c>
      <c r="U7" s="9">
        <f t="shared" ref="U7:U15" si="9">ROUND((I6+I7)/2,0)</f>
        <v>547</v>
      </c>
      <c r="V7" s="9">
        <f t="shared" ref="V7:V15" si="10">ROUND((J6+J7)/2,0)</f>
        <v>513</v>
      </c>
      <c r="W7" s="4" t="str">
        <f>"L"&amp;I7&amp;" "&amp;J7</f>
        <v>L486 524</v>
      </c>
    </row>
    <row r="8" spans="1:23" x14ac:dyDescent="0.4">
      <c r="B8" s="3" t="s">
        <v>86</v>
      </c>
      <c r="C8" s="3" t="s">
        <v>92</v>
      </c>
      <c r="D8" s="9" t="str">
        <f t="shared" ref="D8:D13" si="11">IF(C8&lt;&gt;"",C8,B8)</f>
        <v xml:space="preserve">龙坝尾 </v>
      </c>
      <c r="E8" s="7">
        <v>102.08516754103201</v>
      </c>
      <c r="F8" s="7">
        <v>29.6678219286336</v>
      </c>
      <c r="G8" s="3">
        <v>-10</v>
      </c>
      <c r="H8" s="3">
        <v>-30</v>
      </c>
      <c r="I8" s="9">
        <f t="shared" ref="I8:I13" si="12">ROUND((E8-G$2)*I$2+G8,0)</f>
        <v>453</v>
      </c>
      <c r="J8" s="9">
        <f t="shared" ref="J8:J13" si="13">ROUND((H$2-F8)*J$2+H8,0)</f>
        <v>549</v>
      </c>
      <c r="L8" s="9" t="str">
        <f t="shared" ref="L8:L13" si="14">IF(K8&lt;&gt;"",K8,L$2)</f>
        <v>green</v>
      </c>
      <c r="M8" s="3" t="s">
        <v>46</v>
      </c>
      <c r="N8" s="9" t="str">
        <f t="shared" ref="N8:N13" si="15">IF(M8="circle","&lt;circle cx="""&amp;I8&amp;""" cy="""&amp;J8&amp;""" r="""&amp;M$2&amp;""" ","&lt;rect x="""&amp;I8-N$2&amp;""" y="""&amp;J8-N$2&amp;""" width="""&amp;N$2*2&amp;""" height="""&amp;N$2*2&amp;""" ")</f>
        <v xml:space="preserve">&lt;circle cx="453" cy="549" r="6" </v>
      </c>
      <c r="O8" s="9" t="str">
        <f t="shared" ref="O8:O13" si="16">"&lt;text x="""&amp;I8+C$2&amp;""" y="""&amp;J8+D$2&amp;""" font-size="""&amp;B$2&amp;"""&gt;"</f>
        <v>&lt;text x="461" y="554" font-size="12"&gt;</v>
      </c>
      <c r="P8" s="4" t="str">
        <f t="shared" ref="P8:P13" si="17">N8&amp;"fill="""&amp;L8&amp;"""/&gt;"&amp;O8&amp;B8&amp;"&lt;/text&gt;"</f>
        <v>&lt;circle cx="453" cy="549" r="6" fill="green"/&gt;&lt;text x="461" y="554" font-size="12"&gt;燕子沟红石公园&lt;/text&gt;</v>
      </c>
      <c r="S8" s="9">
        <f t="shared" si="7"/>
        <v>470</v>
      </c>
      <c r="T8" s="9">
        <f t="shared" si="8"/>
        <v>524</v>
      </c>
      <c r="U8" s="9">
        <f t="shared" si="9"/>
        <v>470</v>
      </c>
      <c r="V8" s="9">
        <f t="shared" si="10"/>
        <v>537</v>
      </c>
      <c r="W8" s="4"/>
    </row>
    <row r="9" spans="1:23" x14ac:dyDescent="0.4">
      <c r="B9" s="3" t="s">
        <v>87</v>
      </c>
      <c r="D9" s="9" t="str">
        <f t="shared" si="11"/>
        <v>泉华滩</v>
      </c>
      <c r="E9" s="7">
        <v>101.683658934153</v>
      </c>
      <c r="F9" s="7">
        <v>29.587319374211798</v>
      </c>
      <c r="H9" s="3">
        <v>15</v>
      </c>
      <c r="I9" s="9">
        <f t="shared" si="12"/>
        <v>403</v>
      </c>
      <c r="J9" s="9">
        <f t="shared" si="13"/>
        <v>612</v>
      </c>
      <c r="L9" s="9" t="str">
        <f t="shared" si="14"/>
        <v>green</v>
      </c>
      <c r="M9" s="3" t="s">
        <v>46</v>
      </c>
      <c r="N9" s="9" t="str">
        <f t="shared" si="15"/>
        <v xml:space="preserve">&lt;circle cx="403" cy="612" r="6" </v>
      </c>
      <c r="O9" s="9" t="str">
        <f t="shared" si="16"/>
        <v>&lt;text x="411" y="617" font-size="12"&gt;</v>
      </c>
      <c r="P9" s="4" t="str">
        <f t="shared" si="17"/>
        <v>&lt;circle cx="403" cy="612" r="6" fill="green"/&gt;&lt;text x="411" y="617" font-size="12"&gt;泉华滩&lt;/text&gt;</v>
      </c>
      <c r="S9" s="9">
        <f t="shared" si="7"/>
        <v>428</v>
      </c>
      <c r="T9" s="9">
        <f t="shared" si="8"/>
        <v>549</v>
      </c>
      <c r="U9" s="9">
        <f t="shared" si="9"/>
        <v>428</v>
      </c>
      <c r="V9" s="9">
        <f t="shared" si="10"/>
        <v>581</v>
      </c>
      <c r="W9" s="4"/>
    </row>
    <row r="10" spans="1:23" x14ac:dyDescent="0.4">
      <c r="B10" s="3" t="s">
        <v>88</v>
      </c>
      <c r="C10" s="3" t="s">
        <v>92</v>
      </c>
      <c r="D10" s="9" t="str">
        <f t="shared" si="11"/>
        <v xml:space="preserve">龙坝尾 </v>
      </c>
      <c r="E10" s="7">
        <v>102.08516754103201</v>
      </c>
      <c r="F10" s="7">
        <v>29.6678219286336</v>
      </c>
      <c r="G10" s="3">
        <v>-5</v>
      </c>
      <c r="H10" s="3">
        <v>-15</v>
      </c>
      <c r="I10" s="9">
        <f t="shared" si="12"/>
        <v>458</v>
      </c>
      <c r="J10" s="9">
        <f t="shared" si="13"/>
        <v>564</v>
      </c>
      <c r="L10" s="9" t="str">
        <f t="shared" si="14"/>
        <v>green</v>
      </c>
      <c r="M10" s="3" t="s">
        <v>46</v>
      </c>
      <c r="N10" s="9" t="str">
        <f t="shared" si="15"/>
        <v xml:space="preserve">&lt;circle cx="458" cy="564" r="6" </v>
      </c>
      <c r="O10" s="9" t="str">
        <f t="shared" si="16"/>
        <v>&lt;text x="466" y="569" font-size="12"&gt;</v>
      </c>
      <c r="P10" s="4" t="str">
        <f t="shared" si="17"/>
        <v>&lt;circle cx="458" cy="564" r="6" fill="green"/&gt;&lt;text x="466" y="569" font-size="12"&gt;雅家梗红石滩&lt;/text&gt;</v>
      </c>
      <c r="S10" s="9">
        <f t="shared" si="7"/>
        <v>431</v>
      </c>
      <c r="T10" s="9">
        <f t="shared" si="8"/>
        <v>612</v>
      </c>
      <c r="U10" s="9">
        <f t="shared" si="9"/>
        <v>431</v>
      </c>
      <c r="V10" s="9">
        <f t="shared" si="10"/>
        <v>588</v>
      </c>
      <c r="W10" s="4"/>
    </row>
    <row r="11" spans="1:23" x14ac:dyDescent="0.4">
      <c r="B11" s="3" t="s">
        <v>89</v>
      </c>
      <c r="C11" s="3" t="s">
        <v>92</v>
      </c>
      <c r="D11" s="9" t="str">
        <f t="shared" si="11"/>
        <v xml:space="preserve">龙坝尾 </v>
      </c>
      <c r="E11" s="7">
        <v>102.08516754103201</v>
      </c>
      <c r="F11" s="7">
        <v>29.6678219286336</v>
      </c>
      <c r="I11" s="9">
        <f t="shared" si="12"/>
        <v>463</v>
      </c>
      <c r="J11" s="9">
        <f t="shared" si="13"/>
        <v>579</v>
      </c>
      <c r="L11" s="9" t="str">
        <f t="shared" si="14"/>
        <v>green</v>
      </c>
      <c r="M11" s="3" t="s">
        <v>46</v>
      </c>
      <c r="N11" s="9" t="str">
        <f t="shared" si="15"/>
        <v xml:space="preserve">&lt;circle cx="463" cy="579" r="6" </v>
      </c>
      <c r="O11" s="9" t="str">
        <f t="shared" si="16"/>
        <v>&lt;text x="471" y="584" font-size="12"&gt;</v>
      </c>
      <c r="P11" s="4" t="str">
        <f t="shared" si="17"/>
        <v>&lt;circle cx="463" cy="579" r="6" fill="green"/&gt;&lt;text x="471" y="584" font-size="12"&gt;海螺沟 29&lt;/text&gt;</v>
      </c>
      <c r="S11" s="9">
        <f t="shared" si="7"/>
        <v>461</v>
      </c>
      <c r="T11" s="9">
        <f t="shared" si="8"/>
        <v>564</v>
      </c>
      <c r="U11" s="9">
        <f t="shared" si="9"/>
        <v>461</v>
      </c>
      <c r="V11" s="9">
        <f t="shared" si="10"/>
        <v>572</v>
      </c>
      <c r="W11" s="4"/>
    </row>
    <row r="12" spans="1:23" x14ac:dyDescent="0.4">
      <c r="B12" s="3" t="s">
        <v>95</v>
      </c>
      <c r="C12" s="3" t="s">
        <v>91</v>
      </c>
      <c r="D12" s="9" t="str">
        <f t="shared" si="11"/>
        <v>贡嘎山</v>
      </c>
      <c r="E12" s="7">
        <v>101.88727919148999</v>
      </c>
      <c r="F12" s="7">
        <v>29.599381768531</v>
      </c>
      <c r="G12" s="3">
        <v>-20</v>
      </c>
      <c r="I12" s="9">
        <f t="shared" si="12"/>
        <v>413</v>
      </c>
      <c r="J12" s="9">
        <f t="shared" si="13"/>
        <v>594</v>
      </c>
      <c r="K12" s="3" t="s">
        <v>24</v>
      </c>
      <c r="L12" s="9" t="str">
        <f t="shared" si="14"/>
        <v>red</v>
      </c>
      <c r="M12" s="3" t="s">
        <v>46</v>
      </c>
      <c r="N12" s="9" t="str">
        <f t="shared" si="15"/>
        <v xml:space="preserve">&lt;circle cx="413" cy="594" r="6" </v>
      </c>
      <c r="O12" s="9" t="str">
        <f t="shared" si="16"/>
        <v>&lt;text x="421" y="599" font-size="12"&gt;</v>
      </c>
      <c r="P12" s="4" t="str">
        <f t="shared" si="17"/>
        <v>&lt;circle cx="413" cy="594" r="6" fill="red"/&gt;&lt;text x="421" y="599" font-size="12"&gt;贡嘎山 75&lt;/text&gt;</v>
      </c>
      <c r="S12" s="9">
        <f t="shared" si="7"/>
        <v>438</v>
      </c>
      <c r="T12" s="9">
        <f t="shared" si="8"/>
        <v>579</v>
      </c>
      <c r="U12" s="9">
        <f t="shared" si="9"/>
        <v>438</v>
      </c>
      <c r="V12" s="9">
        <f t="shared" si="10"/>
        <v>587</v>
      </c>
      <c r="W12" s="4"/>
    </row>
    <row r="13" spans="1:23" x14ac:dyDescent="0.4">
      <c r="B13" s="3" t="s">
        <v>90</v>
      </c>
      <c r="C13" s="3" t="s">
        <v>93</v>
      </c>
      <c r="D13" s="9" t="str">
        <f t="shared" si="11"/>
        <v xml:space="preserve">咱地村 </v>
      </c>
      <c r="E13" s="7">
        <v>102.144887879452</v>
      </c>
      <c r="F13" s="7">
        <v>29.633846859262999</v>
      </c>
      <c r="H13" s="3">
        <v>30</v>
      </c>
      <c r="I13" s="9">
        <f t="shared" si="12"/>
        <v>472</v>
      </c>
      <c r="J13" s="9">
        <f t="shared" si="13"/>
        <v>617</v>
      </c>
      <c r="L13" s="9" t="str">
        <f t="shared" si="14"/>
        <v>green</v>
      </c>
      <c r="M13" s="3" t="s">
        <v>94</v>
      </c>
      <c r="N13" s="9" t="str">
        <f t="shared" si="15"/>
        <v xml:space="preserve">&lt;rect x="467" y="612" width="10" height="10" </v>
      </c>
      <c r="O13" s="9" t="str">
        <f t="shared" si="16"/>
        <v>&lt;text x="480" y="622" font-size="12"&gt;</v>
      </c>
      <c r="P13" s="4" t="str">
        <f t="shared" si="17"/>
        <v>&lt;rect x="467" y="612" width="10" height="10" fill="green"/&gt;&lt;text x="480" y="622" font-size="12"&gt;磨西古镇&lt;/text&gt;</v>
      </c>
      <c r="S13" s="9">
        <f t="shared" si="7"/>
        <v>443</v>
      </c>
      <c r="T13" s="9">
        <f t="shared" si="8"/>
        <v>594</v>
      </c>
      <c r="U13" s="9">
        <f t="shared" si="9"/>
        <v>443</v>
      </c>
      <c r="V13" s="9">
        <f t="shared" si="10"/>
        <v>606</v>
      </c>
      <c r="W13" s="4" t="str">
        <f t="shared" ref="W13:W19" si="18">"L"&amp;I13&amp;" "&amp;J13</f>
        <v>L472 617</v>
      </c>
    </row>
    <row r="14" spans="1:23" x14ac:dyDescent="0.4">
      <c r="B14" s="3" t="s">
        <v>48</v>
      </c>
      <c r="C14" s="3" t="s">
        <v>49</v>
      </c>
      <c r="D14" s="9" t="str">
        <f t="shared" si="0"/>
        <v>康定</v>
      </c>
      <c r="E14" s="7">
        <v>101.96355522139348</v>
      </c>
      <c r="F14" s="7">
        <v>30.004407384261924</v>
      </c>
      <c r="I14" s="9">
        <f t="shared" si="1"/>
        <v>445</v>
      </c>
      <c r="J14" s="9">
        <f t="shared" si="2"/>
        <v>505</v>
      </c>
      <c r="L14" s="9" t="str">
        <f t="shared" si="3"/>
        <v>green</v>
      </c>
      <c r="M14" s="3" t="s">
        <v>45</v>
      </c>
      <c r="N14" s="9" t="str">
        <f t="shared" si="4"/>
        <v xml:space="preserve">&lt;rect x="440" y="500" width="10" height="10" </v>
      </c>
      <c r="O14" s="9" t="str">
        <f t="shared" si="5"/>
        <v>&lt;text x="453" y="510" font-size="12"&gt;</v>
      </c>
      <c r="P14" s="4" t="str">
        <f t="shared" si="6"/>
        <v>&lt;rect x="440" y="500" width="10" height="10" fill="green"/&gt;&lt;text x="453" y="510" font-size="12"&gt;康定 26&lt;/text&gt;</v>
      </c>
      <c r="S14" s="9">
        <f t="shared" si="7"/>
        <v>459</v>
      </c>
      <c r="T14" s="9">
        <f t="shared" si="8"/>
        <v>617</v>
      </c>
      <c r="U14" s="9">
        <f t="shared" si="9"/>
        <v>459</v>
      </c>
      <c r="V14" s="9">
        <f t="shared" si="10"/>
        <v>561</v>
      </c>
      <c r="W14" s="4" t="str">
        <f t="shared" si="18"/>
        <v>L445 505</v>
      </c>
    </row>
    <row r="15" spans="1:23" x14ac:dyDescent="0.4">
      <c r="B15" s="3" t="s">
        <v>84</v>
      </c>
      <c r="C15" s="3" t="s">
        <v>85</v>
      </c>
      <c r="D15" s="9" t="str">
        <f>IF(C15&lt;&gt;"",C15,B15)</f>
        <v xml:space="preserve">木格措 </v>
      </c>
      <c r="E15" s="7">
        <v>101.907244132025</v>
      </c>
      <c r="F15" s="7">
        <v>30.195336172269801</v>
      </c>
      <c r="G15" s="3">
        <v>20</v>
      </c>
      <c r="I15" s="9">
        <f>ROUND((E15-G$2)*I$2+G15,0)</f>
        <v>456</v>
      </c>
      <c r="J15" s="9">
        <f>ROUND((H$2-F15)*J$2+H15,0)</f>
        <v>463</v>
      </c>
      <c r="L15" s="9" t="str">
        <f>IF(K15&lt;&gt;"",K15,L$2)</f>
        <v>green</v>
      </c>
      <c r="M15" s="3" t="s">
        <v>46</v>
      </c>
      <c r="N15" s="9" t="str">
        <f>IF(M15="circle","&lt;circle cx="""&amp;I15&amp;""" cy="""&amp;J15&amp;""" r="""&amp;M$2&amp;""" ","&lt;rect x="""&amp;I15-N$2&amp;""" y="""&amp;J15-N$2&amp;""" width="""&amp;N$2*2&amp;""" height="""&amp;N$2*2&amp;""" ")</f>
        <v xml:space="preserve">&lt;circle cx="456" cy="463" r="6" </v>
      </c>
      <c r="O15" s="9" t="str">
        <f>"&lt;text x="""&amp;I15+C$2&amp;""" y="""&amp;J15+D$2&amp;""" font-size="""&amp;B$2&amp;"""&gt;"</f>
        <v>&lt;text x="464" y="468" font-size="12"&gt;</v>
      </c>
      <c r="P15" s="4" t="str">
        <f>N15&amp;"fill="""&amp;L15&amp;"""/&gt;"&amp;O15&amp;B15&amp;"&lt;/text&gt;"</f>
        <v>&lt;circle cx="456" cy="463" r="6" fill="green"/&gt;&lt;text x="464" y="468" font-size="12"&gt;木格措 37&lt;/text&gt;</v>
      </c>
      <c r="S15" s="9">
        <f t="shared" si="7"/>
        <v>451</v>
      </c>
      <c r="T15" s="9">
        <f t="shared" si="8"/>
        <v>505</v>
      </c>
      <c r="U15" s="9">
        <f t="shared" si="9"/>
        <v>451</v>
      </c>
      <c r="V15" s="9">
        <f t="shared" si="10"/>
        <v>484</v>
      </c>
      <c r="W15" s="4" t="str">
        <f t="shared" si="18"/>
        <v>L456 463</v>
      </c>
    </row>
    <row r="16" spans="1:23" x14ac:dyDescent="0.4">
      <c r="A16" s="3" t="s">
        <v>48</v>
      </c>
      <c r="I16" s="9">
        <f>VLOOKUP(A16,B:I,8,0)</f>
        <v>445</v>
      </c>
      <c r="J16" s="9">
        <f>VLOOKUP(A16,B:J,9,0)</f>
        <v>505</v>
      </c>
      <c r="O16" s="9" t="str">
        <f>"&lt;text x="""&amp;I16+C$2&amp;""" y="""&amp;J16+D$2&amp;""" font-size="""&amp;B$2&amp;"""&gt;"</f>
        <v>&lt;text x="453" y="510" font-size="12"&gt;</v>
      </c>
      <c r="R16" s="1">
        <f>VLOOKUP(A16,B:Q,16,0)</f>
        <v>0</v>
      </c>
      <c r="S16" s="9">
        <f t="shared" ref="S16:S19" si="19">ROUND((I15+I16)/2,0)</f>
        <v>451</v>
      </c>
      <c r="T16" s="9">
        <f t="shared" ref="T16:T19" si="20">J15</f>
        <v>463</v>
      </c>
      <c r="U16" s="9">
        <f t="shared" ref="U16:U19" si="21">ROUND((I15+I16)/2,0)</f>
        <v>451</v>
      </c>
      <c r="V16" s="9">
        <f t="shared" ref="V16:V19" si="22">ROUND((J15+J16)/2,0)</f>
        <v>484</v>
      </c>
      <c r="W16" s="4" t="str">
        <f t="shared" si="18"/>
        <v>L445 505</v>
      </c>
    </row>
    <row r="17" spans="1:23" x14ac:dyDescent="0.4">
      <c r="B17" s="3" t="s">
        <v>51</v>
      </c>
      <c r="C17" s="3" t="s">
        <v>50</v>
      </c>
      <c r="D17" s="9" t="str">
        <f t="shared" si="0"/>
        <v>折多山</v>
      </c>
      <c r="E17" s="7">
        <v>101.80449181558892</v>
      </c>
      <c r="F17" s="7">
        <v>30.121096178354858</v>
      </c>
      <c r="I17" s="9">
        <f t="shared" si="1"/>
        <v>421</v>
      </c>
      <c r="J17" s="9">
        <f t="shared" si="2"/>
        <v>479</v>
      </c>
      <c r="K17" s="3" t="s">
        <v>24</v>
      </c>
      <c r="L17" s="9" t="str">
        <f t="shared" si="3"/>
        <v>red</v>
      </c>
      <c r="M17" s="3" t="s">
        <v>46</v>
      </c>
      <c r="N17" s="9" t="str">
        <f t="shared" si="4"/>
        <v xml:space="preserve">&lt;circle cx="421" cy="479" r="6" </v>
      </c>
      <c r="O17" s="9" t="str">
        <f t="shared" si="5"/>
        <v>&lt;text x="429" y="484" font-size="12"&gt;</v>
      </c>
      <c r="P17" s="4" t="str">
        <f t="shared" si="6"/>
        <v>&lt;circle cx="421" cy="479" r="6" fill="red"/&gt;&lt;text x="429" y="484" font-size="12"&gt;折多山 43&lt;/text&gt;</v>
      </c>
      <c r="Q17" s="1" t="str">
        <f t="shared" ref="Q17:Q37" si="23">"L"&amp;I17&amp;" "&amp;J17&amp;" "</f>
        <v xml:space="preserve">L421 479 </v>
      </c>
      <c r="S17" s="9">
        <f t="shared" si="19"/>
        <v>433</v>
      </c>
      <c r="T17" s="9">
        <f t="shared" si="20"/>
        <v>505</v>
      </c>
      <c r="U17" s="9">
        <f t="shared" si="21"/>
        <v>433</v>
      </c>
      <c r="V17" s="9">
        <f t="shared" si="22"/>
        <v>492</v>
      </c>
      <c r="W17" s="4" t="str">
        <f t="shared" si="18"/>
        <v>L421 479</v>
      </c>
    </row>
    <row r="18" spans="1:23" x14ac:dyDescent="0.4">
      <c r="B18" s="3" t="s">
        <v>52</v>
      </c>
      <c r="C18" s="3" t="s">
        <v>5</v>
      </c>
      <c r="D18" s="9" t="str">
        <f t="shared" si="0"/>
        <v>扎真</v>
      </c>
      <c r="E18" s="7">
        <v>101.50001098332079</v>
      </c>
      <c r="F18" s="7">
        <v>30.058379282380514</v>
      </c>
      <c r="I18" s="9">
        <f t="shared" si="1"/>
        <v>375</v>
      </c>
      <c r="J18" s="9">
        <f t="shared" si="2"/>
        <v>493</v>
      </c>
      <c r="L18" s="9" t="str">
        <f t="shared" si="3"/>
        <v>green</v>
      </c>
      <c r="M18" s="3" t="s">
        <v>46</v>
      </c>
      <c r="N18" s="9" t="str">
        <f t="shared" si="4"/>
        <v xml:space="preserve">&lt;circle cx="375" cy="493" r="6" </v>
      </c>
      <c r="O18" s="9" t="str">
        <f t="shared" si="5"/>
        <v>&lt;text x="383" y="498" font-size="12"&gt;</v>
      </c>
      <c r="P18" s="4" t="str">
        <f t="shared" si="6"/>
        <v>&lt;circle cx="375" cy="493" r="6" fill="green"/&gt;&lt;text x="383" y="498" font-size="12"&gt;新都桥 35&lt;/text&gt;</v>
      </c>
      <c r="Q18" s="1" t="str">
        <f t="shared" si="23"/>
        <v xml:space="preserve">L375 493 </v>
      </c>
      <c r="S18" s="9">
        <f t="shared" si="19"/>
        <v>398</v>
      </c>
      <c r="T18" s="9">
        <f t="shared" si="20"/>
        <v>479</v>
      </c>
      <c r="U18" s="9">
        <f t="shared" si="21"/>
        <v>398</v>
      </c>
      <c r="V18" s="9">
        <f t="shared" si="22"/>
        <v>486</v>
      </c>
      <c r="W18" s="4" t="str">
        <f t="shared" si="18"/>
        <v>L375 493</v>
      </c>
    </row>
    <row r="19" spans="1:23" x14ac:dyDescent="0.4">
      <c r="B19" s="3" t="s">
        <v>54</v>
      </c>
      <c r="C19" s="3" t="s">
        <v>53</v>
      </c>
      <c r="D19" s="9" t="str">
        <f t="shared" si="0"/>
        <v>理塘</v>
      </c>
      <c r="E19" s="7">
        <v>100.27557457997872</v>
      </c>
      <c r="F19" s="7">
        <v>30.000030621750792</v>
      </c>
      <c r="I19" s="9">
        <f t="shared" si="1"/>
        <v>191</v>
      </c>
      <c r="J19" s="9">
        <f t="shared" si="2"/>
        <v>506</v>
      </c>
      <c r="K19" s="3" t="s">
        <v>24</v>
      </c>
      <c r="L19" s="9" t="str">
        <f t="shared" si="3"/>
        <v>red</v>
      </c>
      <c r="M19" s="3" t="s">
        <v>46</v>
      </c>
      <c r="N19" s="9" t="str">
        <f t="shared" si="4"/>
        <v xml:space="preserve">&lt;circle cx="191" cy="506" r="6" </v>
      </c>
      <c r="O19" s="9" t="str">
        <f t="shared" si="5"/>
        <v>&lt;text x="199" y="511" font-size="12"&gt;</v>
      </c>
      <c r="P19" s="4" t="str">
        <f t="shared" si="6"/>
        <v>&lt;circle cx="191" cy="506" r="6" fill="red"/&gt;&lt;text x="199" y="511" font-size="12"&gt;理塘 40&lt;/text&gt;</v>
      </c>
      <c r="Q19" s="1" t="str">
        <f t="shared" si="23"/>
        <v xml:space="preserve">L191 506 </v>
      </c>
      <c r="S19" s="9">
        <f t="shared" si="19"/>
        <v>283</v>
      </c>
      <c r="T19" s="9">
        <f t="shared" si="20"/>
        <v>493</v>
      </c>
      <c r="U19" s="9">
        <f t="shared" si="21"/>
        <v>283</v>
      </c>
      <c r="V19" s="9">
        <f t="shared" si="22"/>
        <v>500</v>
      </c>
      <c r="W19" s="4" t="str">
        <f t="shared" si="18"/>
        <v>L191 506</v>
      </c>
    </row>
    <row r="20" spans="1:23" x14ac:dyDescent="0.4">
      <c r="B20" s="3" t="s">
        <v>122</v>
      </c>
      <c r="C20" s="3" t="s">
        <v>53</v>
      </c>
      <c r="D20" s="9" t="str">
        <f t="shared" si="0"/>
        <v>理塘</v>
      </c>
      <c r="E20" s="7">
        <v>100.27557457997872</v>
      </c>
      <c r="F20" s="7">
        <v>30.000030621750792</v>
      </c>
      <c r="H20" s="3">
        <v>-45</v>
      </c>
      <c r="I20" s="9">
        <f t="shared" ref="I20:I22" si="24">ROUND((E20-G$2)*I$2+G20,0)</f>
        <v>191</v>
      </c>
      <c r="J20" s="9">
        <f t="shared" ref="J20:J22" si="25">ROUND((H$2-F20)*J$2+H20,0)</f>
        <v>461</v>
      </c>
      <c r="K20" s="3" t="s">
        <v>24</v>
      </c>
      <c r="L20" s="9" t="str">
        <f t="shared" si="3"/>
        <v>red</v>
      </c>
      <c r="M20" s="3" t="s">
        <v>46</v>
      </c>
      <c r="N20" s="9" t="str">
        <f t="shared" ref="N20:N22" si="26">IF(M20="circle","&lt;circle cx="""&amp;I20&amp;""" cy="""&amp;J20&amp;""" r="""&amp;M$2&amp;""" ","&lt;rect x="""&amp;I20-N$2&amp;""" y="""&amp;J20-N$2&amp;""" width="""&amp;N$2*2&amp;""" height="""&amp;N$2*2&amp;""" ")</f>
        <v xml:space="preserve">&lt;circle cx="191" cy="461" r="6" </v>
      </c>
      <c r="O20" s="9" t="str">
        <f t="shared" ref="O20:O22" si="27">"&lt;text x="""&amp;I20+C$2&amp;""" y="""&amp;J20+D$2&amp;""" font-size="""&amp;B$2&amp;"""&gt;"</f>
        <v>&lt;text x="199" y="466" font-size="12"&gt;</v>
      </c>
      <c r="P20" s="4" t="str">
        <f t="shared" ref="P20:P22" si="28">N20&amp;"fill="""&amp;L20&amp;"""/&gt;"&amp;O20&amp;B20&amp;"&lt;/text&gt;"</f>
        <v>&lt;circle cx="191" cy="461" r="6" fill="red"/&gt;&lt;text x="199" y="466" font-size="12"&gt;长青春科尔寺&lt;/text&gt;</v>
      </c>
      <c r="S20" s="9">
        <f t="shared" ref="S20:S56" si="29">ROUND((I19+I20)/2,0)</f>
        <v>191</v>
      </c>
      <c r="T20" s="9">
        <f t="shared" ref="T20:T56" si="30">J19</f>
        <v>506</v>
      </c>
      <c r="U20" s="9">
        <f t="shared" ref="U20:U56" si="31">ROUND((I19+I20)/2,0)</f>
        <v>191</v>
      </c>
      <c r="V20" s="9">
        <f t="shared" ref="V20:V56" si="32">ROUND((J19+J20)/2,0)</f>
        <v>484</v>
      </c>
      <c r="W20" s="4"/>
    </row>
    <row r="21" spans="1:23" x14ac:dyDescent="0.4">
      <c r="B21" s="3" t="s">
        <v>123</v>
      </c>
      <c r="C21" s="3" t="s">
        <v>53</v>
      </c>
      <c r="D21" s="9" t="str">
        <f t="shared" si="0"/>
        <v>理塘</v>
      </c>
      <c r="E21" s="7">
        <v>100.27557457997872</v>
      </c>
      <c r="F21" s="7">
        <v>30.000030621750792</v>
      </c>
      <c r="H21" s="3">
        <v>-30</v>
      </c>
      <c r="I21" s="9">
        <f t="shared" si="24"/>
        <v>191</v>
      </c>
      <c r="J21" s="9">
        <f t="shared" si="25"/>
        <v>476</v>
      </c>
      <c r="K21" s="3" t="s">
        <v>24</v>
      </c>
      <c r="L21" s="9" t="str">
        <f t="shared" si="3"/>
        <v>red</v>
      </c>
      <c r="M21" s="3" t="s">
        <v>46</v>
      </c>
      <c r="N21" s="9" t="str">
        <f t="shared" si="26"/>
        <v xml:space="preserve">&lt;circle cx="191" cy="476" r="6" </v>
      </c>
      <c r="O21" s="9" t="str">
        <f t="shared" si="27"/>
        <v>&lt;text x="199" y="481" font-size="12"&gt;</v>
      </c>
      <c r="P21" s="4" t="str">
        <f t="shared" si="28"/>
        <v>&lt;circle cx="191" cy="476" r="6" fill="red"/&gt;&lt;text x="199" y="481" font-size="12"&gt;格聂之眼&lt;/text&gt;</v>
      </c>
      <c r="S21" s="9">
        <f t="shared" si="29"/>
        <v>191</v>
      </c>
      <c r="T21" s="9">
        <f t="shared" si="30"/>
        <v>461</v>
      </c>
      <c r="U21" s="9">
        <f t="shared" si="31"/>
        <v>191</v>
      </c>
      <c r="V21" s="9">
        <f t="shared" si="32"/>
        <v>469</v>
      </c>
      <c r="W21" s="4"/>
    </row>
    <row r="22" spans="1:23" x14ac:dyDescent="0.4">
      <c r="B22" s="3" t="s">
        <v>124</v>
      </c>
      <c r="C22" s="3" t="s">
        <v>53</v>
      </c>
      <c r="D22" s="9" t="str">
        <f t="shared" si="0"/>
        <v>理塘</v>
      </c>
      <c r="E22" s="7">
        <v>100.27557457997872</v>
      </c>
      <c r="F22" s="7">
        <v>30.000030621750792</v>
      </c>
      <c r="H22" s="3">
        <v>-15</v>
      </c>
      <c r="I22" s="9">
        <f t="shared" si="24"/>
        <v>191</v>
      </c>
      <c r="J22" s="9">
        <f t="shared" si="25"/>
        <v>491</v>
      </c>
      <c r="K22" s="3" t="s">
        <v>24</v>
      </c>
      <c r="L22" s="9" t="str">
        <f t="shared" si="3"/>
        <v>red</v>
      </c>
      <c r="M22" s="3" t="s">
        <v>46</v>
      </c>
      <c r="N22" s="9" t="str">
        <f t="shared" si="26"/>
        <v xml:space="preserve">&lt;circle cx="191" cy="491" r="6" </v>
      </c>
      <c r="O22" s="9" t="str">
        <f t="shared" si="27"/>
        <v>&lt;text x="199" y="496" font-size="12"&gt;</v>
      </c>
      <c r="P22" s="4" t="str">
        <f t="shared" si="28"/>
        <v>&lt;circle cx="191" cy="491" r="6" fill="red"/&gt;&lt;text x="199" y="496" font-size="12"&gt;千户藏寨&lt;/text&gt;</v>
      </c>
      <c r="S22" s="9">
        <f t="shared" si="29"/>
        <v>191</v>
      </c>
      <c r="T22" s="9">
        <f t="shared" si="30"/>
        <v>476</v>
      </c>
      <c r="U22" s="9">
        <f t="shared" si="31"/>
        <v>191</v>
      </c>
      <c r="V22" s="9">
        <f t="shared" si="32"/>
        <v>484</v>
      </c>
      <c r="W22" s="4"/>
    </row>
    <row r="23" spans="1:23" x14ac:dyDescent="0.4">
      <c r="B23" s="3" t="s">
        <v>133</v>
      </c>
      <c r="C23" s="3" t="s">
        <v>137</v>
      </c>
      <c r="D23" s="9" t="str">
        <f t="shared" si="0"/>
        <v xml:space="preserve">霍亚然 </v>
      </c>
      <c r="E23" s="7">
        <v>100.127829543944</v>
      </c>
      <c r="F23" s="7">
        <v>29.416866997312201</v>
      </c>
      <c r="H23" s="3">
        <v>-60</v>
      </c>
      <c r="I23" s="9">
        <f t="shared" ref="I23:I27" si="33">ROUND((E23-G$2)*I$2+G23,0)</f>
        <v>169</v>
      </c>
      <c r="J23" s="9">
        <f t="shared" ref="J23:J27" si="34">ROUND((H$2-F23)*J$2+H23,0)</f>
        <v>574</v>
      </c>
      <c r="L23" s="9" t="str">
        <f t="shared" si="3"/>
        <v>green</v>
      </c>
      <c r="M23" s="3" t="s">
        <v>46</v>
      </c>
      <c r="N23" s="9" t="str">
        <f t="shared" ref="N23:N27" si="35">IF(M23="circle","&lt;circle cx="""&amp;I23&amp;""" cy="""&amp;J23&amp;""" r="""&amp;M$2&amp;""" ","&lt;rect x="""&amp;I23-N$2&amp;""" y="""&amp;J23-N$2&amp;""" width="""&amp;N$2*2&amp;""" height="""&amp;N$2*2&amp;""" ")</f>
        <v xml:space="preserve">&lt;circle cx="169" cy="574" r="6" </v>
      </c>
      <c r="O23" s="9" t="str">
        <f t="shared" ref="O23:O27" si="36">"&lt;text x="""&amp;I23+C$2&amp;""" y="""&amp;J23+D$2&amp;""" font-size="""&amp;B$2&amp;"""&gt;"</f>
        <v>&lt;text x="177" y="579" font-size="12"&gt;</v>
      </c>
      <c r="P23" s="4" t="str">
        <f t="shared" ref="P23:P27" si="37">N23&amp;"fill="""&amp;L23&amp;"""/&gt;"&amp;O23&amp;B23&amp;"&lt;/text&gt;"</f>
        <v>&lt;circle cx="169" cy="574" r="6" fill="green"/&gt;&lt;text x="177" y="579" font-size="12"&gt;海子山&lt;/text&gt;</v>
      </c>
      <c r="Q23" s="1" t="str">
        <f t="shared" si="23"/>
        <v xml:space="preserve">L169 574 </v>
      </c>
      <c r="S23" s="9">
        <f t="shared" si="29"/>
        <v>180</v>
      </c>
      <c r="T23" s="9">
        <f t="shared" si="30"/>
        <v>491</v>
      </c>
      <c r="U23" s="9">
        <f t="shared" si="31"/>
        <v>180</v>
      </c>
      <c r="V23" s="9">
        <f t="shared" si="32"/>
        <v>533</v>
      </c>
      <c r="W23" s="4" t="str">
        <f t="shared" ref="W23:W35" si="38">"L"&amp;I23&amp;" "&amp;J23</f>
        <v>L169 574</v>
      </c>
    </row>
    <row r="24" spans="1:23" x14ac:dyDescent="0.4">
      <c r="B24" s="3" t="s">
        <v>134</v>
      </c>
      <c r="C24" s="3" t="s">
        <v>138</v>
      </c>
      <c r="D24" s="9" t="str">
        <f t="shared" si="0"/>
        <v>银母</v>
      </c>
      <c r="E24" s="7">
        <v>100.21847485801</v>
      </c>
      <c r="F24" s="7">
        <v>29.111890113716701</v>
      </c>
      <c r="H24" s="3">
        <v>-70</v>
      </c>
      <c r="I24" s="9">
        <f t="shared" si="33"/>
        <v>183</v>
      </c>
      <c r="J24" s="9">
        <f t="shared" si="34"/>
        <v>631</v>
      </c>
      <c r="L24" s="9" t="str">
        <f t="shared" si="3"/>
        <v>green</v>
      </c>
      <c r="M24" s="3" t="s">
        <v>46</v>
      </c>
      <c r="N24" s="9" t="str">
        <f t="shared" si="35"/>
        <v xml:space="preserve">&lt;circle cx="183" cy="631" r="6" </v>
      </c>
      <c r="O24" s="9" t="str">
        <f t="shared" si="36"/>
        <v>&lt;text x="191" y="636" font-size="12"&gt;</v>
      </c>
      <c r="P24" s="4" t="str">
        <f t="shared" si="37"/>
        <v>&lt;circle cx="183" cy="631" r="6" fill="green"/&gt;&lt;text x="191" y="636" font-size="12"&gt;桑堆红草地&lt;/text&gt;</v>
      </c>
      <c r="Q24" s="1" t="str">
        <f t="shared" si="23"/>
        <v xml:space="preserve">L183 631 </v>
      </c>
      <c r="S24" s="9">
        <f t="shared" si="29"/>
        <v>176</v>
      </c>
      <c r="T24" s="9">
        <f t="shared" si="30"/>
        <v>574</v>
      </c>
      <c r="U24" s="9">
        <f t="shared" si="31"/>
        <v>176</v>
      </c>
      <c r="V24" s="9">
        <f t="shared" si="32"/>
        <v>603</v>
      </c>
      <c r="W24" s="4" t="str">
        <f t="shared" si="38"/>
        <v>L183 631</v>
      </c>
    </row>
    <row r="25" spans="1:23" x14ac:dyDescent="0.4">
      <c r="B25" s="3" t="s">
        <v>131</v>
      </c>
      <c r="C25" s="3" t="s">
        <v>135</v>
      </c>
      <c r="D25" s="9" t="str">
        <f t="shared" si="0"/>
        <v>稻城</v>
      </c>
      <c r="E25" s="7">
        <v>100.30446155970201</v>
      </c>
      <c r="F25" s="7">
        <v>29.043121558126298</v>
      </c>
      <c r="H25" s="3">
        <v>-60</v>
      </c>
      <c r="I25" s="9">
        <f t="shared" si="33"/>
        <v>196</v>
      </c>
      <c r="J25" s="9">
        <f t="shared" si="34"/>
        <v>657</v>
      </c>
      <c r="L25" s="9" t="str">
        <f t="shared" si="3"/>
        <v>green</v>
      </c>
      <c r="M25" s="3" t="s">
        <v>45</v>
      </c>
      <c r="N25" s="9" t="str">
        <f t="shared" si="35"/>
        <v xml:space="preserve">&lt;rect x="191" y="652" width="10" height="10" </v>
      </c>
      <c r="O25" s="9" t="str">
        <f t="shared" si="36"/>
        <v>&lt;text x="204" y="662" font-size="12"&gt;</v>
      </c>
      <c r="P25" s="4" t="str">
        <f t="shared" si="37"/>
        <v>&lt;rect x="191" y="652" width="10" height="10" fill="green"/&gt;&lt;text x="204" y="662" font-size="12"&gt;稻城 37&lt;/text&gt;</v>
      </c>
      <c r="Q25" s="1" t="str">
        <f t="shared" si="23"/>
        <v xml:space="preserve">L196 657 </v>
      </c>
      <c r="S25" s="9">
        <f t="shared" si="29"/>
        <v>190</v>
      </c>
      <c r="T25" s="9">
        <f t="shared" si="30"/>
        <v>631</v>
      </c>
      <c r="U25" s="9">
        <f t="shared" si="31"/>
        <v>190</v>
      </c>
      <c r="V25" s="9">
        <f t="shared" si="32"/>
        <v>644</v>
      </c>
      <c r="W25" s="4" t="str">
        <f t="shared" si="38"/>
        <v>L196 657</v>
      </c>
    </row>
    <row r="26" spans="1:23" x14ac:dyDescent="0.4">
      <c r="B26" s="3" t="s">
        <v>132</v>
      </c>
      <c r="C26" s="3" t="s">
        <v>13</v>
      </c>
      <c r="D26" s="9" t="str">
        <f t="shared" si="0"/>
        <v>贡关</v>
      </c>
      <c r="E26" s="7">
        <v>100.467542726676</v>
      </c>
      <c r="F26" s="7">
        <v>28.5624425825897</v>
      </c>
      <c r="H26" s="3">
        <v>-90</v>
      </c>
      <c r="I26" s="9">
        <f t="shared" si="33"/>
        <v>220</v>
      </c>
      <c r="J26" s="9">
        <f t="shared" si="34"/>
        <v>732</v>
      </c>
      <c r="L26" s="9" t="str">
        <f t="shared" si="3"/>
        <v>green</v>
      </c>
      <c r="M26" s="3" t="s">
        <v>45</v>
      </c>
      <c r="N26" s="9" t="str">
        <f t="shared" si="35"/>
        <v xml:space="preserve">&lt;rect x="215" y="727" width="10" height="10" </v>
      </c>
      <c r="O26" s="9" t="str">
        <f t="shared" si="36"/>
        <v>&lt;text x="228" y="737" font-size="12"&gt;</v>
      </c>
      <c r="P26" s="4" t="str">
        <f t="shared" si="37"/>
        <v>&lt;rect x="215" y="727" width="10" height="10" fill="green"/&gt;&lt;text x="228" y="737" font-size="12"&gt;日瓦 29&lt;/text&gt;</v>
      </c>
      <c r="Q26" s="1" t="str">
        <f t="shared" si="23"/>
        <v xml:space="preserve">L220 732 </v>
      </c>
      <c r="S26" s="9">
        <f t="shared" si="29"/>
        <v>208</v>
      </c>
      <c r="T26" s="9">
        <f t="shared" si="30"/>
        <v>657</v>
      </c>
      <c r="U26" s="9">
        <f t="shared" si="31"/>
        <v>208</v>
      </c>
      <c r="V26" s="9">
        <f t="shared" si="32"/>
        <v>695</v>
      </c>
      <c r="W26" s="4" t="str">
        <f t="shared" si="38"/>
        <v>L220 732</v>
      </c>
    </row>
    <row r="27" spans="1:23" x14ac:dyDescent="0.4">
      <c r="B27" s="3" t="s">
        <v>139</v>
      </c>
      <c r="C27" s="3" t="s">
        <v>136</v>
      </c>
      <c r="D27" s="9" t="str">
        <f t="shared" si="0"/>
        <v xml:space="preserve">牛奶海 </v>
      </c>
      <c r="E27" s="7">
        <v>100.35553822284599</v>
      </c>
      <c r="F27" s="7">
        <v>28.378361347195899</v>
      </c>
      <c r="H27" s="3">
        <v>-90</v>
      </c>
      <c r="I27" s="9">
        <f t="shared" si="33"/>
        <v>203</v>
      </c>
      <c r="J27" s="9">
        <f t="shared" si="34"/>
        <v>773</v>
      </c>
      <c r="K27" s="3" t="s">
        <v>24</v>
      </c>
      <c r="L27" s="9" t="str">
        <f t="shared" si="3"/>
        <v>red</v>
      </c>
      <c r="M27" s="3" t="s">
        <v>46</v>
      </c>
      <c r="N27" s="9" t="str">
        <f t="shared" si="35"/>
        <v xml:space="preserve">&lt;circle cx="203" cy="773" r="6" </v>
      </c>
      <c r="O27" s="9" t="str">
        <f t="shared" si="36"/>
        <v>&lt;text x="211" y="778" font-size="12"&gt;</v>
      </c>
      <c r="P27" s="4" t="str">
        <f t="shared" si="37"/>
        <v>&lt;circle cx="203" cy="773" r="6" fill="red"/&gt;&lt;text x="211" y="778" font-size="12"&gt;亚丁 40-46&lt;/text&gt;</v>
      </c>
      <c r="Q27" s="1" t="str">
        <f t="shared" si="23"/>
        <v xml:space="preserve">L203 773 </v>
      </c>
      <c r="S27" s="9">
        <f t="shared" si="29"/>
        <v>212</v>
      </c>
      <c r="T27" s="9">
        <f t="shared" si="30"/>
        <v>732</v>
      </c>
      <c r="U27" s="9">
        <f t="shared" si="31"/>
        <v>212</v>
      </c>
      <c r="V27" s="9">
        <f t="shared" si="32"/>
        <v>753</v>
      </c>
      <c r="W27" s="4" t="str">
        <f t="shared" si="38"/>
        <v>L203 773</v>
      </c>
    </row>
    <row r="28" spans="1:23" x14ac:dyDescent="0.4">
      <c r="A28" s="3" t="s">
        <v>132</v>
      </c>
      <c r="I28" s="9">
        <f>VLOOKUP(A28,B:I,8,0)</f>
        <v>220</v>
      </c>
      <c r="J28" s="9">
        <f>VLOOKUP(A28,B:J,9,0)</f>
        <v>732</v>
      </c>
      <c r="R28" s="1" t="str">
        <f>VLOOKUP(A28,B:Q,16,0)</f>
        <v xml:space="preserve">L220 732 </v>
      </c>
      <c r="S28" s="9">
        <f t="shared" si="29"/>
        <v>212</v>
      </c>
      <c r="T28" s="9">
        <f t="shared" si="30"/>
        <v>773</v>
      </c>
      <c r="U28" s="9">
        <f t="shared" si="31"/>
        <v>212</v>
      </c>
      <c r="V28" s="9">
        <f t="shared" si="32"/>
        <v>753</v>
      </c>
      <c r="W28" s="4" t="str">
        <f t="shared" si="38"/>
        <v>L220 732</v>
      </c>
    </row>
    <row r="29" spans="1:23" x14ac:dyDescent="0.4">
      <c r="A29" s="3" t="s">
        <v>131</v>
      </c>
      <c r="I29" s="9">
        <f>VLOOKUP(A29,B:I,8,0)</f>
        <v>196</v>
      </c>
      <c r="J29" s="9">
        <f>VLOOKUP(A29,B:J,9,0)</f>
        <v>657</v>
      </c>
      <c r="R29" s="1" t="str">
        <f>VLOOKUP(A29,B:Q,16,0)</f>
        <v xml:space="preserve">L196 657 </v>
      </c>
      <c r="S29" s="9">
        <f t="shared" si="29"/>
        <v>208</v>
      </c>
      <c r="T29" s="9">
        <f t="shared" si="30"/>
        <v>732</v>
      </c>
      <c r="U29" s="9">
        <f t="shared" si="31"/>
        <v>208</v>
      </c>
      <c r="V29" s="9">
        <f t="shared" si="32"/>
        <v>695</v>
      </c>
      <c r="W29" s="4" t="str">
        <f t="shared" si="38"/>
        <v>L196 657</v>
      </c>
    </row>
    <row r="30" spans="1:23" x14ac:dyDescent="0.4">
      <c r="A30" s="3" t="s">
        <v>134</v>
      </c>
      <c r="I30" s="9">
        <f>VLOOKUP(A30,B:I,8,0)</f>
        <v>183</v>
      </c>
      <c r="J30" s="9">
        <f>VLOOKUP(A30,B:J,9,0)</f>
        <v>631</v>
      </c>
      <c r="R30" s="1" t="str">
        <f>VLOOKUP(A30,B:Q,16,0)</f>
        <v xml:space="preserve">L183 631 </v>
      </c>
      <c r="S30" s="9">
        <f t="shared" si="29"/>
        <v>190</v>
      </c>
      <c r="T30" s="9">
        <f t="shared" si="30"/>
        <v>657</v>
      </c>
      <c r="U30" s="9">
        <f t="shared" si="31"/>
        <v>190</v>
      </c>
      <c r="V30" s="9">
        <f t="shared" si="32"/>
        <v>644</v>
      </c>
      <c r="W30" s="4" t="str">
        <f t="shared" si="38"/>
        <v>L183 631</v>
      </c>
    </row>
    <row r="31" spans="1:23" x14ac:dyDescent="0.4">
      <c r="A31" s="3" t="s">
        <v>133</v>
      </c>
      <c r="I31" s="9">
        <f>VLOOKUP(A31,B:I,8,0)</f>
        <v>169</v>
      </c>
      <c r="J31" s="9">
        <f>VLOOKUP(A31,B:J,9,0)</f>
        <v>574</v>
      </c>
      <c r="R31" s="1" t="str">
        <f>VLOOKUP(A31,B:Q,16,0)</f>
        <v xml:space="preserve">L169 574 </v>
      </c>
      <c r="S31" s="9">
        <f t="shared" si="29"/>
        <v>176</v>
      </c>
      <c r="T31" s="9">
        <f t="shared" si="30"/>
        <v>631</v>
      </c>
      <c r="U31" s="9">
        <f t="shared" si="31"/>
        <v>176</v>
      </c>
      <c r="V31" s="9">
        <f t="shared" si="32"/>
        <v>603</v>
      </c>
      <c r="W31" s="4" t="str">
        <f t="shared" si="38"/>
        <v>L169 574</v>
      </c>
    </row>
    <row r="32" spans="1:23" x14ac:dyDescent="0.4">
      <c r="A32" s="3" t="s">
        <v>54</v>
      </c>
      <c r="I32" s="9">
        <f>VLOOKUP(A32,B:I,8,0)</f>
        <v>191</v>
      </c>
      <c r="J32" s="9">
        <f>VLOOKUP(A32,B:J,9,0)</f>
        <v>506</v>
      </c>
      <c r="R32" s="1" t="str">
        <f>VLOOKUP(A32,B:Q,16,0)</f>
        <v xml:space="preserve">L191 506 </v>
      </c>
      <c r="S32" s="9">
        <f t="shared" si="29"/>
        <v>180</v>
      </c>
      <c r="T32" s="9">
        <f t="shared" si="30"/>
        <v>574</v>
      </c>
      <c r="U32" s="9">
        <f t="shared" si="31"/>
        <v>180</v>
      </c>
      <c r="V32" s="9">
        <f t="shared" si="32"/>
        <v>540</v>
      </c>
      <c r="W32" s="4" t="str">
        <f t="shared" si="38"/>
        <v>L191 506</v>
      </c>
    </row>
    <row r="33" spans="1:23" x14ac:dyDescent="0.4">
      <c r="B33" s="3" t="s">
        <v>55</v>
      </c>
      <c r="C33" s="3" t="s">
        <v>4</v>
      </c>
      <c r="D33" s="9" t="str">
        <f t="shared" si="0"/>
        <v>玛亚隆</v>
      </c>
      <c r="E33" s="7">
        <v>99.678584183821201</v>
      </c>
      <c r="F33" s="7">
        <v>30.325251381243874</v>
      </c>
      <c r="H33" s="3">
        <v>20</v>
      </c>
      <c r="I33" s="9">
        <f t="shared" si="1"/>
        <v>102</v>
      </c>
      <c r="J33" s="9">
        <f t="shared" si="2"/>
        <v>454</v>
      </c>
      <c r="K33" s="3" t="s">
        <v>24</v>
      </c>
      <c r="L33" s="9" t="str">
        <f t="shared" si="3"/>
        <v>red</v>
      </c>
      <c r="M33" s="3" t="s">
        <v>46</v>
      </c>
      <c r="N33" s="9" t="str">
        <f t="shared" si="4"/>
        <v xml:space="preserve">&lt;circle cx="102" cy="454" r="6" </v>
      </c>
      <c r="O33" s="9" t="str">
        <f t="shared" si="5"/>
        <v>&lt;text x="110" y="459" font-size="12"&gt;</v>
      </c>
      <c r="P33" s="4" t="str">
        <f t="shared" si="6"/>
        <v>&lt;circle cx="102" cy="454" r="6" fill="red"/&gt;&lt;text x="110" y="459" font-size="12"&gt;毛娅草原 40&lt;/text&gt;</v>
      </c>
      <c r="Q33" s="1" t="str">
        <f t="shared" si="23"/>
        <v xml:space="preserve">L102 454 </v>
      </c>
      <c r="S33" s="9">
        <f t="shared" si="29"/>
        <v>147</v>
      </c>
      <c r="T33" s="9">
        <f t="shared" si="30"/>
        <v>506</v>
      </c>
      <c r="U33" s="9">
        <f t="shared" si="31"/>
        <v>147</v>
      </c>
      <c r="V33" s="9">
        <f t="shared" si="32"/>
        <v>480</v>
      </c>
      <c r="W33" s="4" t="str">
        <f t="shared" si="38"/>
        <v>L102 454</v>
      </c>
    </row>
    <row r="34" spans="1:23" x14ac:dyDescent="0.4">
      <c r="B34" s="3" t="s">
        <v>56</v>
      </c>
      <c r="C34" s="3" t="s">
        <v>14</v>
      </c>
      <c r="D34" s="9" t="str">
        <f t="shared" si="0"/>
        <v>色烔玛</v>
      </c>
      <c r="E34" s="7">
        <v>99.455180005186605</v>
      </c>
      <c r="F34" s="7">
        <v>30.3123774737365</v>
      </c>
      <c r="H34" s="3">
        <v>-12</v>
      </c>
      <c r="I34" s="9">
        <f t="shared" si="1"/>
        <v>68</v>
      </c>
      <c r="J34" s="9">
        <f t="shared" si="2"/>
        <v>425</v>
      </c>
      <c r="K34" s="3" t="s">
        <v>24</v>
      </c>
      <c r="L34" s="9" t="str">
        <f t="shared" si="3"/>
        <v>red</v>
      </c>
      <c r="M34" s="3" t="s">
        <v>46</v>
      </c>
      <c r="N34" s="9" t="str">
        <f t="shared" si="4"/>
        <v xml:space="preserve">&lt;circle cx="68" cy="425" r="6" </v>
      </c>
      <c r="O34" s="9" t="str">
        <f t="shared" si="5"/>
        <v>&lt;text x="76" y="430" font-size="12"&gt;</v>
      </c>
      <c r="P34" s="4" t="str">
        <f t="shared" si="6"/>
        <v>&lt;circle cx="68" cy="425" r="6" fill="red"/&gt;&lt;text x="76" y="430" font-size="12"&gt;姊妹湖 47&lt;/text&gt;</v>
      </c>
      <c r="Q34" s="1" t="str">
        <f t="shared" si="23"/>
        <v xml:space="preserve">L68 425 </v>
      </c>
      <c r="S34" s="9">
        <f t="shared" si="29"/>
        <v>85</v>
      </c>
      <c r="T34" s="9">
        <f t="shared" si="30"/>
        <v>454</v>
      </c>
      <c r="U34" s="9">
        <f t="shared" si="31"/>
        <v>85</v>
      </c>
      <c r="V34" s="9">
        <f t="shared" si="32"/>
        <v>440</v>
      </c>
      <c r="W34" s="4" t="str">
        <f t="shared" si="38"/>
        <v>L68 425</v>
      </c>
    </row>
    <row r="35" spans="1:23" x14ac:dyDescent="0.4">
      <c r="B35" s="3" t="s">
        <v>57</v>
      </c>
      <c r="C35" s="3" t="s">
        <v>3</v>
      </c>
      <c r="D35" s="9" t="str">
        <f t="shared" si="0"/>
        <v>义敦</v>
      </c>
      <c r="E35" s="7">
        <v>99.358396389880539</v>
      </c>
      <c r="F35" s="7">
        <v>30.318605727541321</v>
      </c>
      <c r="G35" s="3">
        <v>-10</v>
      </c>
      <c r="H35" s="3">
        <v>5</v>
      </c>
      <c r="I35" s="9">
        <f t="shared" si="1"/>
        <v>44</v>
      </c>
      <c r="J35" s="9">
        <f t="shared" si="2"/>
        <v>441</v>
      </c>
      <c r="K35" s="3" t="s">
        <v>24</v>
      </c>
      <c r="L35" s="9" t="str">
        <f t="shared" si="3"/>
        <v>red</v>
      </c>
      <c r="M35" s="3" t="s">
        <v>46</v>
      </c>
      <c r="N35" s="9" t="str">
        <f t="shared" si="4"/>
        <v xml:space="preserve">&lt;circle cx="44" cy="441" r="6" </v>
      </c>
      <c r="O35" s="9" t="str">
        <f t="shared" si="5"/>
        <v>&lt;text x="52" y="446" font-size="12"&gt;</v>
      </c>
      <c r="P35" s="4" t="str">
        <f t="shared" si="6"/>
        <v>&lt;circle cx="44" cy="441" r="6" fill="red"/&gt;&lt;text x="52" y="446" font-size="12"&gt;措普沟 32-45&lt;/text&gt;</v>
      </c>
      <c r="Q35" s="1" t="str">
        <f t="shared" si="23"/>
        <v xml:space="preserve">L44 441 </v>
      </c>
      <c r="S35" s="9">
        <f t="shared" si="29"/>
        <v>56</v>
      </c>
      <c r="T35" s="9">
        <f t="shared" si="30"/>
        <v>425</v>
      </c>
      <c r="U35" s="9">
        <f t="shared" si="31"/>
        <v>56</v>
      </c>
      <c r="V35" s="9">
        <f t="shared" si="32"/>
        <v>433</v>
      </c>
      <c r="W35" s="4" t="str">
        <f t="shared" si="38"/>
        <v>L44 441</v>
      </c>
    </row>
    <row r="36" spans="1:23" x14ac:dyDescent="0.4">
      <c r="B36" s="3" t="s">
        <v>126</v>
      </c>
      <c r="C36" s="3" t="s">
        <v>3</v>
      </c>
      <c r="D36" s="9" t="str">
        <f t="shared" ref="D36" si="39">IF(C36&lt;&gt;"",C36,B36)</f>
        <v>义敦</v>
      </c>
      <c r="E36" s="7">
        <v>99.358396389880539</v>
      </c>
      <c r="F36" s="7">
        <v>30.318605727541321</v>
      </c>
      <c r="G36" s="3">
        <v>-15</v>
      </c>
      <c r="H36" s="3">
        <v>-25</v>
      </c>
      <c r="I36" s="9">
        <f t="shared" ref="I36" si="40">ROUND((E36-G$2)*I$2+G36,0)</f>
        <v>39</v>
      </c>
      <c r="J36" s="9">
        <f t="shared" ref="J36" si="41">ROUND((H$2-F36)*J$2+H36,0)</f>
        <v>411</v>
      </c>
      <c r="K36" s="3" t="s">
        <v>24</v>
      </c>
      <c r="L36" s="9" t="str">
        <f t="shared" si="3"/>
        <v>red</v>
      </c>
      <c r="M36" s="3" t="s">
        <v>46</v>
      </c>
      <c r="N36" s="9" t="str">
        <f t="shared" ref="N36" si="42">IF(M36="circle","&lt;circle cx="""&amp;I36&amp;""" cy="""&amp;J36&amp;""" r="""&amp;M$2&amp;""" ","&lt;rect x="""&amp;I36-N$2&amp;""" y="""&amp;J36-N$2&amp;""" width="""&amp;N$2*2&amp;""" height="""&amp;N$2*2&amp;""" ")</f>
        <v xml:space="preserve">&lt;circle cx="39" cy="411" r="6" </v>
      </c>
      <c r="O36" s="9" t="str">
        <f t="shared" ref="O36" si="43">"&lt;text x="""&amp;I36+C$2&amp;""" y="""&amp;J36+D$2&amp;""" font-size="""&amp;B$2&amp;"""&gt;"</f>
        <v>&lt;text x="47" y="416" font-size="12"&gt;</v>
      </c>
      <c r="P36" s="4" t="str">
        <f t="shared" ref="P36" si="44">N36&amp;"fill="""&amp;L36&amp;"""/&gt;"&amp;O36&amp;B36&amp;"&lt;/text&gt;"</f>
        <v>&lt;circle cx="39" cy="411" r="6" fill="red"/&gt;&lt;text x="47" y="416" font-size="12"&gt;扎金甲博神山&lt;/text&gt;</v>
      </c>
      <c r="S36" s="9">
        <f t="shared" si="29"/>
        <v>42</v>
      </c>
      <c r="T36" s="9">
        <f t="shared" si="30"/>
        <v>441</v>
      </c>
      <c r="U36" s="9">
        <f t="shared" si="31"/>
        <v>42</v>
      </c>
      <c r="V36" s="9">
        <f t="shared" si="32"/>
        <v>426</v>
      </c>
      <c r="W36" s="4"/>
    </row>
    <row r="37" spans="1:23" x14ac:dyDescent="0.4">
      <c r="B37" s="3" t="s">
        <v>59</v>
      </c>
      <c r="C37" s="3" t="s">
        <v>58</v>
      </c>
      <c r="D37" s="9" t="str">
        <f t="shared" si="0"/>
        <v>巴塘</v>
      </c>
      <c r="E37" s="7">
        <v>99.116726695819992</v>
      </c>
      <c r="F37" s="7">
        <v>30.011661707376408</v>
      </c>
      <c r="I37" s="9">
        <f t="shared" si="1"/>
        <v>18</v>
      </c>
      <c r="J37" s="9">
        <f t="shared" si="2"/>
        <v>503</v>
      </c>
      <c r="L37" s="9" t="str">
        <f t="shared" si="3"/>
        <v>green</v>
      </c>
      <c r="M37" s="3" t="s">
        <v>45</v>
      </c>
      <c r="N37" s="9" t="str">
        <f t="shared" si="4"/>
        <v xml:space="preserve">&lt;rect x="13" y="498" width="10" height="10" </v>
      </c>
      <c r="O37" s="9" t="str">
        <f t="shared" si="5"/>
        <v>&lt;text x="26" y="508" font-size="12"&gt;</v>
      </c>
      <c r="P37" s="4" t="str">
        <f t="shared" si="6"/>
        <v>&lt;rect x="13" y="498" width="10" height="10" fill="green"/&gt;&lt;text x="26" y="508" font-size="12"&gt;巴塘 30&lt;/text&gt;</v>
      </c>
      <c r="Q37" s="1" t="str">
        <f t="shared" si="23"/>
        <v xml:space="preserve">L18 503 </v>
      </c>
      <c r="S37" s="9">
        <f t="shared" si="29"/>
        <v>29</v>
      </c>
      <c r="T37" s="9">
        <f t="shared" si="30"/>
        <v>411</v>
      </c>
      <c r="U37" s="9">
        <f t="shared" si="31"/>
        <v>29</v>
      </c>
      <c r="V37" s="9">
        <f t="shared" si="32"/>
        <v>457</v>
      </c>
      <c r="W37" s="4" t="str">
        <f t="shared" ref="W37:W52" si="45">"L"&amp;I37&amp;" "&amp;J37</f>
        <v>L18 503</v>
      </c>
    </row>
    <row r="38" spans="1:23" x14ac:dyDescent="0.4">
      <c r="A38" s="3" t="s">
        <v>57</v>
      </c>
      <c r="I38" s="9">
        <f>VLOOKUP(A38,B:I,8,0)</f>
        <v>44</v>
      </c>
      <c r="J38" s="9">
        <f>VLOOKUP(A38,B:J,9,0)</f>
        <v>441</v>
      </c>
      <c r="R38" s="1" t="str">
        <f>VLOOKUP(A38,B:Q,16,0)</f>
        <v xml:space="preserve">L44 441 </v>
      </c>
      <c r="S38" s="9">
        <f t="shared" si="29"/>
        <v>31</v>
      </c>
      <c r="T38" s="9">
        <f t="shared" si="30"/>
        <v>503</v>
      </c>
      <c r="U38" s="9">
        <f t="shared" si="31"/>
        <v>31</v>
      </c>
      <c r="V38" s="9">
        <f t="shared" si="32"/>
        <v>472</v>
      </c>
      <c r="W38" s="4" t="str">
        <f t="shared" si="45"/>
        <v>L44 441</v>
      </c>
    </row>
    <row r="39" spans="1:23" x14ac:dyDescent="0.4">
      <c r="A39" s="3" t="s">
        <v>56</v>
      </c>
      <c r="I39" s="9">
        <f>VLOOKUP(A39,B:I,8,0)</f>
        <v>68</v>
      </c>
      <c r="J39" s="9">
        <f>VLOOKUP(A39,B:J,9,0)</f>
        <v>425</v>
      </c>
      <c r="R39" s="1" t="str">
        <f>VLOOKUP(A39,B:Q,16,0)</f>
        <v xml:space="preserve">L68 425 </v>
      </c>
      <c r="S39" s="9">
        <f t="shared" si="29"/>
        <v>56</v>
      </c>
      <c r="T39" s="9">
        <f t="shared" si="30"/>
        <v>441</v>
      </c>
      <c r="U39" s="9">
        <f t="shared" si="31"/>
        <v>56</v>
      </c>
      <c r="V39" s="9">
        <f t="shared" si="32"/>
        <v>433</v>
      </c>
      <c r="W39" s="4" t="str">
        <f t="shared" si="45"/>
        <v>L68 425</v>
      </c>
    </row>
    <row r="40" spans="1:23" x14ac:dyDescent="0.4">
      <c r="A40" s="3" t="s">
        <v>55</v>
      </c>
      <c r="I40" s="9">
        <f>VLOOKUP(A40,B:I,8,0)</f>
        <v>102</v>
      </c>
      <c r="J40" s="9">
        <f>VLOOKUP(A40,B:J,9,0)</f>
        <v>454</v>
      </c>
      <c r="R40" s="1" t="str">
        <f>VLOOKUP(A40,B:Q,16,0)</f>
        <v xml:space="preserve">L102 454 </v>
      </c>
      <c r="S40" s="9">
        <f t="shared" si="29"/>
        <v>85</v>
      </c>
      <c r="T40" s="9">
        <f t="shared" si="30"/>
        <v>425</v>
      </c>
      <c r="U40" s="9">
        <f t="shared" si="31"/>
        <v>85</v>
      </c>
      <c r="V40" s="9">
        <f t="shared" si="32"/>
        <v>440</v>
      </c>
      <c r="W40" s="4" t="str">
        <f t="shared" si="45"/>
        <v>L102 454</v>
      </c>
    </row>
    <row r="41" spans="1:23" x14ac:dyDescent="0.4">
      <c r="A41" s="3" t="s">
        <v>54</v>
      </c>
      <c r="I41" s="9">
        <f>VLOOKUP(A41,B:I,8,0)</f>
        <v>191</v>
      </c>
      <c r="J41" s="9">
        <f>VLOOKUP(A41,B:J,9,0)</f>
        <v>506</v>
      </c>
      <c r="R41" s="1" t="str">
        <f>VLOOKUP(A41,B:Q,16,0)</f>
        <v xml:space="preserve">L191 506 </v>
      </c>
      <c r="S41" s="9">
        <f t="shared" si="29"/>
        <v>147</v>
      </c>
      <c r="T41" s="9">
        <f t="shared" si="30"/>
        <v>454</v>
      </c>
      <c r="U41" s="9">
        <f t="shared" si="31"/>
        <v>147</v>
      </c>
      <c r="V41" s="9">
        <f t="shared" si="32"/>
        <v>480</v>
      </c>
      <c r="W41" s="4" t="str">
        <f t="shared" si="45"/>
        <v>L191 506</v>
      </c>
    </row>
    <row r="42" spans="1:23" x14ac:dyDescent="0.4">
      <c r="A42" s="3" t="s">
        <v>52</v>
      </c>
      <c r="I42" s="9">
        <f>VLOOKUP(A42,B:I,8,0)</f>
        <v>375</v>
      </c>
      <c r="J42" s="9">
        <f>VLOOKUP(A42,B:J,9,0)</f>
        <v>493</v>
      </c>
      <c r="R42" s="1" t="str">
        <f>VLOOKUP(A42,B:Q,16,0)</f>
        <v xml:space="preserve">L375 493 </v>
      </c>
      <c r="S42" s="9">
        <f t="shared" si="29"/>
        <v>283</v>
      </c>
      <c r="T42" s="9">
        <f t="shared" si="30"/>
        <v>506</v>
      </c>
      <c r="U42" s="9">
        <f t="shared" si="31"/>
        <v>283</v>
      </c>
      <c r="V42" s="9">
        <f t="shared" si="32"/>
        <v>500</v>
      </c>
      <c r="W42" s="4" t="str">
        <f t="shared" si="45"/>
        <v>L375 493</v>
      </c>
    </row>
    <row r="43" spans="1:23" x14ac:dyDescent="0.4">
      <c r="B43" s="3" t="s">
        <v>70</v>
      </c>
      <c r="C43" s="3" t="s">
        <v>78</v>
      </c>
      <c r="D43" s="9" t="str">
        <f t="shared" si="0"/>
        <v>塔公寺</v>
      </c>
      <c r="E43" s="7">
        <v>101.528742835904</v>
      </c>
      <c r="F43" s="7">
        <v>30.3249315436282</v>
      </c>
      <c r="I43" s="9">
        <f t="shared" si="1"/>
        <v>379</v>
      </c>
      <c r="J43" s="9">
        <f t="shared" si="2"/>
        <v>435</v>
      </c>
      <c r="L43" s="9" t="str">
        <f t="shared" si="3"/>
        <v>green</v>
      </c>
      <c r="M43" s="3" t="s">
        <v>46</v>
      </c>
      <c r="N43" s="9" t="str">
        <f t="shared" si="4"/>
        <v xml:space="preserve">&lt;circle cx="379" cy="435" r="6" </v>
      </c>
      <c r="O43" s="9" t="str">
        <f t="shared" si="5"/>
        <v>&lt;text x="387" y="440" font-size="12"&gt;</v>
      </c>
      <c r="P43" s="4" t="str">
        <f t="shared" si="6"/>
        <v>&lt;circle cx="379" cy="435" r="6" fill="green"/&gt;&lt;text x="387" y="440" font-size="12"&gt;塔公草原 37&lt;/text&gt;</v>
      </c>
      <c r="Q43" s="1" t="str">
        <f t="shared" ref="Q43" si="46">"L"&amp;I43&amp;" "&amp;J43&amp;" "</f>
        <v xml:space="preserve">L379 435 </v>
      </c>
      <c r="S43" s="9">
        <f t="shared" si="29"/>
        <v>377</v>
      </c>
      <c r="T43" s="9">
        <f t="shared" si="30"/>
        <v>493</v>
      </c>
      <c r="U43" s="9">
        <f t="shared" si="31"/>
        <v>377</v>
      </c>
      <c r="V43" s="9">
        <f t="shared" si="32"/>
        <v>464</v>
      </c>
      <c r="W43" s="4" t="str">
        <f t="shared" si="45"/>
        <v>L379 435</v>
      </c>
    </row>
    <row r="44" spans="1:23" x14ac:dyDescent="0.4">
      <c r="B44" s="3" t="s">
        <v>71</v>
      </c>
      <c r="C44" s="3" t="s">
        <v>79</v>
      </c>
      <c r="D44" s="9" t="str">
        <f t="shared" si="0"/>
        <v>下瓦西村</v>
      </c>
      <c r="E44" s="7">
        <v>101.56605215865</v>
      </c>
      <c r="F44" s="7">
        <v>30.445635306429899</v>
      </c>
      <c r="I44" s="9">
        <f t="shared" si="1"/>
        <v>385</v>
      </c>
      <c r="J44" s="9">
        <f t="shared" si="2"/>
        <v>408</v>
      </c>
      <c r="L44" s="9" t="str">
        <f t="shared" si="3"/>
        <v>green</v>
      </c>
      <c r="M44" s="3" t="s">
        <v>46</v>
      </c>
      <c r="N44" s="9" t="str">
        <f t="shared" si="4"/>
        <v xml:space="preserve">&lt;circle cx="385" cy="408" r="6" </v>
      </c>
      <c r="O44" s="9" t="str">
        <f t="shared" si="5"/>
        <v>&lt;text x="393" y="413" font-size="12"&gt;</v>
      </c>
      <c r="P44" s="4" t="str">
        <f t="shared" si="6"/>
        <v>&lt;circle cx="385" cy="408" r="6" fill="green"/&gt;&lt;text x="393" y="413" font-size="12"&gt;墨石公园 35&lt;/text&gt;</v>
      </c>
      <c r="Q44" s="1" t="str">
        <f t="shared" ref="Q44:Q51" si="47">"L"&amp;I44&amp;" "&amp;J44&amp;" "</f>
        <v xml:space="preserve">L385 408 </v>
      </c>
      <c r="S44" s="9">
        <f t="shared" si="29"/>
        <v>382</v>
      </c>
      <c r="T44" s="9">
        <f t="shared" si="30"/>
        <v>435</v>
      </c>
      <c r="U44" s="9">
        <f t="shared" si="31"/>
        <v>382</v>
      </c>
      <c r="V44" s="9">
        <f t="shared" si="32"/>
        <v>422</v>
      </c>
      <c r="W44" s="4" t="str">
        <f t="shared" si="45"/>
        <v>L385 408</v>
      </c>
    </row>
    <row r="45" spans="1:23" x14ac:dyDescent="0.4">
      <c r="B45" s="3" t="s">
        <v>60</v>
      </c>
      <c r="C45" s="3" t="s">
        <v>80</v>
      </c>
      <c r="D45" s="9" t="str">
        <f t="shared" si="0"/>
        <v xml:space="preserve">可子寺 </v>
      </c>
      <c r="E45" s="7">
        <v>101.5435568819</v>
      </c>
      <c r="F45" s="7">
        <v>30.5542786875186</v>
      </c>
      <c r="I45" s="9">
        <f t="shared" si="1"/>
        <v>382</v>
      </c>
      <c r="J45" s="9">
        <f t="shared" si="2"/>
        <v>384</v>
      </c>
      <c r="L45" s="9" t="str">
        <f t="shared" si="3"/>
        <v>green</v>
      </c>
      <c r="M45" s="3" t="s">
        <v>46</v>
      </c>
      <c r="N45" s="9" t="str">
        <f t="shared" si="4"/>
        <v xml:space="preserve">&lt;circle cx="382" cy="384" r="6" </v>
      </c>
      <c r="O45" s="9" t="str">
        <f t="shared" si="5"/>
        <v>&lt;text x="390" y="389" font-size="12"&gt;</v>
      </c>
      <c r="P45" s="4" t="str">
        <f t="shared" si="6"/>
        <v>&lt;circle cx="382" cy="384" r="6" fill="green"/&gt;&lt;text x="390" y="389" font-size="12"&gt;亚拉雪山&lt;/text&gt;</v>
      </c>
      <c r="Q45" s="1" t="str">
        <f t="shared" si="47"/>
        <v xml:space="preserve">L382 384 </v>
      </c>
      <c r="S45" s="9">
        <f>ROUND((I47+I45)/2,0)</f>
        <v>382</v>
      </c>
      <c r="T45" s="9">
        <f>J47</f>
        <v>384</v>
      </c>
      <c r="U45" s="9">
        <f>ROUND((I47+I45)/2,0)</f>
        <v>382</v>
      </c>
      <c r="V45" s="9">
        <f>ROUND((J47+J45)/2,0)</f>
        <v>384</v>
      </c>
      <c r="W45" s="4" t="str">
        <f t="shared" si="45"/>
        <v>L382 384</v>
      </c>
    </row>
    <row r="46" spans="1:23" x14ac:dyDescent="0.4">
      <c r="B46" s="3" t="s">
        <v>72</v>
      </c>
      <c r="C46" s="3" t="s">
        <v>82</v>
      </c>
      <c r="D46" s="9" t="str">
        <f>IF(C46&lt;&gt;"",C46,B46)</f>
        <v xml:space="preserve">八美沟 </v>
      </c>
      <c r="E46" s="7">
        <v>101.438509754207</v>
      </c>
      <c r="F46" s="7">
        <v>30.995421142445199</v>
      </c>
      <c r="I46" s="9">
        <f>ROUND((E46-G$2)*I$2+G46,0)</f>
        <v>366</v>
      </c>
      <c r="J46" s="9">
        <f>ROUND((H$2-F46)*J$2+H46,0)</f>
        <v>287</v>
      </c>
      <c r="L46" s="9" t="str">
        <f>IF(K46&lt;&gt;"",K46,L$2)</f>
        <v>green</v>
      </c>
      <c r="M46" s="3" t="s">
        <v>46</v>
      </c>
      <c r="N46" s="9" t="str">
        <f>IF(M46="circle","&lt;circle cx="""&amp;I46&amp;""" cy="""&amp;J46&amp;""" r="""&amp;M$2&amp;""" ","&lt;rect x="""&amp;I46-N$2&amp;""" y="""&amp;J46-N$2&amp;""" width="""&amp;N$2*2&amp;""" height="""&amp;N$2*2&amp;""" ")</f>
        <v xml:space="preserve">&lt;circle cx="366" cy="287" r="6" </v>
      </c>
      <c r="O46" s="9" t="str">
        <f>"&lt;text x="""&amp;I46+C$2&amp;""" y="""&amp;J46+D$2&amp;""" font-size="""&amp;B$2&amp;"""&gt;"</f>
        <v>&lt;text x="374" y="292" font-size="12"&gt;</v>
      </c>
      <c r="P46" s="4" t="str">
        <f>N46&amp;"fill="""&amp;L46&amp;"""/&gt;"&amp;O46&amp;B46&amp;"&lt;/text&gt;"</f>
        <v>&lt;circle cx="366" cy="287" r="6" fill="green"/&gt;&lt;text x="374" y="292" font-size="12"&gt;党岭 33&lt;/text&gt;</v>
      </c>
      <c r="Q46" s="1" t="str">
        <f>"L"&amp;I46&amp;" "&amp;J46&amp;" "</f>
        <v xml:space="preserve">L366 287 </v>
      </c>
      <c r="S46" s="9">
        <f>ROUND((I44+I46)/2,0)</f>
        <v>376</v>
      </c>
      <c r="T46" s="9">
        <f>J44</f>
        <v>408</v>
      </c>
      <c r="U46" s="9">
        <f>ROUND((I44+I46)/2,0)</f>
        <v>376</v>
      </c>
      <c r="V46" s="9">
        <f>ROUND((J44+J46)/2,0)</f>
        <v>348</v>
      </c>
      <c r="W46" s="4" t="str">
        <f t="shared" si="45"/>
        <v>L366 287</v>
      </c>
    </row>
    <row r="47" spans="1:23" x14ac:dyDescent="0.4">
      <c r="A47" s="3" t="s">
        <v>60</v>
      </c>
      <c r="I47" s="9">
        <f>VLOOKUP(A47,B:I,8,0)</f>
        <v>382</v>
      </c>
      <c r="J47" s="9">
        <f>VLOOKUP(A47,B:J,9,0)</f>
        <v>384</v>
      </c>
      <c r="R47" s="1" t="str">
        <f>VLOOKUP(A47,B:Q,16,0)</f>
        <v xml:space="preserve">L382 384 </v>
      </c>
      <c r="S47" s="9">
        <f>ROUND((I46+I47)/2,0)</f>
        <v>374</v>
      </c>
      <c r="T47" s="9">
        <f>J46</f>
        <v>287</v>
      </c>
      <c r="U47" s="9">
        <f>ROUND((I46+I47)/2,0)</f>
        <v>374</v>
      </c>
      <c r="V47" s="9">
        <f>ROUND((J46+J47)/2,0)</f>
        <v>336</v>
      </c>
      <c r="W47" s="4" t="str">
        <f t="shared" si="45"/>
        <v>L382 384</v>
      </c>
    </row>
    <row r="48" spans="1:23" x14ac:dyDescent="0.4">
      <c r="B48" s="3" t="s">
        <v>62</v>
      </c>
      <c r="D48" s="9" t="str">
        <f>IF(C48&lt;&gt;"",C48,B48)</f>
        <v>甲居藏寨</v>
      </c>
      <c r="E48" s="7">
        <v>101.88079999999999</v>
      </c>
      <c r="F48" s="7">
        <v>30.92324</v>
      </c>
      <c r="H48" s="3">
        <v>25</v>
      </c>
      <c r="I48" s="9">
        <f t="shared" si="1"/>
        <v>432</v>
      </c>
      <c r="J48" s="9">
        <f t="shared" si="2"/>
        <v>328</v>
      </c>
      <c r="L48" s="9" t="str">
        <f t="shared" si="3"/>
        <v>green</v>
      </c>
      <c r="M48" s="3" t="s">
        <v>46</v>
      </c>
      <c r="N48" s="9" t="str">
        <f t="shared" si="4"/>
        <v xml:space="preserve">&lt;circle cx="432" cy="328" r="6" </v>
      </c>
      <c r="O48" s="9" t="str">
        <f t="shared" si="5"/>
        <v>&lt;text x="440" y="333" font-size="12"&gt;</v>
      </c>
      <c r="P48" s="4" t="str">
        <f t="shared" si="6"/>
        <v>&lt;circle cx="432" cy="328" r="6" fill="green"/&gt;&lt;text x="440" y="333" font-size="12"&gt;甲居藏寨&lt;/text&gt;</v>
      </c>
      <c r="Q48" s="1" t="str">
        <f t="shared" si="47"/>
        <v xml:space="preserve">L432 328 </v>
      </c>
      <c r="S48" s="9">
        <f>ROUND((I45+I48)/2,0)</f>
        <v>407</v>
      </c>
      <c r="T48" s="9">
        <f>J45</f>
        <v>384</v>
      </c>
      <c r="U48" s="9">
        <f>ROUND((I45+I48)/2,0)</f>
        <v>407</v>
      </c>
      <c r="V48" s="9">
        <f>ROUND((J45+J48)/2,0)</f>
        <v>356</v>
      </c>
      <c r="W48" s="4" t="str">
        <f t="shared" si="45"/>
        <v>L432 328</v>
      </c>
    </row>
    <row r="49" spans="1:23" x14ac:dyDescent="0.4">
      <c r="B49" s="3" t="s">
        <v>64</v>
      </c>
      <c r="C49" s="3" t="s">
        <v>83</v>
      </c>
      <c r="D49" s="9" t="str">
        <f>IF(C49&lt;&gt;"",C49,B49)</f>
        <v xml:space="preserve">俄满村 </v>
      </c>
      <c r="E49" s="7">
        <v>101.93311577986501</v>
      </c>
      <c r="F49" s="7">
        <v>30.9086779323606</v>
      </c>
      <c r="H49" s="3">
        <v>10</v>
      </c>
      <c r="I49" s="9">
        <f t="shared" si="1"/>
        <v>440</v>
      </c>
      <c r="J49" s="9">
        <f t="shared" si="2"/>
        <v>316</v>
      </c>
      <c r="L49" s="9" t="str">
        <f t="shared" si="3"/>
        <v>green</v>
      </c>
      <c r="M49" s="3" t="s">
        <v>46</v>
      </c>
      <c r="N49" s="9" t="str">
        <f t="shared" si="4"/>
        <v xml:space="preserve">&lt;circle cx="440" cy="316" r="6" </v>
      </c>
      <c r="O49" s="9" t="str">
        <f t="shared" si="5"/>
        <v>&lt;text x="448" y="321" font-size="12"&gt;</v>
      </c>
      <c r="P49" s="4" t="str">
        <f t="shared" si="6"/>
        <v>&lt;circle cx="440" cy="316" r="6" fill="green"/&gt;&lt;text x="448" y="321" font-size="12"&gt;中路藏寨&lt;/text&gt;</v>
      </c>
      <c r="Q49" s="1" t="str">
        <f t="shared" si="47"/>
        <v xml:space="preserve">L440 316 </v>
      </c>
      <c r="S49" s="9">
        <f t="shared" si="29"/>
        <v>436</v>
      </c>
      <c r="T49" s="9">
        <f t="shared" si="30"/>
        <v>328</v>
      </c>
      <c r="U49" s="9">
        <f t="shared" si="31"/>
        <v>436</v>
      </c>
      <c r="V49" s="9">
        <f t="shared" si="32"/>
        <v>322</v>
      </c>
      <c r="W49" s="4" t="str">
        <f t="shared" si="45"/>
        <v>L440 316</v>
      </c>
    </row>
    <row r="50" spans="1:23" x14ac:dyDescent="0.4">
      <c r="B50" s="3" t="s">
        <v>73</v>
      </c>
      <c r="C50" s="3" t="s">
        <v>63</v>
      </c>
      <c r="D50" s="9" t="str">
        <f>IF(C50&lt;&gt;"",C50,B50)</f>
        <v>丹巴</v>
      </c>
      <c r="E50" s="7">
        <v>101.8964</v>
      </c>
      <c r="F50" s="7">
        <v>30.88477</v>
      </c>
      <c r="H50" s="3">
        <v>-10</v>
      </c>
      <c r="I50" s="9">
        <f t="shared" si="1"/>
        <v>434</v>
      </c>
      <c r="J50" s="9">
        <f t="shared" si="2"/>
        <v>301</v>
      </c>
      <c r="L50" s="9" t="str">
        <f t="shared" si="3"/>
        <v>green</v>
      </c>
      <c r="M50" s="3" t="s">
        <v>45</v>
      </c>
      <c r="N50" s="9" t="str">
        <f t="shared" si="4"/>
        <v xml:space="preserve">&lt;rect x="429" y="296" width="10" height="10" </v>
      </c>
      <c r="O50" s="9" t="str">
        <f t="shared" si="5"/>
        <v>&lt;text x="442" y="306" font-size="12"&gt;</v>
      </c>
      <c r="P50" s="4" t="str">
        <f t="shared" si="6"/>
        <v>&lt;rect x="429" y="296" width="10" height="10" fill="green"/&gt;&lt;text x="442" y="306" font-size="12"&gt;丹巴 19&lt;/text&gt;</v>
      </c>
      <c r="Q50" s="1" t="str">
        <f t="shared" si="47"/>
        <v xml:space="preserve">L434 301 </v>
      </c>
      <c r="S50" s="9">
        <f t="shared" si="29"/>
        <v>437</v>
      </c>
      <c r="T50" s="9">
        <f t="shared" si="30"/>
        <v>316</v>
      </c>
      <c r="U50" s="9">
        <f t="shared" si="31"/>
        <v>437</v>
      </c>
      <c r="V50" s="9">
        <f t="shared" si="32"/>
        <v>309</v>
      </c>
      <c r="W50" s="4" t="str">
        <f t="shared" si="45"/>
        <v>L434 301</v>
      </c>
    </row>
    <row r="51" spans="1:23" x14ac:dyDescent="0.4">
      <c r="B51" s="3" t="s">
        <v>61</v>
      </c>
      <c r="C51" s="3" t="s">
        <v>81</v>
      </c>
      <c r="D51" s="9" t="str">
        <f>IF(C51&lt;&gt;"",C51,B51)</f>
        <v xml:space="preserve">宋达村 </v>
      </c>
      <c r="E51" s="7">
        <v>101.934586575477</v>
      </c>
      <c r="F51" s="7">
        <v>30.855898351717698</v>
      </c>
      <c r="H51" s="3">
        <v>-30</v>
      </c>
      <c r="I51" s="9">
        <f t="shared" si="1"/>
        <v>440</v>
      </c>
      <c r="J51" s="9">
        <f t="shared" si="2"/>
        <v>288</v>
      </c>
      <c r="L51" s="9" t="str">
        <f t="shared" si="3"/>
        <v>green</v>
      </c>
      <c r="M51" s="3" t="s">
        <v>46</v>
      </c>
      <c r="N51" s="9" t="str">
        <f t="shared" si="4"/>
        <v xml:space="preserve">&lt;circle cx="440" cy="288" r="6" </v>
      </c>
      <c r="O51" s="9" t="str">
        <f t="shared" si="5"/>
        <v>&lt;text x="448" y="293" font-size="12"&gt;</v>
      </c>
      <c r="P51" s="4" t="str">
        <f t="shared" si="6"/>
        <v>&lt;circle cx="440" cy="288" r="6" fill="green"/&gt;&lt;text x="448" y="293" font-size="12"&gt;梭坡古碉&lt;/text&gt;</v>
      </c>
      <c r="Q51" s="1" t="str">
        <f t="shared" si="47"/>
        <v xml:space="preserve">L440 288 </v>
      </c>
      <c r="S51" s="9">
        <f t="shared" si="29"/>
        <v>437</v>
      </c>
      <c r="T51" s="9">
        <f t="shared" si="30"/>
        <v>301</v>
      </c>
      <c r="U51" s="9">
        <f t="shared" si="31"/>
        <v>437</v>
      </c>
      <c r="V51" s="9">
        <f t="shared" si="32"/>
        <v>295</v>
      </c>
      <c r="W51" s="4" t="str">
        <f t="shared" si="45"/>
        <v>L440 288</v>
      </c>
    </row>
    <row r="52" spans="1:23" x14ac:dyDescent="0.4">
      <c r="B52" s="3" t="s">
        <v>74</v>
      </c>
      <c r="C52" s="3" t="s">
        <v>65</v>
      </c>
      <c r="D52" s="9" t="str">
        <f t="shared" si="0"/>
        <v>巴郎山</v>
      </c>
      <c r="E52" s="7">
        <v>102.9085</v>
      </c>
      <c r="F52" s="7">
        <v>30.94097</v>
      </c>
      <c r="I52" s="9">
        <f t="shared" si="1"/>
        <v>586</v>
      </c>
      <c r="J52" s="9">
        <f t="shared" si="2"/>
        <v>299</v>
      </c>
      <c r="K52" s="3" t="s">
        <v>24</v>
      </c>
      <c r="L52" s="9" t="str">
        <f t="shared" si="3"/>
        <v>red</v>
      </c>
      <c r="M52" s="3" t="s">
        <v>46</v>
      </c>
      <c r="N52" s="9" t="str">
        <f t="shared" si="4"/>
        <v xml:space="preserve">&lt;circle cx="586" cy="299" r="6" </v>
      </c>
      <c r="O52" s="9" t="str">
        <f t="shared" si="5"/>
        <v>&lt;text x="594" y="304" font-size="12"&gt;</v>
      </c>
      <c r="P52" s="4" t="str">
        <f t="shared" si="6"/>
        <v>&lt;circle cx="586" cy="299" r="6" fill="red"/&gt;&lt;text x="594" y="304" font-size="12"&gt;巴郎山 45&lt;/text&gt;</v>
      </c>
      <c r="Q52" s="1" t="str">
        <f>"L"&amp;I52&amp;" "&amp;J52&amp;" "</f>
        <v xml:space="preserve">L586 299 </v>
      </c>
      <c r="S52" s="9">
        <f t="shared" si="29"/>
        <v>513</v>
      </c>
      <c r="T52" s="9">
        <f t="shared" si="30"/>
        <v>288</v>
      </c>
      <c r="U52" s="9">
        <f t="shared" si="31"/>
        <v>513</v>
      </c>
      <c r="V52" s="9">
        <f t="shared" si="32"/>
        <v>294</v>
      </c>
      <c r="W52" s="4" t="str">
        <f t="shared" si="45"/>
        <v>L586 299</v>
      </c>
    </row>
    <row r="53" spans="1:23" x14ac:dyDescent="0.4">
      <c r="B53" s="3" t="s">
        <v>75</v>
      </c>
      <c r="C53" s="3" t="s">
        <v>66</v>
      </c>
      <c r="D53" s="9" t="str">
        <f t="shared" si="0"/>
        <v>四姑娘山</v>
      </c>
      <c r="E53" s="7">
        <v>102.81870000000001</v>
      </c>
      <c r="F53" s="7">
        <v>31.035119999999999</v>
      </c>
      <c r="G53" s="3">
        <v>-25</v>
      </c>
      <c r="I53" s="9">
        <f t="shared" si="1"/>
        <v>548</v>
      </c>
      <c r="J53" s="9">
        <f t="shared" si="2"/>
        <v>278</v>
      </c>
      <c r="K53" s="3" t="s">
        <v>24</v>
      </c>
      <c r="L53" s="9" t="str">
        <f t="shared" si="3"/>
        <v>red</v>
      </c>
      <c r="M53" s="3" t="s">
        <v>46</v>
      </c>
      <c r="N53" s="9" t="str">
        <f t="shared" si="4"/>
        <v xml:space="preserve">&lt;circle cx="548" cy="278" r="6" </v>
      </c>
      <c r="O53" s="9" t="str">
        <f t="shared" si="5"/>
        <v>&lt;text x="556" y="283" font-size="12"&gt;</v>
      </c>
      <c r="P53" s="4" t="str">
        <f t="shared" si="6"/>
        <v>&lt;circle cx="548" cy="278" r="6" fill="red"/&gt;&lt;text x="556" y="283" font-size="12"&gt;四姑娘山 62&lt;/text&gt;</v>
      </c>
      <c r="S53" s="9">
        <f t="shared" si="29"/>
        <v>567</v>
      </c>
      <c r="T53" s="9">
        <f t="shared" si="30"/>
        <v>299</v>
      </c>
      <c r="U53" s="9">
        <f t="shared" si="31"/>
        <v>567</v>
      </c>
      <c r="V53" s="9">
        <f t="shared" si="32"/>
        <v>289</v>
      </c>
      <c r="W53" s="4"/>
    </row>
    <row r="54" spans="1:23" x14ac:dyDescent="0.4">
      <c r="B54" s="3" t="s">
        <v>67</v>
      </c>
      <c r="C54" s="3" t="s">
        <v>77</v>
      </c>
      <c r="D54" s="9" t="str">
        <f t="shared" si="0"/>
        <v xml:space="preserve">脚木沟 </v>
      </c>
      <c r="E54" s="7">
        <v>103.20159062269801</v>
      </c>
      <c r="F54" s="7">
        <v>31.0574249622195</v>
      </c>
      <c r="I54" s="9">
        <f t="shared" si="1"/>
        <v>630</v>
      </c>
      <c r="J54" s="9">
        <f t="shared" si="2"/>
        <v>273</v>
      </c>
      <c r="L54" s="9" t="str">
        <f t="shared" si="3"/>
        <v>green</v>
      </c>
      <c r="M54" s="3" t="s">
        <v>45</v>
      </c>
      <c r="N54" s="9" t="str">
        <f t="shared" si="4"/>
        <v xml:space="preserve">&lt;rect x="625" y="268" width="10" height="10" </v>
      </c>
      <c r="O54" s="9" t="str">
        <f t="shared" si="5"/>
        <v>&lt;text x="638" y="278" font-size="12"&gt;</v>
      </c>
      <c r="P54" s="4" t="str">
        <f t="shared" si="6"/>
        <v>&lt;rect x="625" y="268" width="10" height="10" fill="green"/&gt;&lt;text x="638" y="278" font-size="12"&gt;卧龙&lt;/text&gt;</v>
      </c>
      <c r="Q54" s="1" t="str">
        <f t="shared" ref="Q54:Q56" si="48">"L"&amp;I54&amp;" "&amp;J54&amp;" "</f>
        <v xml:space="preserve">L630 273 </v>
      </c>
      <c r="S54" s="9">
        <f t="shared" si="29"/>
        <v>589</v>
      </c>
      <c r="T54" s="9">
        <f t="shared" si="30"/>
        <v>278</v>
      </c>
      <c r="U54" s="9">
        <f t="shared" si="31"/>
        <v>589</v>
      </c>
      <c r="V54" s="9">
        <f t="shared" si="32"/>
        <v>276</v>
      </c>
      <c r="W54" s="4" t="str">
        <f t="shared" ref="W54:W57" si="49">"L"&amp;I54&amp;" "&amp;J54</f>
        <v>L630 273</v>
      </c>
    </row>
    <row r="55" spans="1:23" x14ac:dyDescent="0.4">
      <c r="B55" s="3" t="s">
        <v>68</v>
      </c>
      <c r="D55" s="9" t="str">
        <f t="shared" si="0"/>
        <v>映秀</v>
      </c>
      <c r="E55" s="7">
        <v>103.4939</v>
      </c>
      <c r="F55" s="7">
        <v>31.059889999999999</v>
      </c>
      <c r="I55" s="9">
        <f t="shared" si="1"/>
        <v>674</v>
      </c>
      <c r="J55" s="9">
        <f t="shared" si="2"/>
        <v>273</v>
      </c>
      <c r="L55" s="9" t="str">
        <f t="shared" si="3"/>
        <v>green</v>
      </c>
      <c r="M55" s="3" t="s">
        <v>45</v>
      </c>
      <c r="N55" s="9" t="str">
        <f t="shared" si="4"/>
        <v xml:space="preserve">&lt;rect x="669" y="268" width="10" height="10" </v>
      </c>
      <c r="O55" s="9" t="str">
        <f t="shared" si="5"/>
        <v>&lt;text x="682" y="278" font-size="12"&gt;</v>
      </c>
      <c r="P55" s="4" t="str">
        <f t="shared" si="6"/>
        <v>&lt;rect x="669" y="268" width="10" height="10" fill="green"/&gt;&lt;text x="682" y="278" font-size="12"&gt;映秀&lt;/text&gt;</v>
      </c>
      <c r="Q55" s="1" t="str">
        <f t="shared" si="48"/>
        <v xml:space="preserve">L674 273 </v>
      </c>
      <c r="S55" s="9">
        <f t="shared" si="29"/>
        <v>652</v>
      </c>
      <c r="T55" s="9">
        <f t="shared" si="30"/>
        <v>273</v>
      </c>
      <c r="U55" s="9">
        <f t="shared" si="31"/>
        <v>652</v>
      </c>
      <c r="V55" s="9">
        <f t="shared" si="32"/>
        <v>273</v>
      </c>
      <c r="W55" s="4" t="str">
        <f t="shared" si="49"/>
        <v>L674 273</v>
      </c>
    </row>
    <row r="56" spans="1:23" x14ac:dyDescent="0.4">
      <c r="B56" s="3" t="s">
        <v>69</v>
      </c>
      <c r="D56" s="9" t="str">
        <f t="shared" si="0"/>
        <v>都江堰</v>
      </c>
      <c r="E56" s="7">
        <v>103.65349999999999</v>
      </c>
      <c r="F56" s="7">
        <v>30.994260000000001</v>
      </c>
      <c r="I56" s="9">
        <f t="shared" si="1"/>
        <v>698</v>
      </c>
      <c r="J56" s="9">
        <f t="shared" si="2"/>
        <v>287</v>
      </c>
      <c r="L56" s="9" t="str">
        <f t="shared" si="3"/>
        <v>green</v>
      </c>
      <c r="M56" s="3" t="s">
        <v>46</v>
      </c>
      <c r="N56" s="9" t="str">
        <f t="shared" si="4"/>
        <v xml:space="preserve">&lt;circle cx="698" cy="287" r="6" </v>
      </c>
      <c r="O56" s="9" t="str">
        <f t="shared" si="5"/>
        <v>&lt;text x="706" y="292" font-size="12"&gt;</v>
      </c>
      <c r="P56" s="4" t="str">
        <f t="shared" si="6"/>
        <v>&lt;circle cx="698" cy="287" r="6" fill="green"/&gt;&lt;text x="706" y="292" font-size="12"&gt;都江堰&lt;/text&gt;</v>
      </c>
      <c r="Q56" s="1" t="str">
        <f t="shared" si="48"/>
        <v xml:space="preserve">L698 287 </v>
      </c>
      <c r="S56" s="9">
        <f t="shared" si="29"/>
        <v>686</v>
      </c>
      <c r="T56" s="9">
        <f t="shared" si="30"/>
        <v>273</v>
      </c>
      <c r="U56" s="9">
        <f t="shared" si="31"/>
        <v>686</v>
      </c>
      <c r="V56" s="9">
        <f t="shared" si="32"/>
        <v>280</v>
      </c>
      <c r="W56" s="4" t="str">
        <f t="shared" si="49"/>
        <v>L698 287</v>
      </c>
    </row>
    <row r="57" spans="1:23" x14ac:dyDescent="0.4">
      <c r="A57" s="3" t="s">
        <v>0</v>
      </c>
      <c r="I57" s="9">
        <f>VLOOKUP(A57,B:I,8,0)</f>
        <v>762</v>
      </c>
      <c r="J57" s="9">
        <f>VLOOKUP(A57,B:J,9,0)</f>
        <v>362</v>
      </c>
      <c r="R57" s="1" t="str">
        <f>SUBSTITUTE(Q$5,"M","L")</f>
        <v/>
      </c>
      <c r="S57" s="9">
        <f t="shared" ref="S57" si="50">ROUND((I56+I57)/2,0)</f>
        <v>730</v>
      </c>
      <c r="T57" s="9">
        <f t="shared" ref="T57" si="51">J56</f>
        <v>287</v>
      </c>
      <c r="U57" s="9">
        <f t="shared" ref="U57" si="52">ROUND((I56+I57)/2,0)</f>
        <v>730</v>
      </c>
      <c r="V57" s="9">
        <f t="shared" ref="V57" si="53">ROUND((J56+J57)/2,0)</f>
        <v>325</v>
      </c>
      <c r="W57" s="4" t="str">
        <f t="shared" si="49"/>
        <v>L762 362</v>
      </c>
    </row>
    <row r="58" spans="1:23" s="1" customFormat="1" x14ac:dyDescent="0.4">
      <c r="E58" s="6"/>
      <c r="F58" s="6"/>
      <c r="S58" s="9"/>
      <c r="T58" s="9"/>
      <c r="U58" s="9"/>
      <c r="V58" s="9"/>
    </row>
    <row r="59" spans="1:23" x14ac:dyDescent="0.4">
      <c r="A59" s="3" t="s">
        <v>0</v>
      </c>
      <c r="I59" s="9">
        <f>VLOOKUP(A59,B:I,8,0)</f>
        <v>762</v>
      </c>
      <c r="J59" s="9">
        <f>VLOOKUP(A59,B:J,9,0)</f>
        <v>362</v>
      </c>
      <c r="R59" s="1">
        <f>Q$5</f>
        <v>0</v>
      </c>
      <c r="W59" s="11" t="str">
        <f>"M"&amp;I59&amp;" "&amp;J59</f>
        <v>M762 362</v>
      </c>
    </row>
    <row r="60" spans="1:23" x14ac:dyDescent="0.4">
      <c r="B60" s="3" t="s">
        <v>96</v>
      </c>
      <c r="C60" s="3" t="s">
        <v>104</v>
      </c>
      <c r="D60" s="9" t="str">
        <f>IF(C60&lt;&gt;"",C60,B60)</f>
        <v>汶川</v>
      </c>
      <c r="E60" s="7">
        <v>103.59650000000001</v>
      </c>
      <c r="F60" s="7">
        <v>31.48301</v>
      </c>
      <c r="H60" s="3">
        <v>20</v>
      </c>
      <c r="I60" s="9">
        <f>ROUND((E60-G$2)*I$2+G60,0)</f>
        <v>689</v>
      </c>
      <c r="J60" s="9">
        <f>ROUND((H$2-F60)*J$2+H60,0)</f>
        <v>200</v>
      </c>
      <c r="L60" s="9" t="str">
        <f>IF(K60&lt;&gt;"",K60,L$2)</f>
        <v>green</v>
      </c>
      <c r="M60" s="3" t="s">
        <v>94</v>
      </c>
      <c r="N60" s="9" t="str">
        <f>IF(M60="circle","&lt;circle cx="""&amp;I60&amp;""" cy="""&amp;J60&amp;""" r="""&amp;M$2&amp;""" ","&lt;rect x="""&amp;I60-N$2&amp;""" y="""&amp;J60-N$2&amp;""" width="""&amp;N$2*2&amp;""" height="""&amp;N$2*2&amp;""" ")</f>
        <v xml:space="preserve">&lt;rect x="684" y="195" width="10" height="10" </v>
      </c>
      <c r="O60" s="9" t="str">
        <f>"&lt;text x="""&amp;I60+C$2&amp;""" y="""&amp;J60+D$2&amp;""" font-size="""&amp;B$2&amp;"""&gt;"</f>
        <v>&lt;text x="697" y="205" font-size="12"&gt;</v>
      </c>
      <c r="P60" s="4" t="str">
        <f>N60&amp;"fill="""&amp;L60&amp;"""/&gt;"&amp;O60&amp;B60&amp;"&lt;/text&gt;"</f>
        <v>&lt;rect x="684" y="195" width="10" height="10" fill="green"/&gt;&lt;text x="697" y="205" font-size="12"&gt;汶川 13&lt;/text&gt;</v>
      </c>
      <c r="Q60" s="1" t="str">
        <f t="shared" ref="Q60:Q67" si="54">"L"&amp;I60&amp;" "&amp;J60&amp;" "</f>
        <v xml:space="preserve">L689 200 </v>
      </c>
      <c r="S60" s="9">
        <f t="shared" ref="S60:S69" si="55">ROUND((I59+I60)/2,0)</f>
        <v>726</v>
      </c>
      <c r="T60" s="9">
        <f t="shared" ref="T60:T69" si="56">J59</f>
        <v>362</v>
      </c>
      <c r="U60" s="9">
        <f t="shared" ref="U60:U69" si="57">ROUND((I59+I60)/2,0)</f>
        <v>726</v>
      </c>
      <c r="V60" s="9">
        <f t="shared" ref="V60:V69" si="58">ROUND((J59+J60)/2,0)</f>
        <v>281</v>
      </c>
      <c r="W60" s="4" t="str">
        <f>"L"&amp;I60&amp;" "&amp;J60</f>
        <v>L689 200</v>
      </c>
    </row>
    <row r="61" spans="1:23" x14ac:dyDescent="0.4">
      <c r="B61" s="3" t="s">
        <v>97</v>
      </c>
      <c r="D61" s="9" t="str">
        <f>IF(C61&lt;&gt;"",C61,B61)</f>
        <v>毕棚沟</v>
      </c>
      <c r="E61" s="7">
        <v>103.0793</v>
      </c>
      <c r="F61" s="7">
        <v>31.411359999999998</v>
      </c>
      <c r="H61" s="3">
        <v>20</v>
      </c>
      <c r="I61" s="9">
        <f>ROUND((E61-G$2)*I$2+G61,0)</f>
        <v>612</v>
      </c>
      <c r="J61" s="9">
        <f>ROUND((H$2-F61)*J$2+H61,0)</f>
        <v>216</v>
      </c>
      <c r="L61" s="9" t="str">
        <f>IF(K61&lt;&gt;"",K61,L$2)</f>
        <v>green</v>
      </c>
      <c r="M61" s="3" t="s">
        <v>46</v>
      </c>
      <c r="N61" s="9" t="str">
        <f>IF(M61="circle","&lt;circle cx="""&amp;I61&amp;""" cy="""&amp;J61&amp;""" r="""&amp;M$2&amp;""" ","&lt;rect x="""&amp;I61-N$2&amp;""" y="""&amp;J61-N$2&amp;""" width="""&amp;N$2*2&amp;""" height="""&amp;N$2*2&amp;""" ")</f>
        <v xml:space="preserve">&lt;circle cx="612" cy="216" r="6" </v>
      </c>
      <c r="O61" s="9" t="str">
        <f>"&lt;text x="""&amp;I61+C$2&amp;""" y="""&amp;J61+D$2&amp;""" font-size="""&amp;B$2&amp;"""&gt;"</f>
        <v>&lt;text x="620" y="221" font-size="12"&gt;</v>
      </c>
      <c r="P61" s="4" t="str">
        <f>N61&amp;"fill="""&amp;L61&amp;"""/&gt;"&amp;O61&amp;B61&amp;"&lt;/text&gt;"</f>
        <v>&lt;circle cx="612" cy="216" r="6" fill="green"/&gt;&lt;text x="620" y="221" font-size="12"&gt;毕棚沟&lt;/text&gt;</v>
      </c>
      <c r="S61" s="9">
        <f t="shared" si="55"/>
        <v>651</v>
      </c>
      <c r="T61" s="9">
        <f t="shared" si="56"/>
        <v>200</v>
      </c>
      <c r="U61" s="9">
        <f t="shared" si="57"/>
        <v>651</v>
      </c>
      <c r="V61" s="9">
        <f t="shared" si="58"/>
        <v>208</v>
      </c>
      <c r="W61" s="4"/>
    </row>
    <row r="62" spans="1:23" x14ac:dyDescent="0.4">
      <c r="B62" s="3" t="s">
        <v>98</v>
      </c>
      <c r="D62" s="9" t="str">
        <f>IF(C62&lt;&gt;"",C62,B62)</f>
        <v>理县</v>
      </c>
      <c r="E62" s="7">
        <v>103.1735</v>
      </c>
      <c r="F62" s="7">
        <v>31.442550000000001</v>
      </c>
      <c r="H62" s="3">
        <v>10</v>
      </c>
      <c r="I62" s="9">
        <f>ROUND((E62-G$2)*I$2+G62,0)</f>
        <v>626</v>
      </c>
      <c r="J62" s="9">
        <f>ROUND((H$2-F62)*J$2+H62,0)</f>
        <v>199</v>
      </c>
      <c r="L62" s="9" t="str">
        <f>IF(K62&lt;&gt;"",K62,L$2)</f>
        <v>green</v>
      </c>
      <c r="M62" s="3" t="s">
        <v>94</v>
      </c>
      <c r="N62" s="9" t="str">
        <f>IF(M62="circle","&lt;circle cx="""&amp;I62&amp;""" cy="""&amp;J62&amp;""" r="""&amp;M$2&amp;""" ","&lt;rect x="""&amp;I62-N$2&amp;""" y="""&amp;J62-N$2&amp;""" width="""&amp;N$2*2&amp;""" height="""&amp;N$2*2&amp;""" ")</f>
        <v xml:space="preserve">&lt;rect x="621" y="194" width="10" height="10" </v>
      </c>
      <c r="O62" s="9" t="str">
        <f>"&lt;text x="""&amp;I62+C$2&amp;""" y="""&amp;J62+D$2&amp;""" font-size="""&amp;B$2&amp;"""&gt;"</f>
        <v>&lt;text x="634" y="204" font-size="12"&gt;</v>
      </c>
      <c r="P62" s="4" t="str">
        <f>N62&amp;"fill="""&amp;L62&amp;"""/&gt;"&amp;O62&amp;B62&amp;"&lt;/text&gt;"</f>
        <v>&lt;rect x="621" y="194" width="10" height="10" fill="green"/&gt;&lt;text x="634" y="204" font-size="12"&gt;理县&lt;/text&gt;</v>
      </c>
      <c r="Q62" s="1" t="str">
        <f t="shared" si="54"/>
        <v xml:space="preserve">L626 199 </v>
      </c>
      <c r="S62" s="9">
        <f t="shared" si="55"/>
        <v>619</v>
      </c>
      <c r="T62" s="9">
        <f t="shared" si="56"/>
        <v>216</v>
      </c>
      <c r="U62" s="9">
        <f t="shared" si="57"/>
        <v>619</v>
      </c>
      <c r="V62" s="9">
        <f t="shared" si="58"/>
        <v>208</v>
      </c>
      <c r="W62" s="4" t="str">
        <f t="shared" ref="W62:W69" si="59">"L"&amp;I62&amp;" "&amp;J62</f>
        <v>L626 199</v>
      </c>
    </row>
    <row r="63" spans="1:23" x14ac:dyDescent="0.4">
      <c r="B63" s="3" t="s">
        <v>99</v>
      </c>
      <c r="C63" s="3" t="s">
        <v>106</v>
      </c>
      <c r="D63" s="9" t="str">
        <f>IF(C63&lt;&gt;"",C63,B63)</f>
        <v>龙洞子沟</v>
      </c>
      <c r="E63" s="7">
        <v>102.762139657047</v>
      </c>
      <c r="F63" s="7">
        <v>31.612624620149202</v>
      </c>
      <c r="H63" s="3">
        <v>20</v>
      </c>
      <c r="I63" s="9">
        <f>ROUND((E63-G$2)*I$2+G63,0)</f>
        <v>564</v>
      </c>
      <c r="J63" s="9">
        <f>ROUND((H$2-F63)*J$2+H63,0)</f>
        <v>171</v>
      </c>
      <c r="L63" s="9" t="str">
        <f>IF(K63&lt;&gt;"",K63,L$2)</f>
        <v>green</v>
      </c>
      <c r="M63" s="3" t="s">
        <v>46</v>
      </c>
      <c r="N63" s="9" t="str">
        <f>IF(M63="circle","&lt;circle cx="""&amp;I63&amp;""" cy="""&amp;J63&amp;""" r="""&amp;M$2&amp;""" ","&lt;rect x="""&amp;I63-N$2&amp;""" y="""&amp;J63-N$2&amp;""" width="""&amp;N$2*2&amp;""" height="""&amp;N$2*2&amp;""" ")</f>
        <v xml:space="preserve">&lt;circle cx="564" cy="171" r="6" </v>
      </c>
      <c r="O63" s="9" t="str">
        <f>"&lt;text x="""&amp;I63+C$2&amp;""" y="""&amp;J63+D$2&amp;""" font-size="""&amp;B$2&amp;"""&gt;"</f>
        <v>&lt;text x="572" y="176" font-size="12"&gt;</v>
      </c>
      <c r="P63" s="4" t="str">
        <f>N63&amp;"fill="""&amp;L63&amp;"""/&gt;"&amp;O63&amp;B63&amp;"&lt;/text&gt;"</f>
        <v>&lt;circle cx="564" cy="171" r="6" fill="green"/&gt;&lt;text x="572" y="176" font-size="12"&gt;米亚罗 28-34&lt;/text&gt;</v>
      </c>
      <c r="Q63" s="1" t="str">
        <f t="shared" si="54"/>
        <v xml:space="preserve">L564 171 </v>
      </c>
      <c r="S63" s="9">
        <f t="shared" si="55"/>
        <v>595</v>
      </c>
      <c r="T63" s="9">
        <f t="shared" si="56"/>
        <v>199</v>
      </c>
      <c r="U63" s="9">
        <f t="shared" si="57"/>
        <v>595</v>
      </c>
      <c r="V63" s="9">
        <f t="shared" si="58"/>
        <v>185</v>
      </c>
      <c r="W63" s="4" t="str">
        <f t="shared" si="59"/>
        <v>L564 171</v>
      </c>
    </row>
    <row r="64" spans="1:23" x14ac:dyDescent="0.4">
      <c r="B64" s="3" t="s">
        <v>76</v>
      </c>
      <c r="D64" s="9" t="str">
        <f t="shared" si="0"/>
        <v>马尔康</v>
      </c>
      <c r="E64" s="7">
        <v>102.21350208208401</v>
      </c>
      <c r="F64" s="7">
        <v>31.911747955647702</v>
      </c>
      <c r="H64" s="3">
        <v>20</v>
      </c>
      <c r="I64" s="9">
        <f t="shared" si="1"/>
        <v>482</v>
      </c>
      <c r="J64" s="9">
        <f t="shared" si="2"/>
        <v>105</v>
      </c>
      <c r="L64" s="9" t="str">
        <f t="shared" si="3"/>
        <v>green</v>
      </c>
      <c r="M64" s="3" t="s">
        <v>45</v>
      </c>
      <c r="N64" s="9" t="str">
        <f t="shared" si="4"/>
        <v xml:space="preserve">&lt;rect x="477" y="100" width="10" height="10" </v>
      </c>
      <c r="O64" s="9" t="str">
        <f t="shared" si="5"/>
        <v>&lt;text x="490" y="110" font-size="12"&gt;</v>
      </c>
      <c r="P64" s="4" t="str">
        <f t="shared" si="6"/>
        <v>&lt;rect x="477" y="100" width="10" height="10" fill="green"/&gt;&lt;text x="490" y="110" font-size="12"&gt;马尔康&lt;/text&gt;</v>
      </c>
      <c r="Q64" s="1" t="str">
        <f t="shared" si="54"/>
        <v xml:space="preserve">L482 105 </v>
      </c>
      <c r="S64" s="9">
        <f t="shared" si="55"/>
        <v>523</v>
      </c>
      <c r="T64" s="9">
        <f t="shared" si="56"/>
        <v>171</v>
      </c>
      <c r="U64" s="9">
        <f t="shared" si="57"/>
        <v>523</v>
      </c>
      <c r="V64" s="9">
        <f t="shared" si="58"/>
        <v>138</v>
      </c>
      <c r="W64" s="4" t="str">
        <f t="shared" si="59"/>
        <v>L482 105</v>
      </c>
    </row>
    <row r="65" spans="1:23" x14ac:dyDescent="0.4">
      <c r="B65" s="3" t="s">
        <v>100</v>
      </c>
      <c r="C65" s="3" t="s">
        <v>107</v>
      </c>
      <c r="D65" s="9" t="str">
        <f t="shared" si="0"/>
        <v xml:space="preserve">列门 </v>
      </c>
      <c r="E65" s="7">
        <v>101.691240373843</v>
      </c>
      <c r="F65" s="7">
        <v>31.824893182642001</v>
      </c>
      <c r="H65" s="3">
        <v>20</v>
      </c>
      <c r="I65" s="9">
        <f t="shared" si="1"/>
        <v>404</v>
      </c>
      <c r="J65" s="9">
        <f t="shared" si="2"/>
        <v>125</v>
      </c>
      <c r="L65" s="9" t="str">
        <f t="shared" si="3"/>
        <v>green</v>
      </c>
      <c r="M65" s="3" t="s">
        <v>94</v>
      </c>
      <c r="N65" s="9" t="str">
        <f t="shared" si="4"/>
        <v xml:space="preserve">&lt;rect x="399" y="120" width="10" height="10" </v>
      </c>
      <c r="O65" s="9" t="str">
        <f t="shared" si="5"/>
        <v>&lt;text x="412" y="130" font-size="12"&gt;</v>
      </c>
      <c r="P65" s="4" t="str">
        <f t="shared" si="6"/>
        <v>&lt;rect x="399" y="120" width="10" height="10" fill="green"/&gt;&lt;text x="412" y="130" font-size="12"&gt;观音桥&lt;/text&gt;</v>
      </c>
      <c r="Q65" s="1" t="str">
        <f t="shared" si="54"/>
        <v xml:space="preserve">L404 125 </v>
      </c>
      <c r="S65" s="9">
        <f t="shared" si="55"/>
        <v>443</v>
      </c>
      <c r="T65" s="9">
        <f t="shared" si="56"/>
        <v>105</v>
      </c>
      <c r="U65" s="9">
        <f t="shared" si="57"/>
        <v>443</v>
      </c>
      <c r="V65" s="9">
        <f t="shared" si="58"/>
        <v>115</v>
      </c>
      <c r="W65" s="4" t="str">
        <f t="shared" si="59"/>
        <v>L404 125</v>
      </c>
    </row>
    <row r="66" spans="1:23" x14ac:dyDescent="0.4">
      <c r="B66" s="3" t="s">
        <v>101</v>
      </c>
      <c r="C66" s="3" t="s">
        <v>108</v>
      </c>
      <c r="D66" s="9" t="str">
        <f t="shared" si="0"/>
        <v>翁达镇</v>
      </c>
      <c r="E66" s="7">
        <v>100.736582093121</v>
      </c>
      <c r="F66" s="7">
        <v>31.877294798859602</v>
      </c>
      <c r="H66" s="3">
        <v>20</v>
      </c>
      <c r="I66" s="9">
        <f t="shared" si="1"/>
        <v>260</v>
      </c>
      <c r="J66" s="9">
        <f t="shared" si="2"/>
        <v>113</v>
      </c>
      <c r="L66" s="9" t="str">
        <f t="shared" si="3"/>
        <v>green</v>
      </c>
      <c r="M66" s="3" t="s">
        <v>94</v>
      </c>
      <c r="N66" s="9" t="str">
        <f t="shared" si="4"/>
        <v xml:space="preserve">&lt;rect x="255" y="108" width="10" height="10" </v>
      </c>
      <c r="O66" s="9" t="str">
        <f t="shared" si="5"/>
        <v>&lt;text x="268" y="118" font-size="12"&gt;</v>
      </c>
      <c r="P66" s="4" t="str">
        <f t="shared" si="6"/>
        <v>&lt;rect x="255" y="108" width="10" height="10" fill="green"/&gt;&lt;text x="268" y="118" font-size="12"&gt;翁达&lt;/text&gt;</v>
      </c>
      <c r="Q66" s="1" t="str">
        <f t="shared" si="54"/>
        <v xml:space="preserve">L260 113 </v>
      </c>
      <c r="S66" s="9">
        <f t="shared" si="55"/>
        <v>332</v>
      </c>
      <c r="T66" s="9">
        <f t="shared" si="56"/>
        <v>125</v>
      </c>
      <c r="U66" s="9">
        <f t="shared" si="57"/>
        <v>332</v>
      </c>
      <c r="V66" s="9">
        <f t="shared" si="58"/>
        <v>119</v>
      </c>
      <c r="W66" s="4" t="str">
        <f t="shared" si="59"/>
        <v>L260 113</v>
      </c>
    </row>
    <row r="67" spans="1:23" x14ac:dyDescent="0.4">
      <c r="B67" s="3" t="s">
        <v>102</v>
      </c>
      <c r="C67" s="3" t="s">
        <v>105</v>
      </c>
      <c r="D67" s="9" t="str">
        <f>IF(C67&lt;&gt;"",C67,B67)</f>
        <v>色达</v>
      </c>
      <c r="E67" s="7">
        <v>100.339413649181</v>
      </c>
      <c r="F67" s="7">
        <v>32.2743304132267</v>
      </c>
      <c r="H67" s="3">
        <v>20</v>
      </c>
      <c r="I67" s="9">
        <f>ROUND((E67-G$2)*I$2+G67,0)</f>
        <v>201</v>
      </c>
      <c r="J67" s="9">
        <f>ROUND((H$2-F67)*J$2+H67,0)</f>
        <v>26</v>
      </c>
      <c r="L67" s="9" t="str">
        <f>IF(K67&lt;&gt;"",K67,L$2)</f>
        <v>green</v>
      </c>
      <c r="M67" s="3" t="s">
        <v>46</v>
      </c>
      <c r="N67" s="9" t="str">
        <f>IF(M67="circle","&lt;circle cx="""&amp;I67&amp;""" cy="""&amp;J67&amp;""" r="""&amp;M$2&amp;""" ","&lt;rect x="""&amp;I67-N$2&amp;""" y="""&amp;J67-N$2&amp;""" width="""&amp;N$2*2&amp;""" height="""&amp;N$2*2&amp;""" ")</f>
        <v xml:space="preserve">&lt;circle cx="201" cy="26" r="6" </v>
      </c>
      <c r="O67" s="9" t="str">
        <f>"&lt;text x="""&amp;I67+C$2&amp;""" y="""&amp;J67+D$2&amp;""" font-size="""&amp;B$2&amp;"""&gt;"</f>
        <v>&lt;text x="209" y="31" font-size="12"&gt;</v>
      </c>
      <c r="P67" s="4" t="str">
        <f>N67&amp;"fill="""&amp;L67&amp;"""/&gt;"&amp;O67&amp;B67&amp;"&lt;/text&gt;"</f>
        <v>&lt;circle cx="201" cy="26" r="6" fill="green"/&gt;&lt;text x="209" y="31" font-size="12"&gt;色达 39&lt;/text&gt;</v>
      </c>
      <c r="Q67" s="1" t="str">
        <f t="shared" si="54"/>
        <v xml:space="preserve">L201 26 </v>
      </c>
      <c r="S67" s="9">
        <f t="shared" si="55"/>
        <v>231</v>
      </c>
      <c r="T67" s="9">
        <f t="shared" si="56"/>
        <v>113</v>
      </c>
      <c r="U67" s="9">
        <f t="shared" si="57"/>
        <v>231</v>
      </c>
      <c r="V67" s="9">
        <f t="shared" si="58"/>
        <v>70</v>
      </c>
      <c r="W67" s="4" t="str">
        <f t="shared" si="59"/>
        <v>L201 26</v>
      </c>
    </row>
    <row r="68" spans="1:23" x14ac:dyDescent="0.4">
      <c r="A68" s="3" t="s">
        <v>101</v>
      </c>
      <c r="I68" s="9">
        <f>VLOOKUP(A68,B:I,8,0)</f>
        <v>260</v>
      </c>
      <c r="J68" s="9">
        <f>VLOOKUP(A68,B:J,9,0)</f>
        <v>113</v>
      </c>
      <c r="R68" s="1" t="str">
        <f>VLOOKUP(A68,B:Q,16,0)</f>
        <v xml:space="preserve">L260 113 </v>
      </c>
      <c r="S68" s="9">
        <f t="shared" si="55"/>
        <v>231</v>
      </c>
      <c r="T68" s="9">
        <f t="shared" si="56"/>
        <v>26</v>
      </c>
      <c r="U68" s="9">
        <f t="shared" si="57"/>
        <v>231</v>
      </c>
      <c r="V68" s="9">
        <f t="shared" si="58"/>
        <v>70</v>
      </c>
      <c r="W68" s="4" t="str">
        <f t="shared" si="59"/>
        <v>L260 113</v>
      </c>
    </row>
    <row r="69" spans="1:23" x14ac:dyDescent="0.4">
      <c r="B69" s="3" t="s">
        <v>103</v>
      </c>
      <c r="D69" s="9" t="str">
        <f>IF(C69&lt;&gt;"",C69,B69)</f>
        <v>卡萨湖</v>
      </c>
      <c r="E69" s="7">
        <v>100.265</v>
      </c>
      <c r="F69" s="7">
        <v>31.66338</v>
      </c>
      <c r="H69" s="3">
        <v>20</v>
      </c>
      <c r="I69" s="9">
        <f>ROUND((E69-G$2)*I$2+G69,0)</f>
        <v>190</v>
      </c>
      <c r="J69" s="9">
        <f>ROUND((H$2-F69)*J$2+H69,0)</f>
        <v>160</v>
      </c>
      <c r="L69" s="9" t="str">
        <f>IF(K69&lt;&gt;"",K69,L$2)</f>
        <v>green</v>
      </c>
      <c r="M69" s="3" t="s">
        <v>46</v>
      </c>
      <c r="N69" s="9" t="str">
        <f>IF(M69="circle","&lt;circle cx="""&amp;I69&amp;""" cy="""&amp;J69&amp;""" r="""&amp;M$2&amp;""" ","&lt;rect x="""&amp;I69-N$2&amp;""" y="""&amp;J69-N$2&amp;""" width="""&amp;N$2*2&amp;""" height="""&amp;N$2*2&amp;""" ")</f>
        <v xml:space="preserve">&lt;circle cx="190" cy="160" r="6" </v>
      </c>
      <c r="O69" s="9" t="str">
        <f>"&lt;text x="""&amp;I69+C$2&amp;""" y="""&amp;J69+D$2&amp;""" font-size="""&amp;B$2&amp;"""&gt;"</f>
        <v>&lt;text x="198" y="165" font-size="12"&gt;</v>
      </c>
      <c r="P69" s="4" t="str">
        <f>N69&amp;"fill="""&amp;L69&amp;"""/&gt;"&amp;O69&amp;B69&amp;"&lt;/text&gt;"</f>
        <v>&lt;circle cx="190" cy="160" r="6" fill="green"/&gt;&lt;text x="198" y="165" font-size="12"&gt;卡萨湖&lt;/text&gt;</v>
      </c>
      <c r="Q69" s="1" t="str">
        <f>"L"&amp;I69&amp;" "&amp;J69&amp;" "</f>
        <v xml:space="preserve">L190 160 </v>
      </c>
      <c r="S69" s="9">
        <f t="shared" si="55"/>
        <v>225</v>
      </c>
      <c r="T69" s="9">
        <f t="shared" si="56"/>
        <v>113</v>
      </c>
      <c r="U69" s="9">
        <f t="shared" si="57"/>
        <v>225</v>
      </c>
      <c r="V69" s="9">
        <f t="shared" si="58"/>
        <v>137</v>
      </c>
      <c r="W69" s="4" t="str">
        <f t="shared" si="59"/>
        <v>L190 160</v>
      </c>
    </row>
    <row r="71" spans="1:23" s="1" customFormat="1" x14ac:dyDescent="0.4">
      <c r="E71" s="6"/>
      <c r="F71" s="6"/>
      <c r="S71" s="9"/>
      <c r="T71" s="9"/>
      <c r="U71" s="9"/>
      <c r="V71" s="9"/>
    </row>
  </sheetData>
  <phoneticPr fontId="1" type="noConversion"/>
  <conditionalFormatting sqref="M60:M1048576 M1:M35 M37:M58">
    <cfRule type="cellIs" dxfId="9" priority="4" operator="equal">
      <formula>"rect"</formula>
    </cfRule>
  </conditionalFormatting>
  <conditionalFormatting sqref="M59">
    <cfRule type="cellIs" dxfId="8" priority="3" operator="equal">
      <formula>"rect"</formula>
    </cfRule>
  </conditionalFormatting>
  <conditionalFormatting sqref="M36">
    <cfRule type="cellIs" dxfId="7" priority="1" operator="equal">
      <formula>"rect"</formula>
    </cfRule>
  </conditionalFormatting>
  <hyperlinks>
    <hyperlink ref="P2" r:id="rId1" xr:uid="{1D951DC8-D115-4EC6-9004-5DEA034427AA}"/>
  </hyperlinks>
  <pageMargins left="0.7" right="0.7" top="0.75" bottom="0.75" header="0.3" footer="0.3"/>
  <pageSetup paperSize="9" orientation="portrait" horizontalDpi="0" verticalDpi="0" r:id="rId2"/>
  <ignoredErrors>
    <ignoredError sqref="I16:J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C30B-1ADB-4B27-A200-889545FA47E4}">
  <dimension ref="A1:W71"/>
  <sheetViews>
    <sheetView workbookViewId="0">
      <pane ySplit="3" topLeftCell="A4" activePane="bottomLeft" state="frozen"/>
      <selection pane="bottomLeft" activeCell="S1" sqref="S1:V1048576"/>
    </sheetView>
  </sheetViews>
  <sheetFormatPr defaultRowHeight="13.9" x14ac:dyDescent="0.4"/>
  <cols>
    <col min="1" max="3" width="9.06640625" style="3"/>
    <col min="4" max="4" width="9.06640625" style="9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0" style="1" hidden="1" customWidth="1"/>
    <col min="19" max="22" width="0" style="9" hidden="1" customWidth="1"/>
    <col min="23" max="16384" width="9.06640625" style="2"/>
  </cols>
  <sheetData>
    <row r="1" spans="1:23" s="1" customFormat="1" x14ac:dyDescent="0.4">
      <c r="B1" s="2" t="s">
        <v>18</v>
      </c>
      <c r="C1" s="2" t="s">
        <v>16</v>
      </c>
      <c r="D1" s="2" t="s">
        <v>17</v>
      </c>
      <c r="E1" s="12" t="s">
        <v>127</v>
      </c>
      <c r="F1" s="12" t="s">
        <v>128</v>
      </c>
      <c r="G1" s="2" t="s">
        <v>8</v>
      </c>
      <c r="H1" s="2" t="s">
        <v>9</v>
      </c>
      <c r="I1" s="2" t="s">
        <v>19</v>
      </c>
      <c r="J1" s="2" t="s">
        <v>20</v>
      </c>
      <c r="K1" s="2"/>
      <c r="L1" s="2" t="s">
        <v>110</v>
      </c>
      <c r="M1" s="2" t="s">
        <v>15</v>
      </c>
      <c r="N1" s="2" t="s">
        <v>47</v>
      </c>
      <c r="O1" s="2"/>
      <c r="P1" s="1" t="s">
        <v>129</v>
      </c>
    </row>
    <row r="2" spans="1:23" s="1" customFormat="1" x14ac:dyDescent="0.4">
      <c r="B2" s="2">
        <v>12</v>
      </c>
      <c r="C2" s="2">
        <v>8</v>
      </c>
      <c r="D2" s="2">
        <v>5</v>
      </c>
      <c r="E2" s="12" t="str">
        <f>TEXT(MIN(I5:I983),"#")&amp;" "&amp;TEXT(MAX(I5:I983),"#")</f>
        <v>43 767</v>
      </c>
      <c r="F2" s="12" t="str">
        <f>TEXT(MIN(J5:J983),"#")&amp;" "&amp;TEXT(MAX(J5:J983),"#")</f>
        <v>87 755</v>
      </c>
      <c r="G2" s="2">
        <v>101.1</v>
      </c>
      <c r="H2" s="2">
        <v>36.5</v>
      </c>
      <c r="I2" s="2">
        <v>280</v>
      </c>
      <c r="J2" s="2">
        <v>200</v>
      </c>
      <c r="K2" s="2"/>
      <c r="L2" s="2" t="s">
        <v>25</v>
      </c>
      <c r="M2" s="2">
        <v>6</v>
      </c>
      <c r="N2" s="2">
        <v>5</v>
      </c>
      <c r="O2" s="2"/>
      <c r="P2" s="13" t="s">
        <v>130</v>
      </c>
    </row>
    <row r="3" spans="1:23" s="1" customFormat="1" x14ac:dyDescent="0.4">
      <c r="A3" s="5" t="s">
        <v>116</v>
      </c>
      <c r="B3" s="5" t="s">
        <v>21</v>
      </c>
      <c r="C3" s="5" t="s">
        <v>22</v>
      </c>
      <c r="D3" s="5" t="s">
        <v>118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28</v>
      </c>
      <c r="L3" s="5" t="s">
        <v>26</v>
      </c>
      <c r="M3" s="3" t="s">
        <v>44</v>
      </c>
      <c r="N3" s="3" t="s">
        <v>109</v>
      </c>
      <c r="O3" s="3" t="s">
        <v>115</v>
      </c>
      <c r="P3" s="1" t="s">
        <v>12</v>
      </c>
      <c r="Q3" s="1" t="s">
        <v>125</v>
      </c>
      <c r="R3" s="1" t="s">
        <v>117</v>
      </c>
      <c r="S3" s="9" t="s">
        <v>210</v>
      </c>
      <c r="T3" s="9" t="s">
        <v>211</v>
      </c>
      <c r="U3" s="9" t="s">
        <v>212</v>
      </c>
      <c r="V3" s="9" t="s">
        <v>213</v>
      </c>
      <c r="W3" s="1" t="s">
        <v>214</v>
      </c>
    </row>
    <row r="4" spans="1:23" s="1" customFormat="1" x14ac:dyDescent="0.4">
      <c r="D4" s="1" t="s">
        <v>111</v>
      </c>
      <c r="E4" s="6" t="s">
        <v>112</v>
      </c>
      <c r="F4" s="1" t="s">
        <v>112</v>
      </c>
      <c r="I4" s="1" t="s">
        <v>114</v>
      </c>
      <c r="J4" s="1" t="s">
        <v>114</v>
      </c>
      <c r="L4" s="1" t="s">
        <v>113</v>
      </c>
      <c r="N4" s="1" t="s">
        <v>114</v>
      </c>
      <c r="O4" s="1" t="s">
        <v>114</v>
      </c>
      <c r="P4" s="1" t="s">
        <v>23</v>
      </c>
      <c r="Q4" s="1" t="s">
        <v>111</v>
      </c>
    </row>
    <row r="5" spans="1:23" x14ac:dyDescent="0.4">
      <c r="B5" s="3" t="s">
        <v>140</v>
      </c>
      <c r="D5" s="9" t="str">
        <f>IF(C5&lt;&gt;"",C5,B5)</f>
        <v>兰州</v>
      </c>
      <c r="E5" s="7">
        <v>103.84050000000001</v>
      </c>
      <c r="F5" s="7">
        <v>36.067230000000002</v>
      </c>
      <c r="I5" s="9">
        <f>ROUND((E5-G$2)*I$2+G5,0)</f>
        <v>767</v>
      </c>
      <c r="J5" s="9">
        <f>ROUND((H$2-F5)*J$2+H5,0)</f>
        <v>87</v>
      </c>
      <c r="L5" s="9" t="str">
        <f>IF(K5&lt;&gt;"",K5,L$2)</f>
        <v>green</v>
      </c>
      <c r="M5" s="3" t="s">
        <v>45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x="762" y="82" width="10" height="10" </v>
      </c>
      <c r="O5" s="9" t="str">
        <f>"&lt;text x="""&amp;I5+C$2&amp;""" y="""&amp;J5+D$2&amp;""" font-size="""&amp;B$2&amp;"""&gt;"</f>
        <v>&lt;text x="775" y="92" font-size="12"&gt;</v>
      </c>
      <c r="P5" s="4" t="str">
        <f>N5&amp;"fill="""&amp;L5&amp;"""/&gt;"&amp;O5&amp;B5&amp;"&lt;/text&gt;"</f>
        <v>&lt;rect x="762" y="82" width="10" height="10" fill="green"/&gt;&lt;text x="775" y="92" font-size="12"&gt;兰州&lt;/text&gt;</v>
      </c>
      <c r="Q5" s="1" t="str">
        <f>"M"&amp;I5&amp;" "&amp;J5&amp;" "</f>
        <v xml:space="preserve">M767 87 </v>
      </c>
      <c r="W5" s="11" t="str">
        <f>"M"&amp;I5&amp;" "&amp;J5</f>
        <v>M767 87</v>
      </c>
    </row>
    <row r="6" spans="1:23" x14ac:dyDescent="0.4">
      <c r="B6" s="3" t="s">
        <v>143</v>
      </c>
      <c r="C6" s="3" t="s">
        <v>141</v>
      </c>
      <c r="D6" s="9" t="str">
        <f t="shared" ref="D6:D32" si="0">IF(C6&lt;&gt;"",C6,B6)</f>
        <v>夏河</v>
      </c>
      <c r="E6" s="7">
        <v>102.5286</v>
      </c>
      <c r="F6" s="7">
        <v>35.208320000000001</v>
      </c>
      <c r="I6" s="9">
        <f t="shared" ref="I6:I17" si="1">ROUND((E6-G$2)*I$2+G6,0)</f>
        <v>400</v>
      </c>
      <c r="J6" s="9">
        <f t="shared" ref="J6:J17" si="2">ROUND((H$2-F6)*J$2+H6,0)</f>
        <v>258</v>
      </c>
      <c r="L6" s="9" t="str">
        <f t="shared" ref="L6:L38" si="3">IF(K6&lt;&gt;"",K6,L$2)</f>
        <v>green</v>
      </c>
      <c r="M6" s="3" t="s">
        <v>45</v>
      </c>
      <c r="N6" s="9" t="str">
        <f t="shared" ref="N6:N17" si="4">IF(M6="circle","&lt;circle cx="""&amp;I6&amp;""" cy="""&amp;J6&amp;""" r="""&amp;M$2&amp;""" ","&lt;rect x="""&amp;I6-N$2&amp;""" y="""&amp;J6-N$2&amp;""" width="""&amp;N$2*2&amp;""" height="""&amp;N$2*2&amp;""" ")</f>
        <v xml:space="preserve">&lt;rect x="395" y="253" width="10" height="10" </v>
      </c>
      <c r="O6" s="9" t="str">
        <f t="shared" ref="O6:O17" si="5">"&lt;text x="""&amp;I6+C$2&amp;""" y="""&amp;J6+D$2&amp;""" font-size="""&amp;B$2&amp;"""&gt;"</f>
        <v>&lt;text x="408" y="263" font-size="12"&gt;</v>
      </c>
      <c r="P6" s="4" t="str">
        <f t="shared" ref="P6:P17" si="6">N6&amp;"fill="""&amp;L6&amp;"""/&gt;"&amp;O6&amp;B6&amp;"&lt;/text&gt;"</f>
        <v>&lt;rect x="395" y="253" width="10" height="10" fill="green"/&gt;&lt;text x="408" y="263" font-size="12"&gt;夏河 36&lt;/text&gt;</v>
      </c>
      <c r="Q6" s="1" t="str">
        <f>"L"&amp;I6&amp;" "&amp;J6&amp;" "</f>
        <v xml:space="preserve">L400 258 </v>
      </c>
      <c r="S6" s="9">
        <f>ROUND((I5+I6)/2,0)</f>
        <v>584</v>
      </c>
      <c r="T6" s="9">
        <f>J5</f>
        <v>87</v>
      </c>
      <c r="U6" s="9">
        <f>ROUND((I5+I6)/2,0)</f>
        <v>584</v>
      </c>
      <c r="V6" s="9">
        <f>ROUND((J5+J6)/2,0)</f>
        <v>173</v>
      </c>
      <c r="W6" s="4" t="str">
        <f>"L"&amp;I6&amp;" "&amp;J6</f>
        <v>L400 258</v>
      </c>
    </row>
    <row r="7" spans="1:23" x14ac:dyDescent="0.4">
      <c r="B7" s="3" t="s">
        <v>142</v>
      </c>
      <c r="C7" s="3" t="s">
        <v>141</v>
      </c>
      <c r="D7" s="9" t="str">
        <f t="shared" si="0"/>
        <v>夏河</v>
      </c>
      <c r="E7" s="7">
        <v>102.5286</v>
      </c>
      <c r="F7" s="7">
        <v>35.208320000000001</v>
      </c>
      <c r="G7" s="3">
        <v>-15</v>
      </c>
      <c r="H7" s="3">
        <v>-15</v>
      </c>
      <c r="I7" s="9">
        <f t="shared" si="1"/>
        <v>385</v>
      </c>
      <c r="J7" s="9">
        <f t="shared" si="2"/>
        <v>243</v>
      </c>
      <c r="L7" s="9" t="str">
        <f t="shared" si="3"/>
        <v>green</v>
      </c>
      <c r="M7" s="3" t="s">
        <v>45</v>
      </c>
      <c r="N7" s="9" t="str">
        <f t="shared" si="4"/>
        <v xml:space="preserve">&lt;rect x="380" y="238" width="10" height="10" </v>
      </c>
      <c r="O7" s="9" t="str">
        <f t="shared" si="5"/>
        <v>&lt;text x="393" y="248" font-size="12"&gt;</v>
      </c>
      <c r="P7" s="4" t="str">
        <f t="shared" si="6"/>
        <v>&lt;rect x="380" y="238" width="10" height="10" fill="green"/&gt;&lt;text x="393" y="248" font-size="12"&gt;拉不楞寺&lt;/text&gt;</v>
      </c>
      <c r="S7" s="9">
        <f t="shared" ref="S7:S38" si="7">ROUND((I6+I7)/2,0)</f>
        <v>393</v>
      </c>
      <c r="T7" s="9">
        <f t="shared" ref="T7:T38" si="8">J6</f>
        <v>258</v>
      </c>
      <c r="U7" s="9">
        <f t="shared" ref="U7:V22" si="9">ROUND((I6+I7)/2,0)</f>
        <v>393</v>
      </c>
      <c r="V7" s="9">
        <f t="shared" si="9"/>
        <v>251</v>
      </c>
      <c r="W7" s="4"/>
    </row>
    <row r="8" spans="1:23" x14ac:dyDescent="0.4">
      <c r="B8" s="3" t="s">
        <v>144</v>
      </c>
      <c r="D8" s="9" t="str">
        <f t="shared" si="0"/>
        <v>桑科草原</v>
      </c>
      <c r="E8" s="7">
        <v>102.5767</v>
      </c>
      <c r="F8" s="7">
        <v>35.008279999999999</v>
      </c>
      <c r="I8" s="9">
        <f t="shared" si="1"/>
        <v>413</v>
      </c>
      <c r="J8" s="9">
        <f t="shared" si="2"/>
        <v>298</v>
      </c>
      <c r="L8" s="9" t="str">
        <f t="shared" si="3"/>
        <v>green</v>
      </c>
      <c r="M8" s="3" t="s">
        <v>46</v>
      </c>
      <c r="N8" s="9" t="str">
        <f t="shared" si="4"/>
        <v xml:space="preserve">&lt;circle cx="413" cy="298" r="6" </v>
      </c>
      <c r="O8" s="9" t="str">
        <f t="shared" si="5"/>
        <v>&lt;text x="421" y="303" font-size="12"&gt;</v>
      </c>
      <c r="P8" s="4" t="str">
        <f t="shared" si="6"/>
        <v>&lt;circle cx="413" cy="298" r="6" fill="green"/&gt;&lt;text x="421" y="303" font-size="12"&gt;桑科草原&lt;/text&gt;</v>
      </c>
      <c r="Q8" s="1" t="str">
        <f t="shared" ref="Q8:Q17" si="10">"L"&amp;I8&amp;" "&amp;J8&amp;" "</f>
        <v xml:space="preserve">L413 298 </v>
      </c>
      <c r="S8" s="9">
        <f t="shared" si="7"/>
        <v>399</v>
      </c>
      <c r="T8" s="9">
        <f t="shared" si="8"/>
        <v>243</v>
      </c>
      <c r="U8" s="9">
        <f t="shared" si="9"/>
        <v>399</v>
      </c>
      <c r="V8" s="9">
        <f t="shared" si="9"/>
        <v>271</v>
      </c>
      <c r="W8" s="4" t="str">
        <f t="shared" ref="W8:W37" si="11">"L"&amp;I8&amp;" "&amp;J8</f>
        <v>L413 298</v>
      </c>
    </row>
    <row r="9" spans="1:23" x14ac:dyDescent="0.4">
      <c r="B9" s="3" t="s">
        <v>145</v>
      </c>
      <c r="C9" s="3" t="s">
        <v>174</v>
      </c>
      <c r="D9" s="9" t="str">
        <f t="shared" si="0"/>
        <v xml:space="preserve">阿不去乎镇 </v>
      </c>
      <c r="E9" s="7">
        <v>102.694183563862</v>
      </c>
      <c r="F9" s="7">
        <v>34.817566047942101</v>
      </c>
      <c r="I9" s="9">
        <f t="shared" si="1"/>
        <v>446</v>
      </c>
      <c r="J9" s="9">
        <f t="shared" si="2"/>
        <v>336</v>
      </c>
      <c r="L9" s="9" t="str">
        <f t="shared" si="3"/>
        <v>green</v>
      </c>
      <c r="M9" s="3" t="s">
        <v>45</v>
      </c>
      <c r="N9" s="9" t="str">
        <f t="shared" si="4"/>
        <v xml:space="preserve">&lt;rect x="441" y="331" width="10" height="10" </v>
      </c>
      <c r="O9" s="9" t="str">
        <f t="shared" si="5"/>
        <v>&lt;text x="454" y="341" font-size="12"&gt;</v>
      </c>
      <c r="P9" s="4" t="str">
        <f t="shared" si="6"/>
        <v>&lt;rect x="441" y="331" width="10" height="10" fill="green"/&gt;&lt;text x="454" y="341" font-size="12"&gt;夏河机场&lt;/text&gt;</v>
      </c>
      <c r="Q9" s="1" t="str">
        <f t="shared" si="10"/>
        <v xml:space="preserve">L446 336 </v>
      </c>
      <c r="S9" s="9">
        <f t="shared" si="7"/>
        <v>430</v>
      </c>
      <c r="T9" s="9">
        <f t="shared" si="8"/>
        <v>298</v>
      </c>
      <c r="U9" s="9">
        <f t="shared" si="9"/>
        <v>430</v>
      </c>
      <c r="V9" s="9">
        <f t="shared" si="9"/>
        <v>317</v>
      </c>
      <c r="W9" s="4" t="str">
        <f t="shared" si="11"/>
        <v>L446 336</v>
      </c>
    </row>
    <row r="10" spans="1:23" x14ac:dyDescent="0.4">
      <c r="B10" s="3" t="s">
        <v>146</v>
      </c>
      <c r="D10" s="9" t="str">
        <f t="shared" si="0"/>
        <v>郭莽湿地</v>
      </c>
      <c r="E10" s="7">
        <v>102.3193</v>
      </c>
      <c r="F10" s="7">
        <v>34.316130000000001</v>
      </c>
      <c r="I10" s="9">
        <f t="shared" si="1"/>
        <v>341</v>
      </c>
      <c r="J10" s="9">
        <f t="shared" si="2"/>
        <v>437</v>
      </c>
      <c r="L10" s="9" t="str">
        <f t="shared" si="3"/>
        <v>green</v>
      </c>
      <c r="M10" s="3" t="s">
        <v>46</v>
      </c>
      <c r="N10" s="9" t="str">
        <f t="shared" si="4"/>
        <v xml:space="preserve">&lt;circle cx="341" cy="437" r="6" </v>
      </c>
      <c r="O10" s="9" t="str">
        <f t="shared" si="5"/>
        <v>&lt;text x="349" y="442" font-size="12"&gt;</v>
      </c>
      <c r="P10" s="4" t="str">
        <f t="shared" si="6"/>
        <v>&lt;circle cx="341" cy="437" r="6" fill="green"/&gt;&lt;text x="349" y="442" font-size="12"&gt;郭莽湿地&lt;/text&gt;</v>
      </c>
      <c r="Q10" s="1" t="str">
        <f t="shared" si="10"/>
        <v xml:space="preserve">L341 437 </v>
      </c>
      <c r="S10" s="9">
        <f t="shared" si="7"/>
        <v>394</v>
      </c>
      <c r="T10" s="9">
        <f t="shared" si="8"/>
        <v>336</v>
      </c>
      <c r="U10" s="9">
        <f t="shared" si="9"/>
        <v>394</v>
      </c>
      <c r="V10" s="9">
        <f t="shared" si="9"/>
        <v>387</v>
      </c>
      <c r="W10" s="4" t="str">
        <f t="shared" si="11"/>
        <v>L341 437</v>
      </c>
    </row>
    <row r="11" spans="1:23" x14ac:dyDescent="0.4">
      <c r="B11" s="3" t="s">
        <v>147</v>
      </c>
      <c r="D11" s="9" t="str">
        <f t="shared" si="0"/>
        <v>玛曲黄河第一湾</v>
      </c>
      <c r="E11" s="7">
        <v>102.0831</v>
      </c>
      <c r="F11" s="7">
        <v>33.967570000000002</v>
      </c>
      <c r="I11" s="9">
        <f t="shared" si="1"/>
        <v>275</v>
      </c>
      <c r="J11" s="9">
        <f t="shared" si="2"/>
        <v>506</v>
      </c>
      <c r="L11" s="9" t="str">
        <f t="shared" si="3"/>
        <v>green</v>
      </c>
      <c r="M11" s="3" t="s">
        <v>46</v>
      </c>
      <c r="N11" s="9" t="str">
        <f t="shared" si="4"/>
        <v xml:space="preserve">&lt;circle cx="275" cy="506" r="6" </v>
      </c>
      <c r="O11" s="9" t="str">
        <f t="shared" si="5"/>
        <v>&lt;text x="283" y="511" font-size="12"&gt;</v>
      </c>
      <c r="P11" s="4" t="str">
        <f t="shared" si="6"/>
        <v>&lt;circle cx="275" cy="506" r="6" fill="green"/&gt;&lt;text x="283" y="511" font-size="12"&gt;玛曲黄河第一湾&lt;/text&gt;</v>
      </c>
      <c r="Q11" s="1" t="str">
        <f t="shared" si="10"/>
        <v xml:space="preserve">L275 506 </v>
      </c>
      <c r="S11" s="9">
        <f t="shared" si="7"/>
        <v>308</v>
      </c>
      <c r="T11" s="9">
        <f t="shared" si="8"/>
        <v>437</v>
      </c>
      <c r="U11" s="9">
        <f t="shared" si="9"/>
        <v>308</v>
      </c>
      <c r="V11" s="9">
        <f t="shared" si="9"/>
        <v>472</v>
      </c>
      <c r="W11" s="4" t="str">
        <f t="shared" si="11"/>
        <v>L275 506</v>
      </c>
    </row>
    <row r="12" spans="1:23" x14ac:dyDescent="0.4">
      <c r="B12" s="3" t="s">
        <v>148</v>
      </c>
      <c r="D12" s="9" t="str">
        <f t="shared" si="0"/>
        <v>阿万仓湿地</v>
      </c>
      <c r="E12" s="7">
        <v>101.6923</v>
      </c>
      <c r="F12" s="7">
        <v>33.77834</v>
      </c>
      <c r="I12" s="9">
        <f t="shared" si="1"/>
        <v>166</v>
      </c>
      <c r="J12" s="9">
        <f t="shared" si="2"/>
        <v>544</v>
      </c>
      <c r="L12" s="9" t="str">
        <f t="shared" si="3"/>
        <v>green</v>
      </c>
      <c r="M12" s="3" t="s">
        <v>46</v>
      </c>
      <c r="N12" s="9" t="str">
        <f t="shared" si="4"/>
        <v xml:space="preserve">&lt;circle cx="166" cy="544" r="6" </v>
      </c>
      <c r="O12" s="9" t="str">
        <f t="shared" si="5"/>
        <v>&lt;text x="174" y="549" font-size="12"&gt;</v>
      </c>
      <c r="P12" s="4" t="str">
        <f t="shared" si="6"/>
        <v>&lt;circle cx="166" cy="544" r="6" fill="green"/&gt;&lt;text x="174" y="549" font-size="12"&gt;阿万仓湿地&lt;/text&gt;</v>
      </c>
      <c r="Q12" s="1" t="str">
        <f t="shared" si="10"/>
        <v xml:space="preserve">L166 544 </v>
      </c>
      <c r="S12" s="9">
        <f t="shared" si="7"/>
        <v>221</v>
      </c>
      <c r="T12" s="9">
        <f t="shared" si="8"/>
        <v>506</v>
      </c>
      <c r="U12" s="9">
        <f t="shared" si="9"/>
        <v>221</v>
      </c>
      <c r="V12" s="9">
        <f t="shared" si="9"/>
        <v>525</v>
      </c>
      <c r="W12" s="4" t="str">
        <f t="shared" si="11"/>
        <v>L166 544</v>
      </c>
    </row>
    <row r="13" spans="1:23" x14ac:dyDescent="0.4">
      <c r="B13" s="3" t="s">
        <v>149</v>
      </c>
      <c r="C13" s="3" t="s">
        <v>170</v>
      </c>
      <c r="D13" s="9" t="str">
        <f t="shared" si="0"/>
        <v>久治</v>
      </c>
      <c r="E13" s="7">
        <v>101.4885</v>
      </c>
      <c r="F13" s="7">
        <v>33.43477</v>
      </c>
      <c r="I13" s="9">
        <f t="shared" si="1"/>
        <v>109</v>
      </c>
      <c r="J13" s="9">
        <f t="shared" si="2"/>
        <v>613</v>
      </c>
      <c r="L13" s="9" t="str">
        <f t="shared" si="3"/>
        <v>green</v>
      </c>
      <c r="M13" s="3" t="s">
        <v>45</v>
      </c>
      <c r="N13" s="9" t="str">
        <f t="shared" si="4"/>
        <v xml:space="preserve">&lt;rect x="104" y="608" width="10" height="10" </v>
      </c>
      <c r="O13" s="9" t="str">
        <f t="shared" si="5"/>
        <v>&lt;text x="117" y="618" font-size="12"&gt;</v>
      </c>
      <c r="P13" s="4" t="str">
        <f t="shared" si="6"/>
        <v>&lt;rect x="104" y="608" width="10" height="10" fill="green"/&gt;&lt;text x="117" y="618" font-size="12"&gt;久治 36&lt;/text&gt;</v>
      </c>
      <c r="Q13" s="1" t="str">
        <f t="shared" si="10"/>
        <v xml:space="preserve">L109 613 </v>
      </c>
      <c r="S13" s="9">
        <f t="shared" si="7"/>
        <v>138</v>
      </c>
      <c r="T13" s="9">
        <f t="shared" si="8"/>
        <v>544</v>
      </c>
      <c r="U13" s="9">
        <f t="shared" si="9"/>
        <v>138</v>
      </c>
      <c r="V13" s="9">
        <f t="shared" si="9"/>
        <v>579</v>
      </c>
      <c r="W13" s="4" t="str">
        <f t="shared" si="11"/>
        <v>L109 613</v>
      </c>
    </row>
    <row r="14" spans="1:23" x14ac:dyDescent="0.4">
      <c r="B14" s="3" t="s">
        <v>150</v>
      </c>
      <c r="C14" s="3" t="s">
        <v>178</v>
      </c>
      <c r="D14" s="9" t="str">
        <f t="shared" si="0"/>
        <v xml:space="preserve">希格朗 </v>
      </c>
      <c r="E14" s="7">
        <v>101.53448363692701</v>
      </c>
      <c r="F14" s="7">
        <v>32.727051327222703</v>
      </c>
      <c r="I14" s="9">
        <f t="shared" si="1"/>
        <v>122</v>
      </c>
      <c r="J14" s="9">
        <f t="shared" si="2"/>
        <v>755</v>
      </c>
      <c r="L14" s="9" t="str">
        <f t="shared" si="3"/>
        <v>green</v>
      </c>
      <c r="M14" s="3" t="s">
        <v>45</v>
      </c>
      <c r="N14" s="9" t="str">
        <f t="shared" si="4"/>
        <v xml:space="preserve">&lt;rect x="117" y="750" width="10" height="10" </v>
      </c>
      <c r="O14" s="9" t="str">
        <f t="shared" si="5"/>
        <v>&lt;text x="130" y="760" font-size="12"&gt;</v>
      </c>
      <c r="P14" s="4" t="str">
        <f t="shared" si="6"/>
        <v>&lt;rect x="117" y="750" width="10" height="10" fill="green"/&gt;&lt;text x="130" y="760" font-size="12"&gt;阿坝 33&lt;/text&gt;</v>
      </c>
      <c r="Q14" s="1" t="str">
        <f t="shared" si="10"/>
        <v xml:space="preserve">L122 755 </v>
      </c>
      <c r="S14" s="9">
        <f t="shared" si="7"/>
        <v>116</v>
      </c>
      <c r="T14" s="9">
        <f t="shared" si="8"/>
        <v>613</v>
      </c>
      <c r="U14" s="9">
        <f t="shared" si="9"/>
        <v>116</v>
      </c>
      <c r="V14" s="9">
        <f t="shared" si="9"/>
        <v>684</v>
      </c>
      <c r="W14" s="4" t="str">
        <f t="shared" si="11"/>
        <v>L122 755</v>
      </c>
    </row>
    <row r="15" spans="1:23" x14ac:dyDescent="0.4">
      <c r="B15" s="3" t="s">
        <v>167</v>
      </c>
      <c r="C15" s="3" t="s">
        <v>178</v>
      </c>
      <c r="D15" s="9" t="str">
        <f t="shared" si="0"/>
        <v xml:space="preserve">希格朗 </v>
      </c>
      <c r="E15" s="7">
        <v>101.53448363692701</v>
      </c>
      <c r="F15" s="7">
        <v>32.727051327222703</v>
      </c>
      <c r="G15" s="3">
        <v>-15</v>
      </c>
      <c r="H15" s="3">
        <v>-15</v>
      </c>
      <c r="I15" s="9">
        <f t="shared" si="1"/>
        <v>107</v>
      </c>
      <c r="J15" s="9">
        <f t="shared" si="2"/>
        <v>740</v>
      </c>
      <c r="L15" s="9" t="str">
        <f t="shared" si="3"/>
        <v>green</v>
      </c>
      <c r="M15" s="3" t="s">
        <v>45</v>
      </c>
      <c r="N15" s="9" t="str">
        <f t="shared" si="4"/>
        <v xml:space="preserve">&lt;rect x="102" y="735" width="10" height="10" </v>
      </c>
      <c r="O15" s="9" t="str">
        <f t="shared" si="5"/>
        <v>&lt;text x="115" y="745" font-size="12"&gt;</v>
      </c>
      <c r="P15" s="4" t="str">
        <f t="shared" si="6"/>
        <v>&lt;rect x="102" y="735" width="10" height="10" fill="green"/&gt;&lt;text x="115" y="745" font-size="12"&gt;🏠聚德大酒店&lt;/text&gt;</v>
      </c>
      <c r="S15" s="9">
        <f t="shared" si="7"/>
        <v>115</v>
      </c>
      <c r="T15" s="9">
        <f t="shared" si="8"/>
        <v>755</v>
      </c>
      <c r="U15" s="9">
        <f t="shared" si="9"/>
        <v>115</v>
      </c>
      <c r="V15" s="9">
        <f t="shared" si="9"/>
        <v>748</v>
      </c>
      <c r="W15" s="4"/>
    </row>
    <row r="16" spans="1:23" x14ac:dyDescent="0.4">
      <c r="B16" s="3" t="s">
        <v>177</v>
      </c>
      <c r="C16" s="3" t="s">
        <v>178</v>
      </c>
      <c r="D16" s="9" t="str">
        <f t="shared" si="0"/>
        <v xml:space="preserve">希格朗 </v>
      </c>
      <c r="E16" s="7">
        <v>101.53448363692701</v>
      </c>
      <c r="F16" s="7">
        <v>32.727051327222703</v>
      </c>
      <c r="G16" s="3">
        <v>-30</v>
      </c>
      <c r="H16" s="3">
        <v>-30</v>
      </c>
      <c r="I16" s="9">
        <f t="shared" ref="I16" si="12">ROUND((E16-G$2)*I$2+G16,0)</f>
        <v>92</v>
      </c>
      <c r="J16" s="9">
        <f t="shared" ref="J16" si="13">ROUND((H$2-F16)*J$2+H16,0)</f>
        <v>725</v>
      </c>
      <c r="L16" s="9" t="str">
        <f t="shared" si="3"/>
        <v>green</v>
      </c>
      <c r="M16" s="3" t="s">
        <v>46</v>
      </c>
      <c r="N16" s="9" t="str">
        <f t="shared" ref="N16" si="14">IF(M16="circle","&lt;circle cx="""&amp;I16&amp;""" cy="""&amp;J16&amp;""" r="""&amp;M$2&amp;""" ","&lt;rect x="""&amp;I16-N$2&amp;""" y="""&amp;J16-N$2&amp;""" width="""&amp;N$2*2&amp;""" height="""&amp;N$2*2&amp;""" ")</f>
        <v xml:space="preserve">&lt;circle cx="92" cy="725" r="6" </v>
      </c>
      <c r="O16" s="9" t="str">
        <f t="shared" ref="O16" si="15">"&lt;text x="""&amp;I16+C$2&amp;""" y="""&amp;J16+D$2&amp;""" font-size="""&amp;B$2&amp;"""&gt;"</f>
        <v>&lt;text x="100" y="730" font-size="12"&gt;</v>
      </c>
      <c r="P16" s="4" t="str">
        <f t="shared" ref="P16" si="16">N16&amp;"fill="""&amp;L16&amp;"""/&gt;"&amp;O16&amp;B16&amp;"&lt;/text&gt;"</f>
        <v>&lt;circle cx="92" cy="725" r="6" fill="green"/&gt;&lt;text x="100" y="730" font-size="12"&gt;格尔登寺&lt;/text&gt;</v>
      </c>
      <c r="S16" s="9">
        <f t="shared" si="7"/>
        <v>100</v>
      </c>
      <c r="T16" s="9">
        <f t="shared" si="8"/>
        <v>740</v>
      </c>
      <c r="U16" s="9">
        <f t="shared" si="9"/>
        <v>100</v>
      </c>
      <c r="V16" s="9">
        <f t="shared" si="9"/>
        <v>733</v>
      </c>
      <c r="W16" s="4"/>
    </row>
    <row r="17" spans="1:23" x14ac:dyDescent="0.4">
      <c r="B17" s="3" t="s">
        <v>151</v>
      </c>
      <c r="C17" s="3" t="s">
        <v>175</v>
      </c>
      <c r="D17" s="9" t="str">
        <f t="shared" si="0"/>
        <v>智日</v>
      </c>
      <c r="E17" s="7">
        <v>101.252120343942</v>
      </c>
      <c r="F17" s="7">
        <v>32.992636950365103</v>
      </c>
      <c r="I17" s="9">
        <f t="shared" si="1"/>
        <v>43</v>
      </c>
      <c r="J17" s="9">
        <f t="shared" si="2"/>
        <v>701</v>
      </c>
      <c r="K17" s="3" t="s">
        <v>24</v>
      </c>
      <c r="L17" s="9" t="str">
        <f t="shared" si="3"/>
        <v>red</v>
      </c>
      <c r="M17" s="3" t="s">
        <v>46</v>
      </c>
      <c r="N17" s="9" t="str">
        <f t="shared" si="4"/>
        <v xml:space="preserve">&lt;circle cx="43" cy="701" r="6" </v>
      </c>
      <c r="O17" s="9" t="str">
        <f t="shared" si="5"/>
        <v>&lt;text x="51" y="706" font-size="12"&gt;</v>
      </c>
      <c r="P17" s="4" t="str">
        <f t="shared" si="6"/>
        <v>&lt;circle cx="43" cy="701" r="6" fill="red"/&gt;&lt;text x="51" y="706" font-size="12"&gt;莲宝叶则 42&lt;/text&gt;</v>
      </c>
      <c r="Q17" s="1" t="str">
        <f t="shared" si="10"/>
        <v xml:space="preserve">L43 701 </v>
      </c>
      <c r="S17" s="9">
        <f t="shared" si="7"/>
        <v>68</v>
      </c>
      <c r="T17" s="9">
        <f t="shared" si="8"/>
        <v>725</v>
      </c>
      <c r="U17" s="9">
        <f t="shared" si="9"/>
        <v>68</v>
      </c>
      <c r="V17" s="9">
        <f t="shared" si="9"/>
        <v>713</v>
      </c>
      <c r="W17" s="4" t="str">
        <f t="shared" si="11"/>
        <v>L43 701</v>
      </c>
    </row>
    <row r="18" spans="1:23" x14ac:dyDescent="0.4">
      <c r="A18" s="3" t="s">
        <v>150</v>
      </c>
      <c r="I18" s="9">
        <f>VLOOKUP(A18,B:I,8,0)</f>
        <v>122</v>
      </c>
      <c r="J18" s="9">
        <f>VLOOKUP(A18,B:J,9,0)</f>
        <v>755</v>
      </c>
      <c r="L18" s="9" t="str">
        <f t="shared" si="3"/>
        <v>green</v>
      </c>
      <c r="R18" s="1" t="str">
        <f>VLOOKUP(A18,B:Q,16,0)</f>
        <v xml:space="preserve">L122 755 </v>
      </c>
      <c r="S18" s="9">
        <f t="shared" si="7"/>
        <v>83</v>
      </c>
      <c r="T18" s="9">
        <f t="shared" si="8"/>
        <v>701</v>
      </c>
      <c r="U18" s="9">
        <f t="shared" si="9"/>
        <v>83</v>
      </c>
      <c r="V18" s="9">
        <f t="shared" si="9"/>
        <v>728</v>
      </c>
      <c r="W18" s="4" t="str">
        <f t="shared" si="11"/>
        <v>L122 755</v>
      </c>
    </row>
    <row r="19" spans="1:23" x14ac:dyDescent="0.4">
      <c r="B19" s="3" t="s">
        <v>152</v>
      </c>
      <c r="D19" s="9" t="str">
        <f t="shared" si="0"/>
        <v>红原月亮湾</v>
      </c>
      <c r="E19" s="7">
        <v>102.49039999999999</v>
      </c>
      <c r="F19" s="7">
        <v>32.791440000000001</v>
      </c>
      <c r="I19" s="9">
        <f t="shared" ref="I19:I27" si="17">ROUND((E19-G$2)*I$2+G19,0)</f>
        <v>389</v>
      </c>
      <c r="J19" s="9">
        <f t="shared" ref="J19:J27" si="18">ROUND((H$2-F19)*J$2+H19,0)</f>
        <v>742</v>
      </c>
      <c r="L19" s="9" t="str">
        <f t="shared" si="3"/>
        <v>green</v>
      </c>
      <c r="M19" s="3" t="s">
        <v>46</v>
      </c>
      <c r="N19" s="9" t="str">
        <f t="shared" ref="N19:N27" si="19">IF(M19="circle","&lt;circle cx="""&amp;I19&amp;""" cy="""&amp;J19&amp;""" r="""&amp;M$2&amp;""" ","&lt;rect x="""&amp;I19-N$2&amp;""" y="""&amp;J19-N$2&amp;""" width="""&amp;N$2*2&amp;""" height="""&amp;N$2*2&amp;""" ")</f>
        <v xml:space="preserve">&lt;circle cx="389" cy="742" r="6" </v>
      </c>
      <c r="O19" s="9" t="str">
        <f t="shared" ref="O19:O27" si="20">"&lt;text x="""&amp;I19+C$2&amp;""" y="""&amp;J19+D$2&amp;""" font-size="""&amp;B$2&amp;"""&gt;"</f>
        <v>&lt;text x="397" y="747" font-size="12"&gt;</v>
      </c>
      <c r="P19" s="4" t="str">
        <f t="shared" ref="P19:P27" si="21">N19&amp;"fill="""&amp;L19&amp;"""/&gt;"&amp;O19&amp;B19&amp;"&lt;/text&gt;"</f>
        <v>&lt;circle cx="389" cy="742" r="6" fill="green"/&gt;&lt;text x="397" y="747" font-size="12"&gt;红原月亮湾&lt;/text&gt;</v>
      </c>
      <c r="Q19" s="1" t="str">
        <f t="shared" ref="Q19:Q26" si="22">"L"&amp;I19&amp;" "&amp;J19&amp;" "</f>
        <v xml:space="preserve">L389 742 </v>
      </c>
      <c r="S19" s="9">
        <f t="shared" si="7"/>
        <v>256</v>
      </c>
      <c r="T19" s="9">
        <f t="shared" si="8"/>
        <v>755</v>
      </c>
      <c r="U19" s="9">
        <f t="shared" si="9"/>
        <v>256</v>
      </c>
      <c r="V19" s="9">
        <f t="shared" si="9"/>
        <v>749</v>
      </c>
      <c r="W19" s="4" t="str">
        <f t="shared" si="11"/>
        <v>L389 742</v>
      </c>
    </row>
    <row r="20" spans="1:23" x14ac:dyDescent="0.4">
      <c r="B20" s="3" t="s">
        <v>153</v>
      </c>
      <c r="D20" s="9" t="str">
        <f t="shared" si="0"/>
        <v>日干乔湿地</v>
      </c>
      <c r="E20" s="7">
        <v>102.78270000000001</v>
      </c>
      <c r="F20" s="7">
        <v>33.153930000000003</v>
      </c>
      <c r="I20" s="9">
        <f t="shared" si="17"/>
        <v>471</v>
      </c>
      <c r="J20" s="9">
        <f t="shared" si="18"/>
        <v>669</v>
      </c>
      <c r="L20" s="9" t="str">
        <f t="shared" si="3"/>
        <v>green</v>
      </c>
      <c r="M20" s="3" t="s">
        <v>46</v>
      </c>
      <c r="N20" s="9" t="str">
        <f t="shared" si="19"/>
        <v xml:space="preserve">&lt;circle cx="471" cy="669" r="6" </v>
      </c>
      <c r="O20" s="9" t="str">
        <f t="shared" si="20"/>
        <v>&lt;text x="479" y="674" font-size="12"&gt;</v>
      </c>
      <c r="P20" s="4" t="str">
        <f t="shared" si="21"/>
        <v>&lt;circle cx="471" cy="669" r="6" fill="green"/&gt;&lt;text x="479" y="674" font-size="12"&gt;日干乔湿地&lt;/text&gt;</v>
      </c>
      <c r="Q20" s="1" t="str">
        <f t="shared" si="22"/>
        <v xml:space="preserve">L471 669 </v>
      </c>
      <c r="S20" s="9">
        <f t="shared" si="7"/>
        <v>430</v>
      </c>
      <c r="T20" s="9">
        <f t="shared" si="8"/>
        <v>742</v>
      </c>
      <c r="U20" s="9">
        <f t="shared" si="9"/>
        <v>430</v>
      </c>
      <c r="V20" s="9">
        <f t="shared" si="9"/>
        <v>706</v>
      </c>
      <c r="W20" s="4" t="str">
        <f t="shared" si="11"/>
        <v>L471 669</v>
      </c>
    </row>
    <row r="21" spans="1:23" x14ac:dyDescent="0.4">
      <c r="B21" s="3" t="s">
        <v>154</v>
      </c>
      <c r="D21" s="9" t="str">
        <f t="shared" si="0"/>
        <v>瓦切塔林</v>
      </c>
      <c r="E21" s="7">
        <v>102.63379999999999</v>
      </c>
      <c r="F21" s="7">
        <v>33.131079999999997</v>
      </c>
      <c r="I21" s="9">
        <f t="shared" si="17"/>
        <v>429</v>
      </c>
      <c r="J21" s="9">
        <f t="shared" si="18"/>
        <v>674</v>
      </c>
      <c r="L21" s="9" t="str">
        <f t="shared" si="3"/>
        <v>green</v>
      </c>
      <c r="M21" s="3" t="s">
        <v>46</v>
      </c>
      <c r="N21" s="9" t="str">
        <f t="shared" si="19"/>
        <v xml:space="preserve">&lt;circle cx="429" cy="674" r="6" </v>
      </c>
      <c r="O21" s="9" t="str">
        <f t="shared" si="20"/>
        <v>&lt;text x="437" y="679" font-size="12"&gt;</v>
      </c>
      <c r="P21" s="4" t="str">
        <f t="shared" si="21"/>
        <v>&lt;circle cx="429" cy="674" r="6" fill="green"/&gt;&lt;text x="437" y="679" font-size="12"&gt;瓦切塔林&lt;/text&gt;</v>
      </c>
      <c r="S21" s="9">
        <f t="shared" si="7"/>
        <v>450</v>
      </c>
      <c r="T21" s="9">
        <f t="shared" si="8"/>
        <v>669</v>
      </c>
      <c r="U21" s="9">
        <f t="shared" si="9"/>
        <v>450</v>
      </c>
      <c r="V21" s="9">
        <f t="shared" si="9"/>
        <v>672</v>
      </c>
      <c r="W21" s="4" t="str">
        <f t="shared" si="11"/>
        <v>L429 674</v>
      </c>
    </row>
    <row r="22" spans="1:23" x14ac:dyDescent="0.4">
      <c r="B22" s="3" t="s">
        <v>155</v>
      </c>
      <c r="C22" s="3" t="s">
        <v>173</v>
      </c>
      <c r="D22" s="9" t="str">
        <f t="shared" si="0"/>
        <v xml:space="preserve">甲央玛 </v>
      </c>
      <c r="E22" s="7">
        <v>102.411462385962</v>
      </c>
      <c r="F22" s="7">
        <v>33.816438585524899</v>
      </c>
      <c r="I22" s="9">
        <f t="shared" si="17"/>
        <v>367</v>
      </c>
      <c r="J22" s="9">
        <f t="shared" si="18"/>
        <v>537</v>
      </c>
      <c r="L22" s="9" t="str">
        <f t="shared" si="3"/>
        <v>green</v>
      </c>
      <c r="M22" s="3" t="s">
        <v>45</v>
      </c>
      <c r="N22" s="9" t="str">
        <f t="shared" si="19"/>
        <v xml:space="preserve">&lt;rect x="362" y="532" width="10" height="10" </v>
      </c>
      <c r="O22" s="9" t="str">
        <f t="shared" si="20"/>
        <v>&lt;text x="375" y="542" font-size="12"&gt;</v>
      </c>
      <c r="P22" s="4" t="str">
        <f t="shared" si="21"/>
        <v>&lt;rect x="362" y="532" width="10" height="10" fill="green"/&gt;&lt;text x="375" y="542" font-size="12"&gt;唐克 34&lt;/text&gt;</v>
      </c>
      <c r="Q22" s="1" t="str">
        <f t="shared" si="22"/>
        <v xml:space="preserve">L367 537 </v>
      </c>
      <c r="S22" s="9">
        <f t="shared" si="7"/>
        <v>398</v>
      </c>
      <c r="T22" s="9">
        <f t="shared" si="8"/>
        <v>674</v>
      </c>
      <c r="U22" s="9">
        <f t="shared" si="9"/>
        <v>398</v>
      </c>
      <c r="V22" s="9">
        <f t="shared" si="9"/>
        <v>606</v>
      </c>
      <c r="W22" s="4" t="str">
        <f t="shared" si="11"/>
        <v>L367 537</v>
      </c>
    </row>
    <row r="23" spans="1:23" x14ac:dyDescent="0.4">
      <c r="B23" s="3" t="s">
        <v>156</v>
      </c>
      <c r="C23" s="3" t="s">
        <v>173</v>
      </c>
      <c r="D23" s="9" t="str">
        <f t="shared" ref="D23" si="23">IF(C23&lt;&gt;"",C23,B23)</f>
        <v xml:space="preserve">甲央玛 </v>
      </c>
      <c r="E23" s="7">
        <v>102.411462385962</v>
      </c>
      <c r="F23" s="7">
        <v>33.816438585524899</v>
      </c>
      <c r="G23" s="3">
        <v>15</v>
      </c>
      <c r="H23" s="3">
        <v>-15</v>
      </c>
      <c r="I23" s="9">
        <f t="shared" si="17"/>
        <v>382</v>
      </c>
      <c r="J23" s="9">
        <f t="shared" si="18"/>
        <v>522</v>
      </c>
      <c r="L23" s="9" t="str">
        <f t="shared" si="3"/>
        <v>green</v>
      </c>
      <c r="M23" s="3" t="s">
        <v>46</v>
      </c>
      <c r="N23" s="9" t="str">
        <f t="shared" si="19"/>
        <v xml:space="preserve">&lt;circle cx="382" cy="522" r="6" </v>
      </c>
      <c r="O23" s="9" t="str">
        <f t="shared" si="20"/>
        <v>&lt;text x="390" y="527" font-size="12"&gt;</v>
      </c>
      <c r="P23" s="4" t="str">
        <f t="shared" si="21"/>
        <v>&lt;circle cx="382" cy="522" r="6" fill="green"/&gt;&lt;text x="390" y="527" font-size="12"&gt;黄河九曲第一湾&lt;/text&gt;</v>
      </c>
      <c r="S23" s="9">
        <f t="shared" si="7"/>
        <v>375</v>
      </c>
      <c r="T23" s="9">
        <f t="shared" si="8"/>
        <v>537</v>
      </c>
      <c r="U23" s="9">
        <f t="shared" ref="U23:V38" si="24">ROUND((I22+I23)/2,0)</f>
        <v>375</v>
      </c>
      <c r="V23" s="9">
        <f t="shared" si="24"/>
        <v>530</v>
      </c>
      <c r="W23" s="4"/>
    </row>
    <row r="24" spans="1:23" x14ac:dyDescent="0.4">
      <c r="B24" s="3" t="s">
        <v>157</v>
      </c>
      <c r="D24" s="9" t="str">
        <f t="shared" si="0"/>
        <v>若尔盖花湖</v>
      </c>
      <c r="E24" s="7">
        <v>102.9744</v>
      </c>
      <c r="F24" s="7">
        <v>33.584380000000003</v>
      </c>
      <c r="I24" s="9">
        <f t="shared" si="17"/>
        <v>525</v>
      </c>
      <c r="J24" s="9">
        <f t="shared" si="18"/>
        <v>583</v>
      </c>
      <c r="L24" s="9" t="str">
        <f t="shared" si="3"/>
        <v>green</v>
      </c>
      <c r="M24" s="3" t="s">
        <v>46</v>
      </c>
      <c r="N24" s="9" t="str">
        <f t="shared" si="19"/>
        <v xml:space="preserve">&lt;circle cx="525" cy="583" r="6" </v>
      </c>
      <c r="O24" s="9" t="str">
        <f t="shared" si="20"/>
        <v>&lt;text x="533" y="588" font-size="12"&gt;</v>
      </c>
      <c r="P24" s="4" t="str">
        <f t="shared" si="21"/>
        <v>&lt;circle cx="525" cy="583" r="6" fill="green"/&gt;&lt;text x="533" y="588" font-size="12"&gt;若尔盖花湖&lt;/text&gt;</v>
      </c>
      <c r="Q24" s="1" t="str">
        <f t="shared" si="22"/>
        <v xml:space="preserve">L525 583 </v>
      </c>
      <c r="S24" s="9">
        <f t="shared" si="7"/>
        <v>454</v>
      </c>
      <c r="T24" s="9">
        <f t="shared" si="8"/>
        <v>522</v>
      </c>
      <c r="U24" s="9">
        <f t="shared" si="24"/>
        <v>454</v>
      </c>
      <c r="V24" s="9">
        <f t="shared" si="24"/>
        <v>553</v>
      </c>
      <c r="W24" s="4" t="str">
        <f t="shared" si="11"/>
        <v>L525 583</v>
      </c>
    </row>
    <row r="25" spans="1:23" x14ac:dyDescent="0.4">
      <c r="B25" s="3" t="s">
        <v>158</v>
      </c>
      <c r="D25" s="9" t="str">
        <f t="shared" si="0"/>
        <v>迭部县</v>
      </c>
      <c r="E25" s="7">
        <v>103.22839999999999</v>
      </c>
      <c r="F25" s="7">
        <v>34.062019999999997</v>
      </c>
      <c r="I25" s="9">
        <f t="shared" si="17"/>
        <v>596</v>
      </c>
      <c r="J25" s="9">
        <f t="shared" si="18"/>
        <v>488</v>
      </c>
      <c r="L25" s="9" t="str">
        <f t="shared" si="3"/>
        <v>green</v>
      </c>
      <c r="M25" s="3" t="s">
        <v>45</v>
      </c>
      <c r="N25" s="9" t="str">
        <f t="shared" si="19"/>
        <v xml:space="preserve">&lt;rect x="591" y="483" width="10" height="10" </v>
      </c>
      <c r="O25" s="9" t="str">
        <f t="shared" si="20"/>
        <v>&lt;text x="604" y="493" font-size="12"&gt;</v>
      </c>
      <c r="P25" s="4" t="str">
        <f t="shared" si="21"/>
        <v>&lt;rect x="591" y="483" width="10" height="10" fill="green"/&gt;&lt;text x="604" y="493" font-size="12"&gt;迭部县&lt;/text&gt;</v>
      </c>
      <c r="Q25" s="1" t="str">
        <f t="shared" si="22"/>
        <v xml:space="preserve">L596 488 </v>
      </c>
      <c r="S25" s="9">
        <f t="shared" si="7"/>
        <v>561</v>
      </c>
      <c r="T25" s="9">
        <f t="shared" si="8"/>
        <v>583</v>
      </c>
      <c r="U25" s="9">
        <f t="shared" si="24"/>
        <v>561</v>
      </c>
      <c r="V25" s="9">
        <f t="shared" si="24"/>
        <v>536</v>
      </c>
      <c r="W25" s="4" t="str">
        <f t="shared" si="11"/>
        <v>L596 488</v>
      </c>
    </row>
    <row r="26" spans="1:23" x14ac:dyDescent="0.4">
      <c r="B26" s="3" t="s">
        <v>159</v>
      </c>
      <c r="C26" s="3" t="s">
        <v>171</v>
      </c>
      <c r="D26" s="9" t="str">
        <f t="shared" si="0"/>
        <v>扎尕那</v>
      </c>
      <c r="E26" s="7">
        <v>103.2029</v>
      </c>
      <c r="F26" s="7">
        <v>34.242159999999998</v>
      </c>
      <c r="I26" s="9">
        <f t="shared" si="17"/>
        <v>589</v>
      </c>
      <c r="J26" s="9">
        <f t="shared" si="18"/>
        <v>452</v>
      </c>
      <c r="L26" s="9" t="str">
        <f t="shared" si="3"/>
        <v>green</v>
      </c>
      <c r="M26" s="3" t="s">
        <v>46</v>
      </c>
      <c r="N26" s="9" t="str">
        <f t="shared" si="19"/>
        <v xml:space="preserve">&lt;circle cx="589" cy="452" r="6" </v>
      </c>
      <c r="O26" s="9" t="str">
        <f t="shared" si="20"/>
        <v>&lt;text x="597" y="457" font-size="12"&gt;</v>
      </c>
      <c r="P26" s="4" t="str">
        <f t="shared" si="21"/>
        <v>&lt;circle cx="589" cy="452" r="6" fill="green"/&gt;&lt;text x="597" y="457" font-size="12"&gt;扎尕那 30&lt;/text&gt;</v>
      </c>
      <c r="Q26" s="1" t="str">
        <f t="shared" si="22"/>
        <v xml:space="preserve">L589 452 </v>
      </c>
      <c r="S26" s="9">
        <f t="shared" si="7"/>
        <v>593</v>
      </c>
      <c r="T26" s="9">
        <f t="shared" si="8"/>
        <v>488</v>
      </c>
      <c r="U26" s="9">
        <f t="shared" si="24"/>
        <v>593</v>
      </c>
      <c r="V26" s="9">
        <f t="shared" si="24"/>
        <v>470</v>
      </c>
      <c r="W26" s="4" t="str">
        <f t="shared" si="11"/>
        <v>L589 452</v>
      </c>
    </row>
    <row r="27" spans="1:23" x14ac:dyDescent="0.4">
      <c r="B27" s="3" t="s">
        <v>168</v>
      </c>
      <c r="C27" s="3" t="s">
        <v>171</v>
      </c>
      <c r="D27" s="9" t="str">
        <f t="shared" si="0"/>
        <v>扎尕那</v>
      </c>
      <c r="E27" s="7">
        <v>103.2029</v>
      </c>
      <c r="F27" s="7">
        <v>34.242159999999998</v>
      </c>
      <c r="G27" s="3">
        <v>15</v>
      </c>
      <c r="H27" s="3">
        <v>-15</v>
      </c>
      <c r="I27" s="9">
        <f t="shared" si="17"/>
        <v>604</v>
      </c>
      <c r="J27" s="9">
        <f t="shared" si="18"/>
        <v>437</v>
      </c>
      <c r="L27" s="9" t="str">
        <f t="shared" si="3"/>
        <v>green</v>
      </c>
      <c r="M27" s="3" t="s">
        <v>45</v>
      </c>
      <c r="N27" s="9" t="str">
        <f t="shared" si="19"/>
        <v xml:space="preserve">&lt;rect x="599" y="432" width="10" height="10" </v>
      </c>
      <c r="O27" s="9" t="str">
        <f t="shared" si="20"/>
        <v>&lt;text x="612" y="442" font-size="12"&gt;</v>
      </c>
      <c r="P27" s="4" t="str">
        <f t="shared" si="21"/>
        <v>&lt;rect x="599" y="432" width="10" height="10" fill="green"/&gt;&lt;text x="612" y="442" font-size="12"&gt;🏠石城人家&lt;/text&gt;</v>
      </c>
      <c r="S27" s="9">
        <f t="shared" si="7"/>
        <v>597</v>
      </c>
      <c r="T27" s="9">
        <f t="shared" si="8"/>
        <v>452</v>
      </c>
      <c r="U27" s="9">
        <f t="shared" si="24"/>
        <v>597</v>
      </c>
      <c r="V27" s="9">
        <f t="shared" si="24"/>
        <v>445</v>
      </c>
      <c r="W27" s="4"/>
    </row>
    <row r="28" spans="1:23" x14ac:dyDescent="0.4">
      <c r="A28" s="3" t="s">
        <v>158</v>
      </c>
      <c r="I28" s="9">
        <f>VLOOKUP(A28,B:I,8,0)</f>
        <v>596</v>
      </c>
      <c r="J28" s="9">
        <f>VLOOKUP(A28,B:J,9,0)</f>
        <v>488</v>
      </c>
      <c r="L28" s="9" t="str">
        <f t="shared" si="3"/>
        <v>green</v>
      </c>
      <c r="R28" s="1" t="str">
        <f>VLOOKUP(A28,B:Q,16,0)</f>
        <v xml:space="preserve">L596 488 </v>
      </c>
      <c r="S28" s="9">
        <f t="shared" si="7"/>
        <v>600</v>
      </c>
      <c r="T28" s="9">
        <f t="shared" si="8"/>
        <v>437</v>
      </c>
      <c r="U28" s="9">
        <f t="shared" si="24"/>
        <v>600</v>
      </c>
      <c r="V28" s="9">
        <f t="shared" si="24"/>
        <v>463</v>
      </c>
      <c r="W28" s="4" t="str">
        <f t="shared" si="11"/>
        <v>L596 488</v>
      </c>
    </row>
    <row r="29" spans="1:23" x14ac:dyDescent="0.4">
      <c r="B29" s="3" t="s">
        <v>160</v>
      </c>
      <c r="C29" s="3" t="s">
        <v>172</v>
      </c>
      <c r="D29" s="9" t="str">
        <f t="shared" si="0"/>
        <v>郎木寺</v>
      </c>
      <c r="E29" s="7">
        <v>102.6435</v>
      </c>
      <c r="F29" s="7">
        <v>34.095860000000002</v>
      </c>
      <c r="I29" s="9">
        <f t="shared" ref="I29:I32" si="25">ROUND((E29-G$2)*I$2+G29,0)</f>
        <v>432</v>
      </c>
      <c r="J29" s="9">
        <f t="shared" ref="J29:J32" si="26">ROUND((H$2-F29)*J$2+H29,0)</f>
        <v>481</v>
      </c>
      <c r="L29" s="9" t="str">
        <f t="shared" si="3"/>
        <v>green</v>
      </c>
      <c r="M29" s="3" t="s">
        <v>46</v>
      </c>
      <c r="N29" s="9" t="str">
        <f t="shared" ref="N29:N32" si="27">IF(M29="circle","&lt;circle cx="""&amp;I29&amp;""" cy="""&amp;J29&amp;""" r="""&amp;M$2&amp;""" ","&lt;rect x="""&amp;I29-N$2&amp;""" y="""&amp;J29-N$2&amp;""" width="""&amp;N$2*2&amp;""" height="""&amp;N$2*2&amp;""" ")</f>
        <v xml:space="preserve">&lt;circle cx="432" cy="481" r="6" </v>
      </c>
      <c r="O29" s="9" t="str">
        <f t="shared" ref="O29:O32" si="28">"&lt;text x="""&amp;I29+C$2&amp;""" y="""&amp;J29+D$2&amp;""" font-size="""&amp;B$2&amp;"""&gt;"</f>
        <v>&lt;text x="440" y="486" font-size="12"&gt;</v>
      </c>
      <c r="P29" s="4" t="str">
        <f t="shared" ref="P29:P32" si="29">N29&amp;"fill="""&amp;L29&amp;"""/&gt;"&amp;O29&amp;B29&amp;"&lt;/text&gt;"</f>
        <v>&lt;circle cx="432" cy="481" r="6" fill="green"/&gt;&lt;text x="440" y="486" font-size="12"&gt;郎木寺 36&lt;/text&gt;</v>
      </c>
      <c r="Q29" s="1" t="str">
        <f t="shared" ref="Q29:Q31" si="30">"L"&amp;I29&amp;" "&amp;J29&amp;" "</f>
        <v xml:space="preserve">L432 481 </v>
      </c>
      <c r="S29" s="9">
        <f t="shared" si="7"/>
        <v>514</v>
      </c>
      <c r="T29" s="9">
        <f t="shared" si="8"/>
        <v>488</v>
      </c>
      <c r="U29" s="9">
        <f t="shared" si="24"/>
        <v>514</v>
      </c>
      <c r="V29" s="9">
        <f t="shared" si="24"/>
        <v>485</v>
      </c>
      <c r="W29" s="4" t="str">
        <f t="shared" si="11"/>
        <v>L432 481</v>
      </c>
    </row>
    <row r="30" spans="1:23" x14ac:dyDescent="0.4">
      <c r="B30" s="3" t="s">
        <v>161</v>
      </c>
      <c r="C30" s="3" t="s">
        <v>172</v>
      </c>
      <c r="D30" s="9" t="str">
        <f t="shared" ref="D30" si="31">IF(C30&lt;&gt;"",C30,B30)</f>
        <v>郎木寺</v>
      </c>
      <c r="E30" s="7">
        <v>102.6435</v>
      </c>
      <c r="F30" s="7">
        <v>34.095860000000002</v>
      </c>
      <c r="G30" s="3">
        <v>15</v>
      </c>
      <c r="H30" s="3">
        <v>-15</v>
      </c>
      <c r="I30" s="9">
        <f t="shared" si="25"/>
        <v>447</v>
      </c>
      <c r="J30" s="9">
        <f t="shared" si="26"/>
        <v>466</v>
      </c>
      <c r="L30" s="9" t="str">
        <f t="shared" si="3"/>
        <v>green</v>
      </c>
      <c r="M30" s="3" t="s">
        <v>46</v>
      </c>
      <c r="N30" s="9" t="str">
        <f t="shared" si="27"/>
        <v xml:space="preserve">&lt;circle cx="447" cy="466" r="6" </v>
      </c>
      <c r="O30" s="9" t="str">
        <f t="shared" si="28"/>
        <v>&lt;text x="455" y="471" font-size="12"&gt;</v>
      </c>
      <c r="P30" s="4" t="str">
        <f t="shared" si="29"/>
        <v>&lt;circle cx="447" cy="466" r="6" fill="green"/&gt;&lt;text x="455" y="471" font-size="12"&gt;纳摩峡谷&lt;/text&gt;</v>
      </c>
      <c r="S30" s="9">
        <f t="shared" si="7"/>
        <v>440</v>
      </c>
      <c r="T30" s="9">
        <f t="shared" si="8"/>
        <v>481</v>
      </c>
      <c r="U30" s="9">
        <f t="shared" si="24"/>
        <v>440</v>
      </c>
      <c r="V30" s="9">
        <f t="shared" si="24"/>
        <v>474</v>
      </c>
      <c r="W30" s="4"/>
    </row>
    <row r="31" spans="1:23" x14ac:dyDescent="0.4">
      <c r="B31" s="3" t="s">
        <v>162</v>
      </c>
      <c r="C31" s="3" t="s">
        <v>176</v>
      </c>
      <c r="D31" s="9" t="str">
        <f t="shared" si="0"/>
        <v>恰索尔</v>
      </c>
      <c r="E31" s="7">
        <v>102.273959749686</v>
      </c>
      <c r="F31" s="7">
        <v>34.220995230267803</v>
      </c>
      <c r="I31" s="9">
        <f t="shared" si="25"/>
        <v>329</v>
      </c>
      <c r="J31" s="9">
        <f t="shared" si="26"/>
        <v>456</v>
      </c>
      <c r="L31" s="9" t="str">
        <f t="shared" si="3"/>
        <v>green</v>
      </c>
      <c r="M31" s="3" t="s">
        <v>46</v>
      </c>
      <c r="N31" s="9" t="str">
        <f t="shared" si="27"/>
        <v xml:space="preserve">&lt;circle cx="329" cy="456" r="6" </v>
      </c>
      <c r="O31" s="9" t="str">
        <f t="shared" si="28"/>
        <v>&lt;text x="337" y="461" font-size="12"&gt;</v>
      </c>
      <c r="P31" s="4" t="str">
        <f t="shared" si="29"/>
        <v>&lt;circle cx="329" cy="456" r="6" fill="green"/&gt;&lt;text x="337" y="461" font-size="12"&gt;尕海&lt;/text&gt;</v>
      </c>
      <c r="Q31" s="1" t="str">
        <f t="shared" si="30"/>
        <v xml:space="preserve">L329 456 </v>
      </c>
      <c r="S31" s="9">
        <f t="shared" si="7"/>
        <v>388</v>
      </c>
      <c r="T31" s="9">
        <f t="shared" si="8"/>
        <v>466</v>
      </c>
      <c r="U31" s="9">
        <f t="shared" si="24"/>
        <v>388</v>
      </c>
      <c r="V31" s="9">
        <f t="shared" si="24"/>
        <v>461</v>
      </c>
      <c r="W31" s="4" t="str">
        <f t="shared" si="11"/>
        <v>L329 456</v>
      </c>
    </row>
    <row r="32" spans="1:23" x14ac:dyDescent="0.4">
      <c r="B32" s="3" t="s">
        <v>163</v>
      </c>
      <c r="D32" s="9" t="str">
        <f t="shared" si="0"/>
        <v>则岔</v>
      </c>
      <c r="E32" s="7">
        <v>102.72490000000001</v>
      </c>
      <c r="F32" s="7">
        <v>34.49342</v>
      </c>
      <c r="I32" s="9">
        <f t="shared" si="25"/>
        <v>455</v>
      </c>
      <c r="J32" s="9">
        <f t="shared" si="26"/>
        <v>401</v>
      </c>
      <c r="L32" s="9" t="str">
        <f t="shared" si="3"/>
        <v>green</v>
      </c>
      <c r="M32" s="3" t="s">
        <v>46</v>
      </c>
      <c r="N32" s="9" t="str">
        <f t="shared" si="27"/>
        <v xml:space="preserve">&lt;circle cx="455" cy="401" r="6" </v>
      </c>
      <c r="O32" s="9" t="str">
        <f t="shared" si="28"/>
        <v>&lt;text x="463" y="406" font-size="12"&gt;</v>
      </c>
      <c r="P32" s="4" t="str">
        <f t="shared" si="29"/>
        <v>&lt;circle cx="455" cy="401" r="6" fill="green"/&gt;&lt;text x="463" y="406" font-size="12"&gt;则岔&lt;/text&gt;</v>
      </c>
      <c r="S32" s="9">
        <f t="shared" si="7"/>
        <v>392</v>
      </c>
      <c r="T32" s="9">
        <f t="shared" si="8"/>
        <v>456</v>
      </c>
      <c r="U32" s="9">
        <f t="shared" si="24"/>
        <v>392</v>
      </c>
      <c r="V32" s="9">
        <f t="shared" si="24"/>
        <v>429</v>
      </c>
      <c r="W32" s="4"/>
    </row>
    <row r="33" spans="1:23" x14ac:dyDescent="0.4">
      <c r="A33" s="3" t="s">
        <v>146</v>
      </c>
      <c r="I33" s="9">
        <f>VLOOKUP(A33,B:I,8,0)</f>
        <v>341</v>
      </c>
      <c r="J33" s="9">
        <f>VLOOKUP(A33,B:J,9,0)</f>
        <v>437</v>
      </c>
      <c r="L33" s="9" t="str">
        <f t="shared" si="3"/>
        <v>green</v>
      </c>
      <c r="R33" s="1" t="str">
        <f>VLOOKUP(A33,B:Q,16,0)</f>
        <v xml:space="preserve">L341 437 </v>
      </c>
      <c r="S33" s="9">
        <f t="shared" si="7"/>
        <v>398</v>
      </c>
      <c r="T33" s="9">
        <f t="shared" si="8"/>
        <v>401</v>
      </c>
      <c r="U33" s="9">
        <f t="shared" si="24"/>
        <v>398</v>
      </c>
      <c r="V33" s="9">
        <f t="shared" si="24"/>
        <v>419</v>
      </c>
      <c r="W33" s="4" t="str">
        <f t="shared" si="11"/>
        <v>L341 437</v>
      </c>
    </row>
    <row r="34" spans="1:23" x14ac:dyDescent="0.4">
      <c r="A34" s="3" t="s">
        <v>145</v>
      </c>
      <c r="I34" s="9">
        <f>VLOOKUP(A34,B:I,8,0)</f>
        <v>446</v>
      </c>
      <c r="J34" s="9">
        <f>VLOOKUP(A34,B:J,9,0)</f>
        <v>336</v>
      </c>
      <c r="L34" s="9" t="str">
        <f t="shared" si="3"/>
        <v>green</v>
      </c>
      <c r="R34" s="1" t="str">
        <f>VLOOKUP(A34,B:Q,16,0)</f>
        <v xml:space="preserve">L446 336 </v>
      </c>
      <c r="S34" s="9">
        <f t="shared" si="7"/>
        <v>394</v>
      </c>
      <c r="T34" s="9">
        <f t="shared" si="8"/>
        <v>437</v>
      </c>
      <c r="U34" s="9">
        <f t="shared" si="24"/>
        <v>394</v>
      </c>
      <c r="V34" s="9">
        <f t="shared" si="24"/>
        <v>387</v>
      </c>
      <c r="W34" s="4" t="str">
        <f t="shared" si="11"/>
        <v>L446 336</v>
      </c>
    </row>
    <row r="35" spans="1:23" x14ac:dyDescent="0.4">
      <c r="B35" s="3" t="s">
        <v>165</v>
      </c>
      <c r="C35" s="3" t="s">
        <v>164</v>
      </c>
      <c r="D35" s="9" t="str">
        <f t="shared" ref="D35:D37" si="32">IF(C35&lt;&gt;"",C35,B35)</f>
        <v>合作市</v>
      </c>
      <c r="E35" s="7">
        <v>102.91759999999999</v>
      </c>
      <c r="F35" s="7">
        <v>35.005940000000002</v>
      </c>
      <c r="I35" s="9">
        <f t="shared" ref="I35:I37" si="33">ROUND((E35-G$2)*I$2+G35,0)</f>
        <v>509</v>
      </c>
      <c r="J35" s="9">
        <f t="shared" ref="J35:J37" si="34">ROUND((H$2-F35)*J$2+H35,0)</f>
        <v>299</v>
      </c>
      <c r="L35" s="9" t="str">
        <f t="shared" si="3"/>
        <v>green</v>
      </c>
      <c r="M35" s="3" t="s">
        <v>45</v>
      </c>
      <c r="N35" s="9" t="str">
        <f t="shared" ref="N35:N37" si="35">IF(M35="circle","&lt;circle cx="""&amp;I35&amp;""" cy="""&amp;J35&amp;""" r="""&amp;M$2&amp;""" ","&lt;rect x="""&amp;I35-N$2&amp;""" y="""&amp;J35-N$2&amp;""" width="""&amp;N$2*2&amp;""" height="""&amp;N$2*2&amp;""" ")</f>
        <v xml:space="preserve">&lt;rect x="504" y="294" width="10" height="10" </v>
      </c>
      <c r="O35" s="9" t="str">
        <f t="shared" ref="O35:O37" si="36">"&lt;text x="""&amp;I35+C$2&amp;""" y="""&amp;J35+D$2&amp;""" font-size="""&amp;B$2&amp;"""&gt;"</f>
        <v>&lt;text x="517" y="304" font-size="12"&gt;</v>
      </c>
      <c r="P35" s="4" t="str">
        <f t="shared" ref="P35:P37" si="37">N35&amp;"fill="""&amp;L35&amp;"""/&gt;"&amp;O35&amp;B35&amp;"&lt;/text&gt;"</f>
        <v>&lt;rect x="504" y="294" width="10" height="10" fill="green"/&gt;&lt;text x="517" y="304" font-size="12"&gt;合作市 30&lt;/text&gt;</v>
      </c>
      <c r="Q35" s="1" t="str">
        <f t="shared" ref="Q35" si="38">"L"&amp;I35&amp;" "&amp;J35&amp;" "</f>
        <v xml:space="preserve">L509 299 </v>
      </c>
      <c r="S35" s="9">
        <f t="shared" si="7"/>
        <v>478</v>
      </c>
      <c r="T35" s="9">
        <f t="shared" si="8"/>
        <v>336</v>
      </c>
      <c r="U35" s="9">
        <f t="shared" si="24"/>
        <v>478</v>
      </c>
      <c r="V35" s="9">
        <f t="shared" si="24"/>
        <v>318</v>
      </c>
      <c r="W35" s="4" t="str">
        <f t="shared" si="11"/>
        <v>L509 299</v>
      </c>
    </row>
    <row r="36" spans="1:23" x14ac:dyDescent="0.4">
      <c r="B36" s="3" t="s">
        <v>169</v>
      </c>
      <c r="C36" s="3" t="s">
        <v>164</v>
      </c>
      <c r="D36" s="9" t="str">
        <f t="shared" si="32"/>
        <v>合作市</v>
      </c>
      <c r="E36" s="7">
        <v>102.91759999999999</v>
      </c>
      <c r="F36" s="7">
        <v>35.005940000000002</v>
      </c>
      <c r="G36" s="3">
        <v>15</v>
      </c>
      <c r="H36" s="3">
        <v>-15</v>
      </c>
      <c r="I36" s="9">
        <f t="shared" si="33"/>
        <v>524</v>
      </c>
      <c r="J36" s="9">
        <f t="shared" si="34"/>
        <v>284</v>
      </c>
      <c r="L36" s="9" t="str">
        <f t="shared" si="3"/>
        <v>green</v>
      </c>
      <c r="M36" s="3" t="s">
        <v>45</v>
      </c>
      <c r="N36" s="9" t="str">
        <f t="shared" si="35"/>
        <v xml:space="preserve">&lt;rect x="519" y="279" width="10" height="10" </v>
      </c>
      <c r="O36" s="9" t="str">
        <f t="shared" si="36"/>
        <v>&lt;text x="532" y="289" font-size="12"&gt;</v>
      </c>
      <c r="P36" s="4" t="str">
        <f t="shared" si="37"/>
        <v>&lt;rect x="519" y="279" width="10" height="10" fill="green"/&gt;&lt;text x="532" y="289" font-size="12"&gt;🏠珠峰大酒店&lt;/text&gt;</v>
      </c>
      <c r="S36" s="9">
        <f t="shared" si="7"/>
        <v>517</v>
      </c>
      <c r="T36" s="9">
        <f t="shared" si="8"/>
        <v>299</v>
      </c>
      <c r="U36" s="9">
        <f t="shared" si="24"/>
        <v>517</v>
      </c>
      <c r="V36" s="9">
        <f t="shared" si="24"/>
        <v>292</v>
      </c>
      <c r="W36" s="4"/>
    </row>
    <row r="37" spans="1:23" x14ac:dyDescent="0.4">
      <c r="B37" s="3" t="s">
        <v>166</v>
      </c>
      <c r="D37" s="9" t="str">
        <f t="shared" si="32"/>
        <v>米拉日巴佛阁</v>
      </c>
      <c r="E37" s="7">
        <v>102.9192</v>
      </c>
      <c r="F37" s="7">
        <v>35.012210000000003</v>
      </c>
      <c r="G37" s="3">
        <v>30</v>
      </c>
      <c r="H37" s="3">
        <v>-30</v>
      </c>
      <c r="I37" s="9">
        <f t="shared" si="33"/>
        <v>539</v>
      </c>
      <c r="J37" s="9">
        <f t="shared" si="34"/>
        <v>268</v>
      </c>
      <c r="L37" s="9" t="str">
        <f t="shared" si="3"/>
        <v>green</v>
      </c>
      <c r="M37" s="3" t="s">
        <v>46</v>
      </c>
      <c r="N37" s="9" t="str">
        <f t="shared" si="35"/>
        <v xml:space="preserve">&lt;circle cx="539" cy="268" r="6" </v>
      </c>
      <c r="O37" s="9" t="str">
        <f t="shared" si="36"/>
        <v>&lt;text x="547" y="273" font-size="12"&gt;</v>
      </c>
      <c r="P37" s="4" t="str">
        <f t="shared" si="37"/>
        <v>&lt;circle cx="539" cy="268" r="6" fill="green"/&gt;&lt;text x="547" y="273" font-size="12"&gt;米拉日巴佛阁&lt;/text&gt;</v>
      </c>
      <c r="S37" s="9">
        <f t="shared" si="7"/>
        <v>532</v>
      </c>
      <c r="T37" s="9">
        <f t="shared" si="8"/>
        <v>284</v>
      </c>
      <c r="U37" s="9">
        <f t="shared" si="24"/>
        <v>532</v>
      </c>
      <c r="V37" s="9">
        <f t="shared" si="24"/>
        <v>276</v>
      </c>
      <c r="W37" s="4" t="str">
        <f t="shared" si="11"/>
        <v>L539 268</v>
      </c>
    </row>
    <row r="38" spans="1:23" x14ac:dyDescent="0.4">
      <c r="A38" s="3" t="s">
        <v>140</v>
      </c>
      <c r="I38" s="9">
        <f>VLOOKUP(A38,B:I,8,0)</f>
        <v>767</v>
      </c>
      <c r="J38" s="9">
        <f>VLOOKUP(A38,B:J,9,0)</f>
        <v>87</v>
      </c>
      <c r="L38" s="9" t="str">
        <f t="shared" si="3"/>
        <v>green</v>
      </c>
      <c r="R38" s="1" t="str">
        <f>SUBSTITUTE(Q$5,"M","L")</f>
        <v xml:space="preserve">L767 87 </v>
      </c>
      <c r="S38" s="9">
        <f t="shared" si="7"/>
        <v>653</v>
      </c>
      <c r="T38" s="9">
        <f t="shared" si="8"/>
        <v>268</v>
      </c>
      <c r="U38" s="9">
        <f t="shared" si="24"/>
        <v>653</v>
      </c>
      <c r="V38" s="9">
        <f t="shared" si="24"/>
        <v>178</v>
      </c>
      <c r="W38" s="4" t="str">
        <f t="shared" ref="W38" si="39">"L"&amp;I38&amp;" "&amp;J38</f>
        <v>L767 87</v>
      </c>
    </row>
    <row r="39" spans="1:23" x14ac:dyDescent="0.4">
      <c r="W39" s="1"/>
    </row>
    <row r="40" spans="1:23" x14ac:dyDescent="0.4">
      <c r="W40" s="1"/>
    </row>
    <row r="41" spans="1:23" x14ac:dyDescent="0.4">
      <c r="W41" s="1"/>
    </row>
    <row r="42" spans="1:23" x14ac:dyDescent="0.4">
      <c r="W42" s="1"/>
    </row>
    <row r="43" spans="1:23" x14ac:dyDescent="0.4">
      <c r="W43" s="1"/>
    </row>
    <row r="44" spans="1:23" x14ac:dyDescent="0.4">
      <c r="W44" s="1"/>
    </row>
    <row r="45" spans="1:23" x14ac:dyDescent="0.4">
      <c r="W45" s="1"/>
    </row>
    <row r="46" spans="1:23" x14ac:dyDescent="0.4">
      <c r="W46" s="1"/>
    </row>
    <row r="47" spans="1:23" x14ac:dyDescent="0.4">
      <c r="W47" s="1"/>
    </row>
    <row r="48" spans="1:23" x14ac:dyDescent="0.4">
      <c r="W48" s="1"/>
    </row>
    <row r="49" spans="23:23" x14ac:dyDescent="0.4">
      <c r="W49" s="1"/>
    </row>
    <row r="50" spans="23:23" x14ac:dyDescent="0.4">
      <c r="W50" s="1"/>
    </row>
    <row r="51" spans="23:23" x14ac:dyDescent="0.4">
      <c r="W51" s="1"/>
    </row>
    <row r="52" spans="23:23" x14ac:dyDescent="0.4">
      <c r="W52" s="1"/>
    </row>
    <row r="53" spans="23:23" x14ac:dyDescent="0.4">
      <c r="W53" s="1"/>
    </row>
    <row r="54" spans="23:23" x14ac:dyDescent="0.4">
      <c r="W54" s="1"/>
    </row>
    <row r="55" spans="23:23" x14ac:dyDescent="0.4">
      <c r="W55" s="1"/>
    </row>
    <row r="56" spans="23:23" x14ac:dyDescent="0.4">
      <c r="W56" s="1"/>
    </row>
    <row r="57" spans="23:23" x14ac:dyDescent="0.4">
      <c r="W57" s="1"/>
    </row>
    <row r="58" spans="23:23" x14ac:dyDescent="0.4">
      <c r="W58" s="1"/>
    </row>
    <row r="59" spans="23:23" x14ac:dyDescent="0.4">
      <c r="W59" s="1"/>
    </row>
    <row r="60" spans="23:23" x14ac:dyDescent="0.4">
      <c r="W60" s="1"/>
    </row>
    <row r="61" spans="23:23" x14ac:dyDescent="0.4">
      <c r="W61" s="1"/>
    </row>
    <row r="62" spans="23:23" x14ac:dyDescent="0.4">
      <c r="W62" s="1"/>
    </row>
    <row r="63" spans="23:23" x14ac:dyDescent="0.4">
      <c r="W63" s="1"/>
    </row>
    <row r="64" spans="23:23" x14ac:dyDescent="0.4">
      <c r="W64" s="1"/>
    </row>
    <row r="65" spans="23:23" x14ac:dyDescent="0.4">
      <c r="W65" s="1"/>
    </row>
    <row r="66" spans="23:23" x14ac:dyDescent="0.4">
      <c r="W66" s="1"/>
    </row>
    <row r="67" spans="23:23" x14ac:dyDescent="0.4">
      <c r="W67" s="1"/>
    </row>
    <row r="68" spans="23:23" x14ac:dyDescent="0.4">
      <c r="W68" s="1"/>
    </row>
    <row r="69" spans="23:23" x14ac:dyDescent="0.4">
      <c r="W69" s="1"/>
    </row>
    <row r="70" spans="23:23" x14ac:dyDescent="0.4">
      <c r="W70" s="1"/>
    </row>
    <row r="71" spans="23:23" x14ac:dyDescent="0.4">
      <c r="W71" s="1"/>
    </row>
  </sheetData>
  <phoneticPr fontId="1" type="noConversion"/>
  <conditionalFormatting sqref="M1:M15 M17:M44 M46:M1048576">
    <cfRule type="cellIs" dxfId="6" priority="5" operator="equal">
      <formula>"rect"</formula>
    </cfRule>
  </conditionalFormatting>
  <conditionalFormatting sqref="M16">
    <cfRule type="cellIs" dxfId="5" priority="2" operator="equal">
      <formula>"rect"</formula>
    </cfRule>
  </conditionalFormatting>
  <conditionalFormatting sqref="M45">
    <cfRule type="cellIs" dxfId="4" priority="1" operator="equal">
      <formula>"rect"</formula>
    </cfRule>
  </conditionalFormatting>
  <hyperlinks>
    <hyperlink ref="P2" r:id="rId1" xr:uid="{76250914-BA14-45AC-9610-F1C42F189F91}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85D9-A47E-48D9-8B56-5FBB05888ACF}">
  <dimension ref="A1:W44"/>
  <sheetViews>
    <sheetView workbookViewId="0">
      <pane ySplit="3" topLeftCell="A4" activePane="bottomLeft" state="frozen"/>
      <selection pane="bottomLeft" activeCell="W18" sqref="W18"/>
    </sheetView>
  </sheetViews>
  <sheetFormatPr defaultRowHeight="13.9" x14ac:dyDescent="0.4"/>
  <cols>
    <col min="1" max="3" width="9.06640625" style="3"/>
    <col min="4" max="4" width="9.06640625" style="9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0" style="1" hidden="1" customWidth="1"/>
    <col min="19" max="22" width="0" style="2" hidden="1" customWidth="1"/>
    <col min="23" max="16384" width="9.06640625" style="2"/>
  </cols>
  <sheetData>
    <row r="1" spans="1:23" s="1" customFormat="1" x14ac:dyDescent="0.4">
      <c r="B1" s="2" t="s">
        <v>18</v>
      </c>
      <c r="C1" s="2" t="s">
        <v>16</v>
      </c>
      <c r="D1" s="2" t="s">
        <v>17</v>
      </c>
      <c r="E1" s="12" t="s">
        <v>127</v>
      </c>
      <c r="F1" s="12" t="s">
        <v>128</v>
      </c>
      <c r="G1" s="2" t="s">
        <v>8</v>
      </c>
      <c r="H1" s="2" t="s">
        <v>9</v>
      </c>
      <c r="I1" s="2" t="s">
        <v>19</v>
      </c>
      <c r="J1" s="2" t="s">
        <v>20</v>
      </c>
      <c r="K1" s="2"/>
      <c r="L1" s="2" t="s">
        <v>110</v>
      </c>
      <c r="M1" s="2" t="s">
        <v>15</v>
      </c>
      <c r="N1" s="2" t="s">
        <v>47</v>
      </c>
      <c r="O1" s="2"/>
      <c r="P1" s="1" t="s">
        <v>129</v>
      </c>
    </row>
    <row r="2" spans="1:23" s="1" customFormat="1" x14ac:dyDescent="0.4">
      <c r="B2" s="2">
        <v>12</v>
      </c>
      <c r="C2" s="2">
        <v>8</v>
      </c>
      <c r="D2" s="2">
        <v>5</v>
      </c>
      <c r="E2" s="12" t="str">
        <f>TEXT(MIN(I5:I982),"#")&amp;" "&amp;TEXT(MAX(I5:I982),"#")</f>
        <v>19 727</v>
      </c>
      <c r="F2" s="12" t="str">
        <f>TEXT(MIN(J5:J982),"#")&amp;" "&amp;TEXT(MAX(J5:J982),"#")</f>
        <v>45 775</v>
      </c>
      <c r="G2" s="2">
        <v>85.6</v>
      </c>
      <c r="H2" s="2">
        <v>49</v>
      </c>
      <c r="I2" s="2">
        <v>190</v>
      </c>
      <c r="J2" s="2">
        <v>150</v>
      </c>
      <c r="K2" s="2"/>
      <c r="L2" s="2" t="s">
        <v>25</v>
      </c>
      <c r="M2" s="2">
        <v>6</v>
      </c>
      <c r="N2" s="2">
        <v>5</v>
      </c>
      <c r="O2" s="2"/>
      <c r="P2" s="13" t="s">
        <v>130</v>
      </c>
    </row>
    <row r="3" spans="1:23" s="1" customFormat="1" x14ac:dyDescent="0.4">
      <c r="A3" s="5" t="s">
        <v>116</v>
      </c>
      <c r="B3" s="5" t="s">
        <v>21</v>
      </c>
      <c r="C3" s="5" t="s">
        <v>22</v>
      </c>
      <c r="D3" s="5" t="s">
        <v>118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28</v>
      </c>
      <c r="L3" s="5" t="s">
        <v>26</v>
      </c>
      <c r="M3" s="3" t="s">
        <v>44</v>
      </c>
      <c r="N3" s="3" t="s">
        <v>109</v>
      </c>
      <c r="O3" s="3" t="s">
        <v>115</v>
      </c>
      <c r="P3" s="1" t="s">
        <v>12</v>
      </c>
      <c r="Q3" s="1" t="s">
        <v>125</v>
      </c>
      <c r="R3" s="1" t="s">
        <v>117</v>
      </c>
      <c r="S3" s="9" t="s">
        <v>216</v>
      </c>
      <c r="T3" s="9" t="s">
        <v>211</v>
      </c>
      <c r="U3" s="9" t="s">
        <v>212</v>
      </c>
      <c r="V3" s="9" t="s">
        <v>213</v>
      </c>
      <c r="W3" s="1" t="s">
        <v>214</v>
      </c>
    </row>
    <row r="4" spans="1:23" s="1" customFormat="1" x14ac:dyDescent="0.4">
      <c r="D4" s="1" t="s">
        <v>111</v>
      </c>
      <c r="E4" s="6" t="s">
        <v>112</v>
      </c>
      <c r="F4" s="1" t="s">
        <v>112</v>
      </c>
      <c r="I4" s="1" t="s">
        <v>114</v>
      </c>
      <c r="J4" s="1" t="s">
        <v>114</v>
      </c>
      <c r="L4" s="1" t="s">
        <v>113</v>
      </c>
      <c r="N4" s="1" t="s">
        <v>114</v>
      </c>
      <c r="O4" s="1" t="s">
        <v>114</v>
      </c>
      <c r="P4" s="1" t="s">
        <v>23</v>
      </c>
      <c r="Q4" s="1" t="s">
        <v>111</v>
      </c>
    </row>
    <row r="5" spans="1:23" x14ac:dyDescent="0.4">
      <c r="B5" s="3" t="s">
        <v>179</v>
      </c>
      <c r="D5" s="9" t="str">
        <f>IF(C5&lt;&gt;"",C5,B5)</f>
        <v>乌鲁木齐</v>
      </c>
      <c r="E5" s="7">
        <v>87.6244399353604</v>
      </c>
      <c r="F5" s="7">
        <v>43.830763204290399</v>
      </c>
      <c r="I5" s="9">
        <f>ROUND((E5-G$2)*I$2+G5,0)</f>
        <v>385</v>
      </c>
      <c r="J5" s="9">
        <f>ROUND((H$2-F5)*J$2+H5,0)</f>
        <v>775</v>
      </c>
      <c r="L5" s="9" t="str">
        <f>IF(K5&lt;&gt;"",K5,L$2)</f>
        <v>green</v>
      </c>
      <c r="M5" s="3" t="s">
        <v>45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x="380" y="770" width="10" height="10" </v>
      </c>
      <c r="O5" s="9" t="str">
        <f>"&lt;text x="""&amp;I5+C$2&amp;""" y="""&amp;J5+D$2&amp;""" font-size="""&amp;B$2&amp;"""&gt;"</f>
        <v>&lt;text x="393" y="780" font-size="12"&gt;</v>
      </c>
      <c r="P5" s="4" t="str">
        <f>N5&amp;"fill="""&amp;L5&amp;"""/&gt;"&amp;O5&amp;B5&amp;"&lt;/text&gt;"</f>
        <v>&lt;rect x="380" y="770" width="10" height="10" fill="green"/&gt;&lt;text x="393" y="780" font-size="12"&gt;乌鲁木齐&lt;/text&gt;</v>
      </c>
      <c r="Q5" s="1" t="str">
        <f>"M"&amp;I5&amp;" "&amp;J5&amp;" "</f>
        <v xml:space="preserve">M385 775 </v>
      </c>
      <c r="S5" s="9"/>
      <c r="T5" s="9"/>
      <c r="U5" s="9"/>
      <c r="V5" s="9"/>
      <c r="W5" s="11" t="str">
        <f>"M"&amp;I5&amp;" "&amp;J5</f>
        <v>M385 775</v>
      </c>
    </row>
    <row r="6" spans="1:23" x14ac:dyDescent="0.4">
      <c r="B6" s="3" t="s">
        <v>180</v>
      </c>
      <c r="C6" s="3" t="s">
        <v>188</v>
      </c>
      <c r="D6" s="9" t="str">
        <f t="shared" ref="D6:D13" si="0">IF(C6&lt;&gt;"",C6,B6)</f>
        <v xml:space="preserve">乌尔禾区 </v>
      </c>
      <c r="E6" s="7">
        <v>85.700304826441695</v>
      </c>
      <c r="F6" s="7">
        <v>46.095295184689299</v>
      </c>
      <c r="I6" s="9">
        <f t="shared" ref="I6:I13" si="1">ROUND((E6-G$2)*I$2+G6,0)</f>
        <v>19</v>
      </c>
      <c r="J6" s="9">
        <f t="shared" ref="J6:J13" si="2">ROUND((H$2-F6)*J$2+H6,0)</f>
        <v>436</v>
      </c>
      <c r="L6" s="9" t="str">
        <f t="shared" ref="L6:L13" si="3">IF(K6&lt;&gt;"",K6,L$2)</f>
        <v>green</v>
      </c>
      <c r="M6" s="3" t="s">
        <v>46</v>
      </c>
      <c r="N6" s="9" t="str">
        <f t="shared" ref="N6:N13" si="4">IF(M6="circle","&lt;circle cx="""&amp;I6&amp;""" cy="""&amp;J6&amp;""" r="""&amp;M$2&amp;""" ","&lt;rect x="""&amp;I6-N$2&amp;""" y="""&amp;J6-N$2&amp;""" width="""&amp;N$2*2&amp;""" height="""&amp;N$2*2&amp;""" ")</f>
        <v xml:space="preserve">&lt;circle cx="19" cy="436" r="6" </v>
      </c>
      <c r="O6" s="9" t="str">
        <f t="shared" ref="O6:O13" si="5">"&lt;text x="""&amp;I6+C$2&amp;""" y="""&amp;J6+D$2&amp;""" font-size="""&amp;B$2&amp;"""&gt;"</f>
        <v>&lt;text x="27" y="441" font-size="12"&gt;</v>
      </c>
      <c r="P6" s="4" t="str">
        <f t="shared" ref="P6:P13" si="6">N6&amp;"fill="""&amp;L6&amp;"""/&gt;"&amp;O6&amp;B6&amp;"&lt;/text&gt;"</f>
        <v>&lt;circle cx="19" cy="436" r="6" fill="green"/&gt;&lt;text x="27" y="441" font-size="12"&gt;世界魔鬼城&lt;/text&gt;</v>
      </c>
      <c r="Q6" s="1" t="str">
        <f t="shared" ref="Q6:Q13" si="7">"L"&amp;I6&amp;" "&amp;J6&amp;" "</f>
        <v xml:space="preserve">L19 436 </v>
      </c>
      <c r="S6" s="9">
        <f>ROUND((I5+I6)/2,0)</f>
        <v>202</v>
      </c>
      <c r="T6" s="9">
        <f>J5</f>
        <v>775</v>
      </c>
      <c r="U6" s="9">
        <f>ROUND((I5+I6)/2,0)</f>
        <v>202</v>
      </c>
      <c r="V6" s="9">
        <f>ROUND((J5+J6)/2,0)</f>
        <v>606</v>
      </c>
      <c r="W6" s="4" t="str">
        <f>"L"&amp;I6&amp;" "&amp;J6</f>
        <v>L19 436</v>
      </c>
    </row>
    <row r="7" spans="1:23" x14ac:dyDescent="0.4">
      <c r="B7" s="3" t="s">
        <v>193</v>
      </c>
      <c r="C7" s="3" t="s">
        <v>182</v>
      </c>
      <c r="D7" s="9" t="str">
        <f t="shared" si="0"/>
        <v>布尔津</v>
      </c>
      <c r="E7" s="7">
        <v>86.881360170272799</v>
      </c>
      <c r="F7" s="7">
        <v>47.707951723887497</v>
      </c>
      <c r="I7" s="9">
        <f t="shared" si="1"/>
        <v>243</v>
      </c>
      <c r="J7" s="9">
        <f t="shared" si="2"/>
        <v>194</v>
      </c>
      <c r="L7" s="9" t="str">
        <f t="shared" si="3"/>
        <v>green</v>
      </c>
      <c r="M7" s="3" t="s">
        <v>45</v>
      </c>
      <c r="N7" s="9" t="str">
        <f t="shared" si="4"/>
        <v xml:space="preserve">&lt;rect x="238" y="189" width="10" height="10" </v>
      </c>
      <c r="O7" s="9" t="str">
        <f t="shared" si="5"/>
        <v>&lt;text x="251" y="199" font-size="12"&gt;</v>
      </c>
      <c r="P7" s="4" t="str">
        <f t="shared" si="6"/>
        <v>&lt;rect x="238" y="189" width="10" height="10" fill="green"/&gt;&lt;text x="251" y="199" font-size="12"&gt;🏠布尔津&lt;/text&gt;</v>
      </c>
      <c r="Q7" s="1" t="str">
        <f t="shared" si="7"/>
        <v xml:space="preserve">L243 194 </v>
      </c>
      <c r="S7" s="9">
        <f t="shared" ref="S7:S14" si="8">ROUND((I6+I7)/2,0)</f>
        <v>131</v>
      </c>
      <c r="T7" s="9">
        <f t="shared" ref="T7:T14" si="9">J6</f>
        <v>436</v>
      </c>
      <c r="U7" s="9">
        <f t="shared" ref="U7:V14" si="10">ROUND((I6+I7)/2,0)</f>
        <v>131</v>
      </c>
      <c r="V7" s="9">
        <f t="shared" si="10"/>
        <v>315</v>
      </c>
      <c r="W7" s="4"/>
    </row>
    <row r="8" spans="1:23" x14ac:dyDescent="0.4">
      <c r="B8" s="3" t="s">
        <v>183</v>
      </c>
      <c r="D8" s="9" t="str">
        <f t="shared" si="0"/>
        <v>喀纳斯</v>
      </c>
      <c r="E8" s="7">
        <v>87.042950868800105</v>
      </c>
      <c r="F8" s="7">
        <v>48.700434931569703</v>
      </c>
      <c r="I8" s="9">
        <f t="shared" si="1"/>
        <v>274</v>
      </c>
      <c r="J8" s="9">
        <f t="shared" si="2"/>
        <v>45</v>
      </c>
      <c r="L8" s="9" t="str">
        <f t="shared" si="3"/>
        <v>green</v>
      </c>
      <c r="M8" s="3" t="s">
        <v>46</v>
      </c>
      <c r="N8" s="9" t="str">
        <f t="shared" si="4"/>
        <v xml:space="preserve">&lt;circle cx="274" cy="45" r="6" </v>
      </c>
      <c r="O8" s="9" t="str">
        <f t="shared" si="5"/>
        <v>&lt;text x="282" y="50" font-size="12"&gt;</v>
      </c>
      <c r="P8" s="4" t="str">
        <f t="shared" si="6"/>
        <v>&lt;circle cx="274" cy="45" r="6" fill="green"/&gt;&lt;text x="282" y="50" font-size="12"&gt;喀纳斯&lt;/text&gt;</v>
      </c>
      <c r="Q8" s="1" t="str">
        <f t="shared" si="7"/>
        <v xml:space="preserve">L274 45 </v>
      </c>
      <c r="S8" s="9">
        <f t="shared" si="8"/>
        <v>259</v>
      </c>
      <c r="T8" s="9">
        <f t="shared" si="9"/>
        <v>194</v>
      </c>
      <c r="U8" s="9">
        <f t="shared" si="10"/>
        <v>259</v>
      </c>
      <c r="V8" s="9">
        <f t="shared" si="10"/>
        <v>120</v>
      </c>
      <c r="W8" s="4" t="str">
        <f t="shared" ref="W8:W14" si="11">"L"&amp;I8&amp;" "&amp;J8</f>
        <v>L274 45</v>
      </c>
    </row>
    <row r="9" spans="1:23" x14ac:dyDescent="0.4">
      <c r="B9" s="3" t="s">
        <v>184</v>
      </c>
      <c r="D9" s="9" t="str">
        <f t="shared" si="0"/>
        <v>白哈巴村</v>
      </c>
      <c r="E9" s="7">
        <v>86.791855973666202</v>
      </c>
      <c r="F9" s="7">
        <v>48.699168039366398</v>
      </c>
      <c r="G9" s="3">
        <v>-20</v>
      </c>
      <c r="I9" s="9">
        <f t="shared" si="1"/>
        <v>206</v>
      </c>
      <c r="J9" s="9">
        <f t="shared" si="2"/>
        <v>45</v>
      </c>
      <c r="L9" s="9" t="str">
        <f t="shared" si="3"/>
        <v>green</v>
      </c>
      <c r="M9" s="3" t="s">
        <v>46</v>
      </c>
      <c r="N9" s="9" t="str">
        <f t="shared" si="4"/>
        <v xml:space="preserve">&lt;circle cx="206" cy="45" r="6" </v>
      </c>
      <c r="O9" s="9" t="str">
        <f t="shared" si="5"/>
        <v>&lt;text x="214" y="50" font-size="12"&gt;</v>
      </c>
      <c r="P9" s="4" t="str">
        <f t="shared" si="6"/>
        <v>&lt;circle cx="206" cy="45" r="6" fill="green"/&gt;&lt;text x="214" y="50" font-size="12"&gt;白哈巴村&lt;/text&gt;</v>
      </c>
      <c r="Q9" s="1" t="str">
        <f t="shared" si="7"/>
        <v xml:space="preserve">L206 45 </v>
      </c>
      <c r="S9" s="9">
        <f t="shared" si="8"/>
        <v>240</v>
      </c>
      <c r="T9" s="9">
        <f t="shared" si="9"/>
        <v>45</v>
      </c>
      <c r="U9" s="9">
        <f t="shared" si="10"/>
        <v>240</v>
      </c>
      <c r="V9" s="9">
        <f t="shared" si="10"/>
        <v>45</v>
      </c>
      <c r="W9" s="4" t="str">
        <f t="shared" si="11"/>
        <v>L206 45</v>
      </c>
    </row>
    <row r="10" spans="1:23" x14ac:dyDescent="0.4">
      <c r="B10" s="3" t="s">
        <v>185</v>
      </c>
      <c r="C10" s="3" t="s">
        <v>189</v>
      </c>
      <c r="D10" s="9" t="str">
        <f t="shared" si="0"/>
        <v>喀纳斯机场</v>
      </c>
      <c r="E10" s="7">
        <v>87.007135517947603</v>
      </c>
      <c r="F10" s="7">
        <v>48.229425316205599</v>
      </c>
      <c r="I10" s="9">
        <f t="shared" si="1"/>
        <v>267</v>
      </c>
      <c r="J10" s="9">
        <f t="shared" si="2"/>
        <v>116</v>
      </c>
      <c r="L10" s="9" t="str">
        <f t="shared" si="3"/>
        <v>green</v>
      </c>
      <c r="M10" s="3" t="s">
        <v>46</v>
      </c>
      <c r="N10" s="9" t="str">
        <f t="shared" si="4"/>
        <v xml:space="preserve">&lt;circle cx="267" cy="116" r="6" </v>
      </c>
      <c r="O10" s="9" t="str">
        <f t="shared" si="5"/>
        <v>&lt;text x="275" y="121" font-size="12"&gt;</v>
      </c>
      <c r="P10" s="4" t="str">
        <f t="shared" si="6"/>
        <v>&lt;circle cx="267" cy="116" r="6" fill="green"/&gt;&lt;text x="275" y="121" font-size="12"&gt;禾木&lt;/text&gt;</v>
      </c>
      <c r="Q10" s="1" t="str">
        <f t="shared" si="7"/>
        <v xml:space="preserve">L267 116 </v>
      </c>
      <c r="S10" s="9">
        <f t="shared" si="8"/>
        <v>237</v>
      </c>
      <c r="T10" s="9">
        <f t="shared" si="9"/>
        <v>45</v>
      </c>
      <c r="U10" s="9">
        <f t="shared" si="10"/>
        <v>237</v>
      </c>
      <c r="V10" s="9">
        <f t="shared" si="10"/>
        <v>81</v>
      </c>
      <c r="W10" s="4" t="str">
        <f t="shared" si="11"/>
        <v>L267 116</v>
      </c>
    </row>
    <row r="11" spans="1:23" x14ac:dyDescent="0.4">
      <c r="B11" s="3" t="s">
        <v>186</v>
      </c>
      <c r="C11" s="3" t="s">
        <v>190</v>
      </c>
      <c r="D11" s="9" t="str">
        <f t="shared" si="0"/>
        <v xml:space="preserve">富蕴县 </v>
      </c>
      <c r="E11" s="7">
        <v>89.531953408055401</v>
      </c>
      <c r="F11" s="7">
        <v>46.999951053054502</v>
      </c>
      <c r="G11" s="3">
        <v>-20</v>
      </c>
      <c r="I11" s="9">
        <f t="shared" si="1"/>
        <v>727</v>
      </c>
      <c r="J11" s="9">
        <f t="shared" si="2"/>
        <v>300</v>
      </c>
      <c r="L11" s="9" t="str">
        <f t="shared" si="3"/>
        <v>green</v>
      </c>
      <c r="M11" s="3" t="s">
        <v>46</v>
      </c>
      <c r="N11" s="9" t="str">
        <f t="shared" si="4"/>
        <v xml:space="preserve">&lt;circle cx="727" cy="300" r="6" </v>
      </c>
      <c r="O11" s="9" t="str">
        <f t="shared" si="5"/>
        <v>&lt;text x="735" y="305" font-size="12"&gt;</v>
      </c>
      <c r="P11" s="4" t="str">
        <f t="shared" si="6"/>
        <v>&lt;circle cx="727" cy="300" r="6" fill="green"/&gt;&lt;text x="735" y="305" font-size="12"&gt;可可托海&lt;/text&gt;</v>
      </c>
      <c r="Q11" s="1" t="str">
        <f t="shared" si="7"/>
        <v xml:space="preserve">L727 300 </v>
      </c>
      <c r="S11" s="9">
        <f t="shared" si="8"/>
        <v>497</v>
      </c>
      <c r="T11" s="9">
        <f t="shared" si="9"/>
        <v>116</v>
      </c>
      <c r="U11" s="9">
        <f t="shared" si="10"/>
        <v>497</v>
      </c>
      <c r="V11" s="9">
        <f t="shared" si="10"/>
        <v>208</v>
      </c>
      <c r="W11" s="4" t="str">
        <f t="shared" si="11"/>
        <v>L727 300</v>
      </c>
    </row>
    <row r="12" spans="1:23" x14ac:dyDescent="0.4">
      <c r="B12" s="3" t="s">
        <v>181</v>
      </c>
      <c r="C12" s="3" t="s">
        <v>191</v>
      </c>
      <c r="D12" s="9" t="str">
        <f t="shared" si="0"/>
        <v xml:space="preserve">司德拜 </v>
      </c>
      <c r="E12" s="7">
        <v>86.679827574871695</v>
      </c>
      <c r="F12" s="7">
        <v>47.858917365578002</v>
      </c>
      <c r="I12" s="9">
        <f t="shared" si="1"/>
        <v>205</v>
      </c>
      <c r="J12" s="9">
        <f t="shared" si="2"/>
        <v>171</v>
      </c>
      <c r="L12" s="9" t="str">
        <f t="shared" si="3"/>
        <v>green</v>
      </c>
      <c r="M12" s="3" t="s">
        <v>46</v>
      </c>
      <c r="N12" s="9" t="str">
        <f t="shared" si="4"/>
        <v xml:space="preserve">&lt;circle cx="205" cy="171" r="6" </v>
      </c>
      <c r="O12" s="9" t="str">
        <f t="shared" si="5"/>
        <v>&lt;text x="213" y="176" font-size="12"&gt;</v>
      </c>
      <c r="P12" s="4" t="str">
        <f t="shared" si="6"/>
        <v>&lt;circle cx="205" cy="171" r="6" fill="green"/&gt;&lt;text x="213" y="176" font-size="12"&gt;五彩滩&lt;/text&gt;</v>
      </c>
      <c r="Q12" s="1" t="str">
        <f t="shared" si="7"/>
        <v xml:space="preserve">L205 171 </v>
      </c>
      <c r="S12" s="9">
        <f t="shared" si="8"/>
        <v>466</v>
      </c>
      <c r="T12" s="9">
        <f t="shared" si="9"/>
        <v>300</v>
      </c>
      <c r="U12" s="9">
        <f t="shared" si="10"/>
        <v>466</v>
      </c>
      <c r="V12" s="9">
        <f t="shared" si="10"/>
        <v>236</v>
      </c>
      <c r="W12" s="4" t="str">
        <f t="shared" si="11"/>
        <v>L205 171</v>
      </c>
    </row>
    <row r="13" spans="1:23" x14ac:dyDescent="0.4">
      <c r="B13" s="3" t="s">
        <v>187</v>
      </c>
      <c r="C13" s="3" t="s">
        <v>192</v>
      </c>
      <c r="D13" s="9" t="str">
        <f t="shared" si="0"/>
        <v xml:space="preserve">阜康市 </v>
      </c>
      <c r="E13" s="7">
        <v>87.993677905062398</v>
      </c>
      <c r="F13" s="7">
        <v>44.163137321345701</v>
      </c>
      <c r="I13" s="9">
        <f t="shared" si="1"/>
        <v>455</v>
      </c>
      <c r="J13" s="9">
        <f t="shared" si="2"/>
        <v>726</v>
      </c>
      <c r="L13" s="9" t="str">
        <f t="shared" si="3"/>
        <v>green</v>
      </c>
      <c r="M13" s="3" t="s">
        <v>46</v>
      </c>
      <c r="N13" s="9" t="str">
        <f t="shared" si="4"/>
        <v xml:space="preserve">&lt;circle cx="455" cy="726" r="6" </v>
      </c>
      <c r="O13" s="9" t="str">
        <f t="shared" si="5"/>
        <v>&lt;text x="463" y="731" font-size="12"&gt;</v>
      </c>
      <c r="P13" s="4" t="str">
        <f t="shared" si="6"/>
        <v>&lt;circle cx="455" cy="726" r="6" fill="green"/&gt;&lt;text x="463" y="731" font-size="12"&gt;天池&lt;/text&gt;</v>
      </c>
      <c r="Q13" s="1" t="str">
        <f t="shared" si="7"/>
        <v xml:space="preserve">L455 726 </v>
      </c>
      <c r="S13" s="9">
        <f t="shared" si="8"/>
        <v>330</v>
      </c>
      <c r="T13" s="9">
        <f t="shared" si="9"/>
        <v>171</v>
      </c>
      <c r="U13" s="9">
        <f t="shared" si="10"/>
        <v>330</v>
      </c>
      <c r="V13" s="9">
        <f t="shared" si="10"/>
        <v>449</v>
      </c>
      <c r="W13" s="4" t="str">
        <f t="shared" si="11"/>
        <v>L455 726</v>
      </c>
    </row>
    <row r="14" spans="1:23" x14ac:dyDescent="0.4">
      <c r="A14" s="3" t="s">
        <v>179</v>
      </c>
      <c r="I14" s="9">
        <f>VLOOKUP(A14,B:I,8,0)</f>
        <v>385</v>
      </c>
      <c r="J14" s="9">
        <f>VLOOKUP(A14,B:J,9,0)</f>
        <v>775</v>
      </c>
      <c r="R14" s="1" t="str">
        <f>SUBSTITUTE(Q$5,"M","L")</f>
        <v xml:space="preserve">L385 775 </v>
      </c>
      <c r="S14" s="9">
        <f t="shared" si="8"/>
        <v>420</v>
      </c>
      <c r="T14" s="9">
        <f t="shared" si="9"/>
        <v>726</v>
      </c>
      <c r="U14" s="9">
        <f t="shared" si="10"/>
        <v>420</v>
      </c>
      <c r="V14" s="9">
        <f t="shared" si="10"/>
        <v>751</v>
      </c>
      <c r="W14" s="4" t="str">
        <f t="shared" si="11"/>
        <v>L385 775</v>
      </c>
    </row>
    <row r="44" spans="5:6" s="1" customFormat="1" x14ac:dyDescent="0.4">
      <c r="E44" s="6"/>
      <c r="F44" s="6"/>
    </row>
  </sheetData>
  <phoneticPr fontId="1" type="noConversion"/>
  <conditionalFormatting sqref="M16:M1048576 M1:M14">
    <cfRule type="cellIs" dxfId="3" priority="2" operator="equal">
      <formula>"rect"</formula>
    </cfRule>
  </conditionalFormatting>
  <conditionalFormatting sqref="M15">
    <cfRule type="cellIs" dxfId="2" priority="1" operator="equal">
      <formula>"rect"</formula>
    </cfRule>
  </conditionalFormatting>
  <hyperlinks>
    <hyperlink ref="P2" r:id="rId1" xr:uid="{174580DA-FFB3-44D1-8FFC-EDFC7BAD54DB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A3C4-A377-4752-9EB7-60129709821D}">
  <dimension ref="A1:Y46"/>
  <sheetViews>
    <sheetView tabSelected="1" workbookViewId="0">
      <pane ySplit="3" topLeftCell="A4" activePane="bottomLeft" state="frozen"/>
      <selection pane="bottomLeft" activeCell="W16" sqref="W16"/>
    </sheetView>
  </sheetViews>
  <sheetFormatPr defaultRowHeight="13.9" x14ac:dyDescent="0.4"/>
  <cols>
    <col min="1" max="2" width="9.06640625" style="3"/>
    <col min="3" max="4" width="9.06640625" style="14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0" style="1" hidden="1" customWidth="1"/>
    <col min="19" max="22" width="0" style="2" hidden="1" customWidth="1"/>
    <col min="23" max="16384" width="9.06640625" style="2"/>
  </cols>
  <sheetData>
    <row r="1" spans="1:25" s="1" customFormat="1" x14ac:dyDescent="0.4">
      <c r="B1" s="2" t="s">
        <v>18</v>
      </c>
      <c r="C1" s="2" t="s">
        <v>16</v>
      </c>
      <c r="D1" s="2" t="s">
        <v>17</v>
      </c>
      <c r="E1" s="12" t="s">
        <v>127</v>
      </c>
      <c r="F1" s="12" t="s">
        <v>128</v>
      </c>
      <c r="G1" s="2" t="s">
        <v>8</v>
      </c>
      <c r="H1" s="2" t="s">
        <v>9</v>
      </c>
      <c r="I1" s="2" t="s">
        <v>19</v>
      </c>
      <c r="J1" s="2" t="s">
        <v>20</v>
      </c>
      <c r="K1" s="2"/>
      <c r="L1" s="2" t="s">
        <v>110</v>
      </c>
      <c r="M1" s="2" t="s">
        <v>15</v>
      </c>
      <c r="N1" s="2" t="s">
        <v>47</v>
      </c>
      <c r="O1" s="2"/>
      <c r="Q1" s="1" t="s">
        <v>129</v>
      </c>
      <c r="W1" s="1" t="s">
        <v>129</v>
      </c>
    </row>
    <row r="2" spans="1:25" s="1" customFormat="1" x14ac:dyDescent="0.4">
      <c r="B2" s="2">
        <v>12</v>
      </c>
      <c r="C2" s="2">
        <v>8</v>
      </c>
      <c r="D2" s="2">
        <v>5</v>
      </c>
      <c r="E2" s="12" t="str">
        <f>TEXT(MIN(I5:I984),"#")&amp;" "&amp;TEXT(MAX(I5:I984),"#")</f>
        <v>61 741</v>
      </c>
      <c r="F2" s="12" t="str">
        <f>TEXT(MIN(J5:J984),"#")&amp;" "&amp;TEXT(MAX(J5:J984),"#")</f>
        <v>12 735</v>
      </c>
      <c r="G2" s="2">
        <v>117</v>
      </c>
      <c r="H2" s="2">
        <v>51.5</v>
      </c>
      <c r="I2" s="2">
        <v>160</v>
      </c>
      <c r="J2" s="2">
        <v>170</v>
      </c>
      <c r="K2" s="2"/>
      <c r="L2" s="2" t="s">
        <v>25</v>
      </c>
      <c r="M2" s="2">
        <v>6</v>
      </c>
      <c r="N2" s="2">
        <v>5</v>
      </c>
      <c r="O2" s="2"/>
      <c r="Q2" s="13" t="s">
        <v>130</v>
      </c>
      <c r="R2" s="13" t="s">
        <v>208</v>
      </c>
      <c r="W2" s="13" t="s">
        <v>130</v>
      </c>
      <c r="X2" s="13" t="s">
        <v>208</v>
      </c>
      <c r="Y2" s="13"/>
    </row>
    <row r="3" spans="1:25" s="1" customFormat="1" x14ac:dyDescent="0.4">
      <c r="A3" s="5" t="s">
        <v>116</v>
      </c>
      <c r="B3" s="5" t="s">
        <v>21</v>
      </c>
      <c r="C3" s="14" t="s">
        <v>22</v>
      </c>
      <c r="D3" s="14" t="s">
        <v>118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28</v>
      </c>
      <c r="L3" s="5" t="s">
        <v>26</v>
      </c>
      <c r="M3" s="3" t="s">
        <v>44</v>
      </c>
      <c r="N3" s="3" t="s">
        <v>109</v>
      </c>
      <c r="O3" s="3" t="s">
        <v>115</v>
      </c>
      <c r="P3" s="1" t="s">
        <v>12</v>
      </c>
      <c r="Q3" s="1" t="s">
        <v>125</v>
      </c>
      <c r="R3" s="1" t="s">
        <v>117</v>
      </c>
      <c r="W3" s="1" t="s">
        <v>214</v>
      </c>
    </row>
    <row r="4" spans="1:25" s="1" customFormat="1" x14ac:dyDescent="0.4">
      <c r="C4" s="14"/>
      <c r="D4" s="14" t="s">
        <v>111</v>
      </c>
      <c r="E4" s="6" t="s">
        <v>112</v>
      </c>
      <c r="F4" s="1" t="s">
        <v>112</v>
      </c>
      <c r="I4" s="1" t="s">
        <v>114</v>
      </c>
      <c r="J4" s="1" t="s">
        <v>114</v>
      </c>
      <c r="L4" s="1" t="s">
        <v>113</v>
      </c>
      <c r="N4" s="1" t="s">
        <v>114</v>
      </c>
      <c r="O4" s="1" t="s">
        <v>114</v>
      </c>
      <c r="P4" s="1" t="s">
        <v>23</v>
      </c>
      <c r="Q4" s="1" t="s">
        <v>111</v>
      </c>
    </row>
    <row r="5" spans="1:25" x14ac:dyDescent="0.4">
      <c r="B5" s="3" t="s">
        <v>194</v>
      </c>
      <c r="D5" s="14" t="str">
        <f>IF(C5&lt;&gt;"",C5,B5)</f>
        <v>海拉尔</v>
      </c>
      <c r="E5" s="7">
        <v>119.73572</v>
      </c>
      <c r="F5" s="7">
        <v>49.213360000000002</v>
      </c>
      <c r="I5" s="9">
        <f>ROUND((E5-G$2)*I$2+G5,0)</f>
        <v>438</v>
      </c>
      <c r="J5" s="9">
        <f>ROUND((H$2-F5)*J$2+H5,0)</f>
        <v>389</v>
      </c>
      <c r="L5" s="9" t="str">
        <f>IF(K5&lt;&gt;"",K5,L$2)</f>
        <v>green</v>
      </c>
      <c r="M5" s="3" t="s">
        <v>45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x="433" y="384" width="10" height="10" </v>
      </c>
      <c r="O5" s="9" t="str">
        <f>"&lt;text x="""&amp;I5+C$2&amp;""" y="""&amp;J5+D$2&amp;""" font-size="""&amp;B$2&amp;"""&gt;"</f>
        <v>&lt;text x="446" y="394" font-size="12"&gt;</v>
      </c>
      <c r="P5" s="4" t="str">
        <f>N5&amp;"fill="""&amp;L5&amp;"""/&gt;"&amp;O5&amp;B5&amp;"&lt;/text&gt;"</f>
        <v>&lt;rect x="433" y="384" width="10" height="10" fill="green"/&gt;&lt;text x="446" y="394" font-size="12"&gt;海拉尔&lt;/text&gt;</v>
      </c>
      <c r="Q5" s="1" t="str">
        <f>"M"&amp;I5&amp;" "&amp;J5&amp;" "</f>
        <v xml:space="preserve">M438 389 </v>
      </c>
      <c r="W5" s="11" t="str">
        <f>"M"&amp;I5&amp;" "&amp;J5</f>
        <v>M438 389</v>
      </c>
    </row>
    <row r="6" spans="1:25" x14ac:dyDescent="0.4">
      <c r="B6" s="3" t="s">
        <v>195</v>
      </c>
      <c r="D6" s="14" t="str">
        <f t="shared" ref="D6:D9" si="0">IF(C6&lt;&gt;"",C6,B6)</f>
        <v>白桦林</v>
      </c>
      <c r="E6" s="7">
        <v>120.161</v>
      </c>
      <c r="F6" s="7">
        <v>50.537999999999997</v>
      </c>
      <c r="I6" s="9">
        <f t="shared" ref="I6:I9" si="1">ROUND((E6-G$2)*I$2+G6,0)</f>
        <v>506</v>
      </c>
      <c r="J6" s="9">
        <f t="shared" ref="J6:J9" si="2">ROUND((H$2-F6)*J$2+H6,0)</f>
        <v>164</v>
      </c>
      <c r="L6" s="9" t="str">
        <f t="shared" ref="L6:L23" si="3">IF(K6&lt;&gt;"",K6,L$2)</f>
        <v>green</v>
      </c>
      <c r="M6" s="3" t="s">
        <v>46</v>
      </c>
      <c r="N6" s="9" t="str">
        <f t="shared" ref="N6:N23" si="4">IF(M6="circle","&lt;circle cx="""&amp;I6&amp;""" cy="""&amp;J6&amp;""" r="""&amp;M$2&amp;""" ","&lt;rect x="""&amp;I6-N$2&amp;""" y="""&amp;J6-N$2&amp;""" width="""&amp;N$2*2&amp;""" height="""&amp;N$2*2&amp;""" ")</f>
        <v xml:space="preserve">&lt;circle cx="506" cy="164" r="6" </v>
      </c>
      <c r="O6" s="9" t="str">
        <f t="shared" ref="O6:O23" si="5">"&lt;text x="""&amp;I6+C$2&amp;""" y="""&amp;J6+D$2&amp;""" font-size="""&amp;B$2&amp;"""&gt;"</f>
        <v>&lt;text x="514" y="169" font-size="12"&gt;</v>
      </c>
      <c r="P6" s="4" t="str">
        <f t="shared" ref="P6:P23" si="6">N6&amp;"fill="""&amp;L6&amp;"""/&gt;"&amp;O6&amp;B6&amp;"&lt;/text&gt;"</f>
        <v>&lt;circle cx="506" cy="164" r="6" fill="green"/&gt;&lt;text x="514" y="169" font-size="12"&gt;白桦林&lt;/text&gt;</v>
      </c>
      <c r="W6" s="4" t="str">
        <f>"L"&amp;I6&amp;" "&amp;J6</f>
        <v>L506 164</v>
      </c>
    </row>
    <row r="7" spans="1:25" x14ac:dyDescent="0.4">
      <c r="B7" s="3" t="s">
        <v>196</v>
      </c>
      <c r="D7" s="14" t="str">
        <f t="shared" si="0"/>
        <v>恩和</v>
      </c>
      <c r="E7" s="7">
        <v>119.9127</v>
      </c>
      <c r="F7" s="7">
        <v>50.822499999999998</v>
      </c>
      <c r="I7" s="9">
        <f t="shared" si="1"/>
        <v>466</v>
      </c>
      <c r="J7" s="9">
        <f t="shared" si="2"/>
        <v>115</v>
      </c>
      <c r="L7" s="9" t="str">
        <f t="shared" si="3"/>
        <v>green</v>
      </c>
      <c r="M7" s="3" t="s">
        <v>46</v>
      </c>
      <c r="N7" s="9" t="str">
        <f t="shared" si="4"/>
        <v xml:space="preserve">&lt;circle cx="466" cy="115" r="6" </v>
      </c>
      <c r="O7" s="9" t="str">
        <f t="shared" si="5"/>
        <v>&lt;text x="474" y="120" font-size="12"&gt;</v>
      </c>
      <c r="P7" s="4" t="str">
        <f t="shared" si="6"/>
        <v>&lt;circle cx="466" cy="115" r="6" fill="green"/&gt;&lt;text x="474" y="120" font-size="12"&gt;恩和&lt;/text&gt;</v>
      </c>
      <c r="W7" s="4" t="str">
        <f t="shared" ref="W7:W25" si="7">"L"&amp;I7&amp;" "&amp;J7</f>
        <v>L466 115</v>
      </c>
    </row>
    <row r="8" spans="1:25" x14ac:dyDescent="0.4">
      <c r="B8" s="3" t="s">
        <v>197</v>
      </c>
      <c r="D8" s="14" t="str">
        <f t="shared" si="0"/>
        <v>室韦</v>
      </c>
      <c r="E8" s="7">
        <v>119.8917</v>
      </c>
      <c r="F8" s="7">
        <v>51.335099999999997</v>
      </c>
      <c r="I8" s="9">
        <f t="shared" si="1"/>
        <v>463</v>
      </c>
      <c r="J8" s="9">
        <f t="shared" si="2"/>
        <v>28</v>
      </c>
      <c r="L8" s="9" t="str">
        <f t="shared" si="3"/>
        <v>green</v>
      </c>
      <c r="M8" s="3" t="s">
        <v>46</v>
      </c>
      <c r="N8" s="9" t="str">
        <f t="shared" si="4"/>
        <v xml:space="preserve">&lt;circle cx="463" cy="28" r="6" </v>
      </c>
      <c r="O8" s="9" t="str">
        <f t="shared" si="5"/>
        <v>&lt;text x="471" y="33" font-size="12"&gt;</v>
      </c>
      <c r="P8" s="4" t="str">
        <f t="shared" si="6"/>
        <v>&lt;circle cx="463" cy="28" r="6" fill="green"/&gt;&lt;text x="471" y="33" font-size="12"&gt;室韦&lt;/text&gt;</v>
      </c>
      <c r="W8" s="4" t="str">
        <f t="shared" si="7"/>
        <v>L463 28</v>
      </c>
    </row>
    <row r="9" spans="1:25" x14ac:dyDescent="0.4">
      <c r="B9" s="3" t="s">
        <v>198</v>
      </c>
      <c r="D9" s="14" t="str">
        <f t="shared" si="0"/>
        <v>临江</v>
      </c>
      <c r="E9" s="7">
        <v>119.92359999999999</v>
      </c>
      <c r="F9" s="7">
        <v>51.342350000000003</v>
      </c>
      <c r="H9" s="3">
        <v>-15</v>
      </c>
      <c r="I9" s="9">
        <f t="shared" si="1"/>
        <v>468</v>
      </c>
      <c r="J9" s="9">
        <f t="shared" si="2"/>
        <v>12</v>
      </c>
      <c r="L9" s="9" t="str">
        <f t="shared" si="3"/>
        <v>green</v>
      </c>
      <c r="M9" s="3" t="s">
        <v>46</v>
      </c>
      <c r="N9" s="9" t="str">
        <f t="shared" si="4"/>
        <v xml:space="preserve">&lt;circle cx="468" cy="12" r="6" </v>
      </c>
      <c r="O9" s="9" t="str">
        <f t="shared" si="5"/>
        <v>&lt;text x="476" y="17" font-size="12"&gt;</v>
      </c>
      <c r="P9" s="4" t="str">
        <f t="shared" si="6"/>
        <v>&lt;circle cx="468" cy="12" r="6" fill="green"/&gt;&lt;text x="476" y="17" font-size="12"&gt;临江&lt;/text&gt;</v>
      </c>
      <c r="W9" s="4" t="str">
        <f t="shared" si="7"/>
        <v>L468 12</v>
      </c>
    </row>
    <row r="10" spans="1:25" x14ac:dyDescent="0.4">
      <c r="A10" s="3" t="s">
        <v>197</v>
      </c>
      <c r="I10" s="9">
        <f>VLOOKUP(A10,B:I,8,0)</f>
        <v>463</v>
      </c>
      <c r="J10" s="9">
        <f>VLOOKUP(A10,B:J,9,0)</f>
        <v>28</v>
      </c>
      <c r="R10" s="1">
        <f>VLOOKUP(A10,B:Q,16,0)</f>
        <v>0</v>
      </c>
      <c r="W10" s="4" t="str">
        <f t="shared" si="7"/>
        <v>L463 28</v>
      </c>
    </row>
    <row r="11" spans="1:25" x14ac:dyDescent="0.4">
      <c r="B11" s="3" t="s">
        <v>199</v>
      </c>
      <c r="D11" s="14" t="str">
        <f t="shared" ref="D11:D14" si="8">IF(C11&lt;&gt;"",C11,B11)</f>
        <v>莫尔道嘎</v>
      </c>
      <c r="E11" s="7">
        <v>120.708</v>
      </c>
      <c r="F11" s="7">
        <v>51.289400000000001</v>
      </c>
      <c r="I11" s="9">
        <f t="shared" ref="I11:I14" si="9">ROUND((E11-G$2)*I$2+G11,0)</f>
        <v>593</v>
      </c>
      <c r="J11" s="9">
        <f t="shared" ref="J11:J14" si="10">ROUND((H$2-F11)*J$2+H11,0)</f>
        <v>36</v>
      </c>
      <c r="L11" s="9" t="str">
        <f t="shared" si="3"/>
        <v>green</v>
      </c>
      <c r="M11" s="3" t="s">
        <v>46</v>
      </c>
      <c r="N11" s="9" t="str">
        <f t="shared" si="4"/>
        <v xml:space="preserve">&lt;circle cx="593" cy="36" r="6" </v>
      </c>
      <c r="O11" s="9" t="str">
        <f t="shared" si="5"/>
        <v>&lt;text x="601" y="41" font-size="12"&gt;</v>
      </c>
      <c r="P11" s="4" t="str">
        <f t="shared" si="6"/>
        <v>&lt;circle cx="593" cy="36" r="6" fill="green"/&gt;&lt;text x="601" y="41" font-size="12"&gt;莫尔道嘎&lt;/text&gt;</v>
      </c>
      <c r="W11" s="4" t="str">
        <f t="shared" si="7"/>
        <v>L593 36</v>
      </c>
    </row>
    <row r="12" spans="1:25" x14ac:dyDescent="0.4">
      <c r="B12" s="3" t="s">
        <v>200</v>
      </c>
      <c r="D12" s="14" t="str">
        <f t="shared" si="8"/>
        <v>好力堡林场</v>
      </c>
      <c r="E12" s="7">
        <v>121.30056399999999</v>
      </c>
      <c r="F12" s="7">
        <v>50.683500000000002</v>
      </c>
      <c r="I12" s="9">
        <f t="shared" si="9"/>
        <v>688</v>
      </c>
      <c r="J12" s="9">
        <f t="shared" si="10"/>
        <v>139</v>
      </c>
      <c r="L12" s="9" t="str">
        <f t="shared" si="3"/>
        <v>green</v>
      </c>
      <c r="P12" s="14"/>
      <c r="W12" s="4" t="str">
        <f t="shared" si="7"/>
        <v>L688 139</v>
      </c>
    </row>
    <row r="13" spans="1:25" x14ac:dyDescent="0.4">
      <c r="B13" s="3" t="s">
        <v>202</v>
      </c>
      <c r="D13" s="14" t="str">
        <f t="shared" si="8"/>
        <v>敖鲁古雅</v>
      </c>
      <c r="E13" s="7">
        <v>121.4748</v>
      </c>
      <c r="F13" s="7">
        <v>50.779699999999998</v>
      </c>
      <c r="I13" s="9">
        <f t="shared" si="9"/>
        <v>716</v>
      </c>
      <c r="J13" s="9">
        <f t="shared" si="10"/>
        <v>122</v>
      </c>
      <c r="L13" s="9" t="str">
        <f t="shared" si="3"/>
        <v>green</v>
      </c>
      <c r="M13" s="3" t="s">
        <v>46</v>
      </c>
      <c r="N13" s="9" t="str">
        <f t="shared" si="4"/>
        <v xml:space="preserve">&lt;circle cx="716" cy="122" r="6" </v>
      </c>
      <c r="O13" s="9" t="str">
        <f t="shared" si="5"/>
        <v>&lt;text x="724" y="127" font-size="12"&gt;</v>
      </c>
      <c r="P13" s="4" t="str">
        <f t="shared" si="6"/>
        <v>&lt;circle cx="716" cy="122" r="6" fill="green"/&gt;&lt;text x="724" y="127" font-size="12"&gt;敖鲁古雅&lt;/text&gt;</v>
      </c>
      <c r="W13" s="4" t="str">
        <f t="shared" si="7"/>
        <v>L716 122</v>
      </c>
    </row>
    <row r="14" spans="1:25" x14ac:dyDescent="0.4">
      <c r="B14" s="3" t="s">
        <v>201</v>
      </c>
      <c r="D14" s="14" t="str">
        <f t="shared" si="8"/>
        <v>根河湿地</v>
      </c>
      <c r="E14" s="7">
        <v>121.661</v>
      </c>
      <c r="F14" s="7">
        <v>50.871000000000002</v>
      </c>
      <c r="G14" s="3">
        <v>-5</v>
      </c>
      <c r="I14" s="9">
        <f t="shared" si="9"/>
        <v>741</v>
      </c>
      <c r="J14" s="9">
        <f t="shared" si="10"/>
        <v>107</v>
      </c>
      <c r="L14" s="9" t="str">
        <f t="shared" si="3"/>
        <v>green</v>
      </c>
      <c r="M14" s="3" t="s">
        <v>46</v>
      </c>
      <c r="N14" s="9" t="str">
        <f t="shared" si="4"/>
        <v xml:space="preserve">&lt;circle cx="741" cy="107" r="6" </v>
      </c>
      <c r="O14" s="9" t="str">
        <f t="shared" si="5"/>
        <v>&lt;text x="749" y="112" font-size="12"&gt;</v>
      </c>
      <c r="P14" s="4" t="str">
        <f t="shared" si="6"/>
        <v>&lt;circle cx="741" cy="107" r="6" fill="green"/&gt;&lt;text x="749" y="112" font-size="12"&gt;根河湿地&lt;/text&gt;</v>
      </c>
      <c r="W14" s="4" t="str">
        <f t="shared" si="7"/>
        <v>L741 107</v>
      </c>
    </row>
    <row r="15" spans="1:25" x14ac:dyDescent="0.4">
      <c r="A15" s="3" t="s">
        <v>202</v>
      </c>
      <c r="I15" s="9">
        <f>VLOOKUP(A15,B:I,8,0)</f>
        <v>716</v>
      </c>
      <c r="J15" s="9">
        <f>VLOOKUP(A15,B:J,9,0)</f>
        <v>122</v>
      </c>
      <c r="R15" s="1">
        <f>VLOOKUP(A15,B:Q,16,0)</f>
        <v>0</v>
      </c>
      <c r="W15" s="4" t="str">
        <f t="shared" si="7"/>
        <v>L716 122</v>
      </c>
    </row>
    <row r="16" spans="1:25" x14ac:dyDescent="0.4">
      <c r="A16" s="3" t="s">
        <v>200</v>
      </c>
      <c r="I16" s="9">
        <f>VLOOKUP(A16,B:I,8,0)</f>
        <v>688</v>
      </c>
      <c r="J16" s="9">
        <f>VLOOKUP(A16,B:J,9,0)</f>
        <v>139</v>
      </c>
      <c r="R16" s="1">
        <f>VLOOKUP(A16,B:Q,16,0)</f>
        <v>0</v>
      </c>
      <c r="W16" s="4" t="str">
        <f t="shared" si="7"/>
        <v>L688 139</v>
      </c>
    </row>
    <row r="17" spans="1:23" x14ac:dyDescent="0.4">
      <c r="B17" s="3" t="s">
        <v>203</v>
      </c>
      <c r="D17" s="14" t="str">
        <f t="shared" ref="D17:D20" si="11">IF(C17&lt;&gt;"",C17,B17)</f>
        <v>额尔古纳</v>
      </c>
      <c r="E17" s="7">
        <v>120.17962</v>
      </c>
      <c r="F17" s="7">
        <v>50.24315</v>
      </c>
      <c r="I17" s="9">
        <f t="shared" ref="I17:I20" si="12">ROUND((E17-G$2)*I$2+G17,0)</f>
        <v>509</v>
      </c>
      <c r="J17" s="9">
        <f t="shared" ref="J17:J20" si="13">ROUND((H$2-F17)*J$2+H17,0)</f>
        <v>214</v>
      </c>
      <c r="L17" s="9" t="str">
        <f t="shared" si="3"/>
        <v>green</v>
      </c>
      <c r="M17" s="3" t="s">
        <v>45</v>
      </c>
      <c r="N17" s="9" t="str">
        <f t="shared" si="4"/>
        <v xml:space="preserve">&lt;rect x="504" y="209" width="10" height="10" </v>
      </c>
      <c r="O17" s="9" t="str">
        <f t="shared" si="5"/>
        <v>&lt;text x="517" y="219" font-size="12"&gt;</v>
      </c>
      <c r="P17" s="4" t="str">
        <f t="shared" si="6"/>
        <v>&lt;rect x="504" y="209" width="10" height="10" fill="green"/&gt;&lt;text x="517" y="219" font-size="12"&gt;额尔古纳&lt;/text&gt;</v>
      </c>
      <c r="W17" s="4" t="str">
        <f t="shared" si="7"/>
        <v>L509 214</v>
      </c>
    </row>
    <row r="18" spans="1:23" x14ac:dyDescent="0.4">
      <c r="B18" s="3" t="s">
        <v>209</v>
      </c>
      <c r="D18" s="14" t="str">
        <f t="shared" si="11"/>
        <v>黑山头</v>
      </c>
      <c r="E18" s="7">
        <v>119.6764</v>
      </c>
      <c r="F18" s="7">
        <v>50.207999999999998</v>
      </c>
      <c r="I18" s="9">
        <f t="shared" si="12"/>
        <v>428</v>
      </c>
      <c r="J18" s="9">
        <f t="shared" si="13"/>
        <v>220</v>
      </c>
      <c r="L18" s="9" t="str">
        <f t="shared" si="3"/>
        <v>green</v>
      </c>
      <c r="M18" s="3" t="s">
        <v>46</v>
      </c>
      <c r="N18" s="9" t="str">
        <f t="shared" si="4"/>
        <v xml:space="preserve">&lt;circle cx="428" cy="220" r="6" </v>
      </c>
      <c r="O18" s="9" t="str">
        <f t="shared" si="5"/>
        <v>&lt;text x="436" y="225" font-size="12"&gt;</v>
      </c>
      <c r="P18" s="4" t="str">
        <f t="shared" si="6"/>
        <v>&lt;circle cx="428" cy="220" r="6" fill="green"/&gt;&lt;text x="436" y="225" font-size="12"&gt;黑山头&lt;/text&gt;</v>
      </c>
      <c r="W18" s="4" t="str">
        <f t="shared" si="7"/>
        <v>L428 220</v>
      </c>
    </row>
    <row r="19" spans="1:23" x14ac:dyDescent="0.4">
      <c r="B19" s="3" t="s">
        <v>204</v>
      </c>
      <c r="D19" s="14" t="str">
        <f t="shared" si="11"/>
        <v>呼伦湖</v>
      </c>
      <c r="E19" s="7">
        <v>117.70480000000001</v>
      </c>
      <c r="F19" s="7">
        <v>49.313499999999998</v>
      </c>
      <c r="I19" s="9">
        <f t="shared" si="12"/>
        <v>113</v>
      </c>
      <c r="J19" s="9">
        <f t="shared" si="13"/>
        <v>372</v>
      </c>
      <c r="L19" s="9" t="str">
        <f t="shared" si="3"/>
        <v>green</v>
      </c>
      <c r="M19" s="3" t="s">
        <v>46</v>
      </c>
      <c r="N19" s="9" t="str">
        <f t="shared" si="4"/>
        <v xml:space="preserve">&lt;circle cx="113" cy="372" r="6" </v>
      </c>
      <c r="O19" s="9" t="str">
        <f t="shared" si="5"/>
        <v>&lt;text x="121" y="377" font-size="12"&gt;</v>
      </c>
      <c r="P19" s="4" t="str">
        <f t="shared" si="6"/>
        <v>&lt;circle cx="113" cy="372" r="6" fill="green"/&gt;&lt;text x="121" y="377" font-size="12"&gt;呼伦湖&lt;/text&gt;</v>
      </c>
      <c r="W19" s="4" t="str">
        <f t="shared" si="7"/>
        <v>L113 372</v>
      </c>
    </row>
    <row r="20" spans="1:23" x14ac:dyDescent="0.4">
      <c r="B20" s="3" t="s">
        <v>205</v>
      </c>
      <c r="D20" s="14" t="str">
        <f t="shared" si="11"/>
        <v>满洲里</v>
      </c>
      <c r="E20" s="7">
        <v>117.37836</v>
      </c>
      <c r="F20" s="7">
        <v>49.596550000000001</v>
      </c>
      <c r="I20" s="9">
        <f t="shared" si="12"/>
        <v>61</v>
      </c>
      <c r="J20" s="9">
        <f t="shared" si="13"/>
        <v>324</v>
      </c>
      <c r="L20" s="9" t="str">
        <f t="shared" si="3"/>
        <v>green</v>
      </c>
      <c r="M20" s="3" t="s">
        <v>45</v>
      </c>
      <c r="N20" s="9" t="str">
        <f t="shared" si="4"/>
        <v xml:space="preserve">&lt;rect x="56" y="319" width="10" height="10" </v>
      </c>
      <c r="O20" s="9" t="str">
        <f t="shared" si="5"/>
        <v>&lt;text x="69" y="329" font-size="12"&gt;</v>
      </c>
      <c r="P20" s="4" t="str">
        <f t="shared" si="6"/>
        <v>&lt;rect x="56" y="319" width="10" height="10" fill="green"/&gt;&lt;text x="69" y="329" font-size="12"&gt;满洲里&lt;/text&gt;</v>
      </c>
      <c r="W20" s="4" t="str">
        <f t="shared" si="7"/>
        <v>L61 324</v>
      </c>
    </row>
    <row r="21" spans="1:23" x14ac:dyDescent="0.4">
      <c r="A21" s="3" t="s">
        <v>204</v>
      </c>
      <c r="I21" s="9">
        <f>VLOOKUP(A21,B:I,8,0)</f>
        <v>113</v>
      </c>
      <c r="J21" s="9">
        <f>VLOOKUP(A21,B:J,9,0)</f>
        <v>372</v>
      </c>
      <c r="R21" s="1">
        <f>VLOOKUP(A21,B:Q,16,0)</f>
        <v>0</v>
      </c>
      <c r="W21" s="4" t="str">
        <f t="shared" si="7"/>
        <v>L113 372</v>
      </c>
    </row>
    <row r="22" spans="1:23" x14ac:dyDescent="0.4">
      <c r="B22" s="3" t="s">
        <v>206</v>
      </c>
      <c r="D22" s="14" t="str">
        <f t="shared" ref="D22:D23" si="14">IF(C22&lt;&gt;"",C22,B22)</f>
        <v>沙日林花</v>
      </c>
      <c r="E22" s="7">
        <v>119.251</v>
      </c>
      <c r="F22" s="7">
        <v>47.731000000000002</v>
      </c>
      <c r="I22" s="9">
        <f t="shared" ref="I22:I23" si="15">ROUND((E22-G$2)*I$2+G22,0)</f>
        <v>360</v>
      </c>
      <c r="J22" s="9">
        <f t="shared" ref="J22:J23" si="16">ROUND((H$2-F22)*J$2+H22,0)</f>
        <v>641</v>
      </c>
      <c r="L22" s="9" t="str">
        <f t="shared" si="3"/>
        <v>green</v>
      </c>
      <c r="P22" s="14"/>
      <c r="W22" s="4" t="str">
        <f t="shared" si="7"/>
        <v>L360 641</v>
      </c>
    </row>
    <row r="23" spans="1:23" x14ac:dyDescent="0.4">
      <c r="B23" s="3" t="s">
        <v>207</v>
      </c>
      <c r="D23" s="14" t="str">
        <f t="shared" si="14"/>
        <v>阿尔山</v>
      </c>
      <c r="E23" s="7">
        <v>119.94381</v>
      </c>
      <c r="F23" s="7">
        <v>47.177100000000003</v>
      </c>
      <c r="I23" s="9">
        <f t="shared" si="15"/>
        <v>471</v>
      </c>
      <c r="J23" s="9">
        <f t="shared" si="16"/>
        <v>735</v>
      </c>
      <c r="L23" s="9" t="str">
        <f t="shared" si="3"/>
        <v>green</v>
      </c>
      <c r="M23" s="3" t="s">
        <v>46</v>
      </c>
      <c r="N23" s="9" t="str">
        <f t="shared" si="4"/>
        <v xml:space="preserve">&lt;circle cx="471" cy="735" r="6" </v>
      </c>
      <c r="O23" s="9" t="str">
        <f t="shared" si="5"/>
        <v>&lt;text x="479" y="740" font-size="12"&gt;</v>
      </c>
      <c r="P23" s="4" t="str">
        <f t="shared" si="6"/>
        <v>&lt;circle cx="471" cy="735" r="6" fill="green"/&gt;&lt;text x="479" y="740" font-size="12"&gt;阿尔山&lt;/text&gt;</v>
      </c>
      <c r="W23" s="4" t="str">
        <f t="shared" si="7"/>
        <v>L471 735</v>
      </c>
    </row>
    <row r="24" spans="1:23" x14ac:dyDescent="0.4">
      <c r="A24" s="3" t="s">
        <v>206</v>
      </c>
      <c r="I24" s="9">
        <f>VLOOKUP(A24,B:I,8,0)</f>
        <v>360</v>
      </c>
      <c r="J24" s="9">
        <f>VLOOKUP(A24,B:J,9,0)</f>
        <v>641</v>
      </c>
      <c r="R24" s="1">
        <f>VLOOKUP(A24,B:Q,16,0)</f>
        <v>0</v>
      </c>
      <c r="W24" s="4" t="str">
        <f t="shared" si="7"/>
        <v>L360 641</v>
      </c>
    </row>
    <row r="25" spans="1:23" x14ac:dyDescent="0.4">
      <c r="A25" s="3" t="s">
        <v>194</v>
      </c>
      <c r="I25" s="9">
        <f>VLOOKUP(A25,B:I,8,0)</f>
        <v>438</v>
      </c>
      <c r="J25" s="9">
        <f>VLOOKUP(A25,B:J,9,0)</f>
        <v>389</v>
      </c>
      <c r="R25" s="1" t="str">
        <f>SUBSTITUTE(Q$5,"M","L")</f>
        <v xml:space="preserve">L438 389 </v>
      </c>
      <c r="W25" s="4" t="str">
        <f t="shared" si="7"/>
        <v>L438 389</v>
      </c>
    </row>
    <row r="46" spans="3:6" s="1" customFormat="1" x14ac:dyDescent="0.4">
      <c r="C46" s="14"/>
      <c r="D46" s="14"/>
      <c r="E46" s="6"/>
      <c r="F46" s="6"/>
    </row>
  </sheetData>
  <phoneticPr fontId="1" type="noConversion"/>
  <conditionalFormatting sqref="M25:M1048576 M1:M5">
    <cfRule type="cellIs" dxfId="1" priority="3" operator="equal">
      <formula>"rect"</formula>
    </cfRule>
  </conditionalFormatting>
  <conditionalFormatting sqref="M6:M24">
    <cfRule type="cellIs" dxfId="0" priority="1" operator="equal">
      <formula>"rect"</formula>
    </cfRule>
  </conditionalFormatting>
  <hyperlinks>
    <hyperlink ref="Q2" r:id="rId1" xr:uid="{6C1B02A4-D7AE-48F8-ADF2-7F38ABF8B1A0}"/>
    <hyperlink ref="R2" r:id="rId2" xr:uid="{C921ADE6-4D3D-4F67-A8D9-6D3B28C1A6D1}"/>
    <hyperlink ref="W2" r:id="rId3" display="http://map.jiqrxx.com/jingweidu/" xr:uid="{454A0C91-5880-469A-BF91-C96068C5F6F2}"/>
  </hyperlinks>
  <pageMargins left="0.7" right="0.7" top="0.75" bottom="0.75" header="0.3" footer="0.3"/>
  <pageSetup paperSize="9" orientation="portrait" horizontalDpi="0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DD0F-2EC1-4512-B8A2-C238EEC40632}">
  <dimension ref="A1:A26"/>
  <sheetViews>
    <sheetView workbookViewId="0">
      <selection activeCell="A6" sqref="A6"/>
    </sheetView>
  </sheetViews>
  <sheetFormatPr defaultRowHeight="13.9" x14ac:dyDescent="0.4"/>
  <sheetData>
    <row r="1" spans="1:1" x14ac:dyDescent="0.4">
      <c r="A1" t="s">
        <v>40</v>
      </c>
    </row>
    <row r="2" spans="1:1" x14ac:dyDescent="0.4">
      <c r="A2" t="s">
        <v>41</v>
      </c>
    </row>
    <row r="3" spans="1:1" x14ac:dyDescent="0.4">
      <c r="A3" t="s">
        <v>42</v>
      </c>
    </row>
    <row r="4" spans="1:1" x14ac:dyDescent="0.4">
      <c r="A4" t="s">
        <v>43</v>
      </c>
    </row>
    <row r="5" spans="1:1" x14ac:dyDescent="0.4">
      <c r="A5" t="s">
        <v>215</v>
      </c>
    </row>
    <row r="7" spans="1:1" x14ac:dyDescent="0.4">
      <c r="A7" s="10" t="s">
        <v>27</v>
      </c>
    </row>
    <row r="9" spans="1:1" x14ac:dyDescent="0.4">
      <c r="A9" t="s">
        <v>29</v>
      </c>
    </row>
    <row r="10" spans="1:1" x14ac:dyDescent="0.4">
      <c r="A10" s="10" t="s">
        <v>30</v>
      </c>
    </row>
    <row r="11" spans="1:1" x14ac:dyDescent="0.4">
      <c r="A11" t="s">
        <v>31</v>
      </c>
    </row>
    <row r="13" spans="1:1" x14ac:dyDescent="0.4">
      <c r="A13" t="s">
        <v>32</v>
      </c>
    </row>
    <row r="14" spans="1:1" x14ac:dyDescent="0.4">
      <c r="A14" t="s">
        <v>33</v>
      </c>
    </row>
    <row r="15" spans="1:1" x14ac:dyDescent="0.4">
      <c r="A15" t="s">
        <v>34</v>
      </c>
    </row>
    <row r="16" spans="1:1" x14ac:dyDescent="0.4">
      <c r="A16" s="10" t="s">
        <v>30</v>
      </c>
    </row>
    <row r="17" spans="1:1" x14ac:dyDescent="0.4">
      <c r="A17" t="s">
        <v>120</v>
      </c>
    </row>
    <row r="18" spans="1:1" x14ac:dyDescent="0.4">
      <c r="A18" t="s">
        <v>35</v>
      </c>
    </row>
    <row r="20" spans="1:1" x14ac:dyDescent="0.4">
      <c r="A20" t="s">
        <v>36</v>
      </c>
    </row>
    <row r="21" spans="1:1" x14ac:dyDescent="0.4">
      <c r="A21" t="s">
        <v>37</v>
      </c>
    </row>
    <row r="22" spans="1:1" x14ac:dyDescent="0.4">
      <c r="A22" t="s">
        <v>38</v>
      </c>
    </row>
    <row r="23" spans="1:1" x14ac:dyDescent="0.4">
      <c r="A23" t="s">
        <v>119</v>
      </c>
    </row>
    <row r="24" spans="1:1" x14ac:dyDescent="0.4">
      <c r="A24" t="s">
        <v>121</v>
      </c>
    </row>
    <row r="26" spans="1:1" x14ac:dyDescent="0.4">
      <c r="A26" t="s">
        <v>39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川西</vt:lpstr>
      <vt:lpstr>甘南</vt:lpstr>
      <vt:lpstr>新疆</vt:lpstr>
      <vt:lpstr>内蒙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tingfu zou</dc:creator>
  <cp:lastModifiedBy>tingfu zou</cp:lastModifiedBy>
  <dcterms:created xsi:type="dcterms:W3CDTF">2021-04-15T13:14:13Z</dcterms:created>
  <dcterms:modified xsi:type="dcterms:W3CDTF">2021-04-19T13:27:27Z</dcterms:modified>
</cp:coreProperties>
</file>