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s\github\map\"/>
    </mc:Choice>
  </mc:AlternateContent>
  <xr:revisionPtr revIDLastSave="0" documentId="13_ncr:1_{C0FEDBB8-0DDF-43F5-8F2A-F924CA567525}" xr6:coauthVersionLast="46" xr6:coauthVersionMax="46" xr10:uidLastSave="{00000000-0000-0000-0000-000000000000}"/>
  <bookViews>
    <workbookView xWindow="-98" yWindow="-98" windowWidth="22695" windowHeight="14746" xr2:uid="{4E52873A-2E54-4D2E-9DDA-CDEB27E7976A}"/>
  </bookViews>
  <sheets>
    <sheet name="data" sheetId="1" r:id="rId1"/>
    <sheet name="conf" sheetId="2" r:id="rId2"/>
    <sheet name="htm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3" i="1" l="1"/>
  <c r="L42" i="1"/>
  <c r="L41" i="1"/>
  <c r="L40" i="1"/>
  <c r="L39" i="1"/>
  <c r="L38" i="1"/>
  <c r="L37" i="1"/>
  <c r="J43" i="1"/>
  <c r="N43" i="1" s="1"/>
  <c r="I43" i="1"/>
  <c r="J42" i="1"/>
  <c r="I42" i="1"/>
  <c r="N42" i="1" s="1"/>
  <c r="O42" i="1" s="1"/>
  <c r="J41" i="1"/>
  <c r="I41" i="1"/>
  <c r="J40" i="1"/>
  <c r="I40" i="1"/>
  <c r="N40" i="1" s="1"/>
  <c r="O40" i="1" s="1"/>
  <c r="J39" i="1"/>
  <c r="N39" i="1" s="1"/>
  <c r="I39" i="1"/>
  <c r="J38" i="1"/>
  <c r="I38" i="1"/>
  <c r="N38" i="1" s="1"/>
  <c r="O38" i="1" s="1"/>
  <c r="J37" i="1"/>
  <c r="I37" i="1"/>
  <c r="D43" i="1"/>
  <c r="D42" i="1"/>
  <c r="D41" i="1"/>
  <c r="D40" i="1"/>
  <c r="D39" i="1"/>
  <c r="D38" i="1"/>
  <c r="D37" i="1"/>
  <c r="L36" i="1"/>
  <c r="L35" i="1"/>
  <c r="L34" i="1"/>
  <c r="L33" i="1"/>
  <c r="L32" i="1"/>
  <c r="L31" i="1"/>
  <c r="J36" i="1"/>
  <c r="I36" i="1"/>
  <c r="N36" i="1" s="1"/>
  <c r="O36" i="1" s="1"/>
  <c r="J35" i="1"/>
  <c r="I35" i="1"/>
  <c r="N35" i="1" s="1"/>
  <c r="O35" i="1" s="1"/>
  <c r="J34" i="1"/>
  <c r="I34" i="1"/>
  <c r="J33" i="1"/>
  <c r="I33" i="1"/>
  <c r="J32" i="1"/>
  <c r="I32" i="1"/>
  <c r="J31" i="1"/>
  <c r="I31" i="1"/>
  <c r="D36" i="1"/>
  <c r="D35" i="1"/>
  <c r="D34" i="1"/>
  <c r="D33" i="1"/>
  <c r="D32" i="1"/>
  <c r="D31" i="1"/>
  <c r="L30" i="1"/>
  <c r="J30" i="1"/>
  <c r="I30" i="1"/>
  <c r="D30" i="1"/>
  <c r="P19" i="1"/>
  <c r="L29" i="1"/>
  <c r="L28" i="1"/>
  <c r="L27" i="1"/>
  <c r="L26" i="1"/>
  <c r="L25" i="1"/>
  <c r="L24" i="1"/>
  <c r="L20" i="1"/>
  <c r="L23" i="1"/>
  <c r="L21" i="1"/>
  <c r="L19" i="1"/>
  <c r="L22" i="1"/>
  <c r="L18" i="1"/>
  <c r="L17" i="1"/>
  <c r="L16" i="1"/>
  <c r="J29" i="1"/>
  <c r="I29" i="1"/>
  <c r="J28" i="1"/>
  <c r="I28" i="1"/>
  <c r="P28" i="1" s="1"/>
  <c r="J27" i="1"/>
  <c r="I27" i="1"/>
  <c r="P27" i="1" s="1"/>
  <c r="J26" i="1"/>
  <c r="I26" i="1"/>
  <c r="P26" i="1" s="1"/>
  <c r="J25" i="1"/>
  <c r="I25" i="1"/>
  <c r="J24" i="1"/>
  <c r="I24" i="1"/>
  <c r="P24" i="1" s="1"/>
  <c r="J20" i="1"/>
  <c r="I20" i="1"/>
  <c r="J23" i="1"/>
  <c r="I23" i="1"/>
  <c r="J21" i="1"/>
  <c r="I21" i="1"/>
  <c r="J19" i="1"/>
  <c r="I19" i="1"/>
  <c r="J22" i="1"/>
  <c r="I22" i="1"/>
  <c r="J18" i="1"/>
  <c r="I18" i="1"/>
  <c r="P18" i="1" s="1"/>
  <c r="J17" i="1"/>
  <c r="I17" i="1"/>
  <c r="J16" i="1"/>
  <c r="I16" i="1"/>
  <c r="P16" i="1" s="1"/>
  <c r="D29" i="1"/>
  <c r="D28" i="1"/>
  <c r="D27" i="1"/>
  <c r="D26" i="1"/>
  <c r="D25" i="1"/>
  <c r="D24" i="1"/>
  <c r="D20" i="1"/>
  <c r="D23" i="1"/>
  <c r="D21" i="1"/>
  <c r="D19" i="1"/>
  <c r="D22" i="1"/>
  <c r="D18" i="1"/>
  <c r="D17" i="1"/>
  <c r="D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N37" i="1" l="1"/>
  <c r="O37" i="1" s="1"/>
  <c r="N41" i="1"/>
  <c r="O41" i="1" s="1"/>
  <c r="P21" i="1"/>
  <c r="P22" i="1"/>
  <c r="P17" i="1"/>
  <c r="N34" i="1"/>
  <c r="O34" i="1" s="1"/>
  <c r="P20" i="1"/>
  <c r="N30" i="1"/>
  <c r="O30" i="1" s="1"/>
  <c r="O39" i="1"/>
  <c r="N32" i="1"/>
  <c r="O32" i="1" s="1"/>
  <c r="O43" i="1"/>
  <c r="N33" i="1"/>
  <c r="O33" i="1" s="1"/>
  <c r="N31" i="1"/>
  <c r="O31" i="1" s="1"/>
  <c r="N5" i="1"/>
  <c r="O5" i="1" s="1"/>
  <c r="P12" i="1"/>
  <c r="N7" i="1"/>
  <c r="O7" i="1" s="1"/>
  <c r="P4" i="1"/>
  <c r="N15" i="1"/>
  <c r="O15" i="1" s="1"/>
  <c r="N17" i="1"/>
  <c r="O17" i="1" s="1"/>
  <c r="N21" i="1"/>
  <c r="O21" i="1" s="1"/>
  <c r="N29" i="1"/>
  <c r="O29" i="1" s="1"/>
  <c r="N16" i="1"/>
  <c r="O16" i="1" s="1"/>
  <c r="N19" i="1"/>
  <c r="O19" i="1" s="1"/>
  <c r="N24" i="1"/>
  <c r="O24" i="1" s="1"/>
  <c r="N28" i="1"/>
  <c r="O28" i="1" s="1"/>
  <c r="N13" i="1"/>
  <c r="O13" i="1" s="1"/>
  <c r="N18" i="1"/>
  <c r="O18" i="1" s="1"/>
  <c r="N23" i="1"/>
  <c r="O23" i="1" s="1"/>
  <c r="N26" i="1"/>
  <c r="O26" i="1" s="1"/>
  <c r="N22" i="1"/>
  <c r="O22" i="1" s="1"/>
  <c r="N20" i="1"/>
  <c r="O20" i="1" s="1"/>
  <c r="N27" i="1"/>
  <c r="O27" i="1" s="1"/>
  <c r="N25" i="1"/>
  <c r="O25" i="1" s="1"/>
  <c r="N4" i="1"/>
  <c r="O4" i="1" s="1"/>
  <c r="N12" i="1"/>
  <c r="O12" i="1" s="1"/>
  <c r="N6" i="1"/>
  <c r="O6" i="1" s="1"/>
  <c r="N14" i="1"/>
  <c r="O14" i="1" s="1"/>
  <c r="N3" i="1"/>
  <c r="O3" i="1" s="1"/>
  <c r="N11" i="1"/>
  <c r="O11" i="1" s="1"/>
  <c r="N8" i="1"/>
  <c r="O8" i="1" s="1"/>
  <c r="N9" i="1"/>
  <c r="O9" i="1" s="1"/>
  <c r="N10" i="1"/>
  <c r="O10" i="1" s="1"/>
  <c r="P8" i="1"/>
  <c r="P11" i="1"/>
  <c r="P6" i="1"/>
  <c r="P10" i="1"/>
  <c r="P9" i="1"/>
  <c r="P5" i="1"/>
  <c r="P13" i="1"/>
  <c r="P7" i="1"/>
  <c r="P3" i="1"/>
</calcChain>
</file>

<file path=xl/sharedStrings.xml><?xml version="1.0" encoding="utf-8"?>
<sst xmlns="http://schemas.openxmlformats.org/spreadsheetml/2006/main" count="205" uniqueCount="143">
  <si>
    <t>成都</t>
    <phoneticPr fontId="1" type="noConversion"/>
  </si>
  <si>
    <t>雅安</t>
    <phoneticPr fontId="1" type="noConversion"/>
  </si>
  <si>
    <t>泸定</t>
    <phoneticPr fontId="1" type="noConversion"/>
  </si>
  <si>
    <t>义敦</t>
    <phoneticPr fontId="1" type="noConversion"/>
  </si>
  <si>
    <t>玛亚隆</t>
    <phoneticPr fontId="1" type="noConversion"/>
  </si>
  <si>
    <t>扎真</t>
    <phoneticPr fontId="1" type="noConversion"/>
  </si>
  <si>
    <t>a</t>
    <phoneticPr fontId="1" type="noConversion"/>
  </si>
  <si>
    <t>经度</t>
    <phoneticPr fontId="1" type="noConversion"/>
  </si>
  <si>
    <t>纬度</t>
    <phoneticPr fontId="1" type="noConversion"/>
  </si>
  <si>
    <t>x偏移</t>
    <phoneticPr fontId="1" type="noConversion"/>
  </si>
  <si>
    <t>y偏移</t>
    <phoneticPr fontId="1" type="noConversion"/>
  </si>
  <si>
    <t>x</t>
    <phoneticPr fontId="1" type="noConversion"/>
  </si>
  <si>
    <t>y</t>
    <phoneticPr fontId="1" type="noConversion"/>
  </si>
  <si>
    <t>point</t>
    <phoneticPr fontId="1" type="noConversion"/>
  </si>
  <si>
    <t>日瓦</t>
    <phoneticPr fontId="1" type="noConversion"/>
  </si>
  <si>
    <t>贡关</t>
    <phoneticPr fontId="1" type="noConversion"/>
  </si>
  <si>
    <t>色烔玛</t>
    <phoneticPr fontId="1" type="noConversion"/>
  </si>
  <si>
    <t>route</t>
    <phoneticPr fontId="1" type="noConversion"/>
  </si>
  <si>
    <t>⚪大小</t>
    <phoneticPr fontId="1" type="noConversion"/>
  </si>
  <si>
    <t>名称x位移</t>
    <phoneticPr fontId="1" type="noConversion"/>
  </si>
  <si>
    <t>名称y位移</t>
    <phoneticPr fontId="1" type="noConversion"/>
  </si>
  <si>
    <t>名称大小</t>
    <phoneticPr fontId="1" type="noConversion"/>
  </si>
  <si>
    <t>⚪颜色</t>
    <phoneticPr fontId="1" type="noConversion"/>
  </si>
  <si>
    <t>x比例</t>
    <phoneticPr fontId="1" type="noConversion"/>
  </si>
  <si>
    <t>y比例</t>
    <phoneticPr fontId="1" type="noConversion"/>
  </si>
  <si>
    <t>显示名</t>
    <phoneticPr fontId="1" type="noConversion"/>
  </si>
  <si>
    <t>经纬度名</t>
    <phoneticPr fontId="1" type="noConversion"/>
  </si>
  <si>
    <t>形状-x-y-大小-颜色，x-y-文字大小-名称</t>
    <phoneticPr fontId="1" type="noConversion"/>
  </si>
  <si>
    <t>经纬度查询</t>
    <phoneticPr fontId="1" type="noConversion"/>
  </si>
  <si>
    <t>https://maplocation.sjfkai.com/</t>
    <phoneticPr fontId="1" type="noConversion"/>
  </si>
  <si>
    <t>red</t>
    <phoneticPr fontId="1" type="noConversion"/>
  </si>
  <si>
    <t>green</t>
    <phoneticPr fontId="1" type="noConversion"/>
  </si>
  <si>
    <t>color</t>
    <phoneticPr fontId="1" type="noConversion"/>
  </si>
  <si>
    <t>&lt;circle cx="1116.30670208493" cy="368.835624316719" r="6" fill="green"/&gt;&lt;text x="1124.30670208493" y="373.835624316719" font-size="12"&gt;成都&lt;/text&gt;</t>
  </si>
  <si>
    <t>&lt;circle cx="909.908524720902" cy="496.641490858786" r="6" fill="green"/&gt;&lt;text x="917.908524720902" y="501.641490858786" font-size="12"&gt;雅安&lt;/text&gt;</t>
  </si>
  <si>
    <t>&lt;circle cx="748.286419261595" cy="515.919667009722" r="6" fill="red"/&gt;&lt;text x="756.286419261595" y="520.919667009722" font-size="12"&gt;泸定&lt;/text&gt;</t>
  </si>
  <si>
    <t>&lt;circle cx="692.711044278695" cy="499.118523147615" r="6" fill="red"/&gt;&lt;text x="700.711044278695" y="504.118523147615" font-size="12"&gt;康定&lt;/text&gt;</t>
  </si>
  <si>
    <t>&lt;circle cx="660.898363117784" cy="475.780764329028" r="6" fill="green"/&gt;&lt;text x="668.898363117784" y="480.780764329028" font-size="12"&gt;折多山&lt;/text&gt;</t>
  </si>
  <si>
    <t>&lt;circle cx="600.002196664158" cy="488.324143523897" r="6" fill="green"/&gt;&lt;text x="608.002196664158" y="493.324143523897" font-size="12"&gt;新都桥&lt;/text&gt;</t>
  </si>
  <si>
    <t>&lt;circle cx="355.114915995745" cy="499.993875649842" r="6" fill="green"/&gt;&lt;text x="363.114915995745" y="504.993875649842" font-size="12"&gt;理塘&lt;/text&gt;</t>
  </si>
  <si>
    <t>&lt;circle cx="235.71683676424" cy="434.949723751225" r="6" fill="green"/&gt;&lt;text x="243.71683676424" y="439.949723751225" font-size="12"&gt;毛娅草原&lt;/text&gt;</t>
  </si>
  <si>
    <t>&lt;circle cx="191.036001037321" cy="425.5245052527" r="6" fill="green"/&gt;&lt;text x="199.036001037321" y="430.5245052527" font-size="12"&gt;姊妹湖&lt;/text&gt;</t>
  </si>
  <si>
    <t>&lt;circle cx="171.679277976108" cy="436.278854491736" r="6" fill="green"/&gt;&lt;text x="179.679277976108" y="441.278854491736" font-size="12"&gt;措普沟&lt;/text&gt;</t>
  </si>
  <si>
    <t>&lt;circle cx="123.345339163998" cy="497.667658524718" r="6" fill="green"/&gt;&lt;text x="131.345339163998" y="502.667658524718" font-size="12"&gt;巴塘&lt;/text&gt;</t>
  </si>
  <si>
    <t>&lt;circle cx="393.5085453352" cy="787.51148348206" r="6" fill="green"/&gt;&lt;text x="401.5085453352" y="792.51148348206" font-size="12"&gt;日瓦&lt;/text&gt;</t>
  </si>
  <si>
    <t>&lt;circle cx="367.882729836199" cy="45.13391735466" r="6" fill="green"/&gt;&lt;text x="375.882729836199" y="50.13391735466" font-size="12"&gt;色达&lt;/text&gt;</t>
  </si>
  <si>
    <t>color-set</t>
    <phoneticPr fontId="1" type="noConversion"/>
  </si>
  <si>
    <t>&lt;path d="</t>
  </si>
  <si>
    <t xml:space="preserve">M1116.30670208493 368.835624316719 </t>
  </si>
  <si>
    <t xml:space="preserve">L909.908524720902 496.641490858786 </t>
  </si>
  <si>
    <t xml:space="preserve">L748.286419261595 515.919667009722 </t>
  </si>
  <si>
    <t xml:space="preserve">L692.711044278695 499.118523147615 </t>
  </si>
  <si>
    <t xml:space="preserve">L660.898363117784 475.780764329028 </t>
  </si>
  <si>
    <t xml:space="preserve">L600.002196664158 488.324143523897 </t>
  </si>
  <si>
    <t xml:space="preserve">L355.114915995745 499.993875649842 </t>
  </si>
  <si>
    <t xml:space="preserve">L235.71683676424 434.949723751225 </t>
  </si>
  <si>
    <t xml:space="preserve">L191.036001037321 425.5245052527 </t>
  </si>
  <si>
    <t xml:space="preserve">L171.679277976108 436.278854491736 </t>
  </si>
  <si>
    <t xml:space="preserve">L123.345339163998 497.667658524718 </t>
  </si>
  <si>
    <t xml:space="preserve"> fill=transparent" stroke="black"/&gt;</t>
  </si>
  <si>
    <t>&lt;text font-size="20" y="0" x="0"&gt;</t>
  </si>
  <si>
    <t xml:space="preserve">      ∞</t>
  </si>
  <si>
    <t xml:space="preserve">      &lt;animateMotion path="</t>
  </si>
  <si>
    <t xml:space="preserve">      </t>
  </si>
  <si>
    <t xml:space="preserve"> begin=0s" dur="10s" repeatCount="indefinite" /&gt;</t>
  </si>
  <si>
    <t xml:space="preserve">    &lt;/text&gt;</t>
  </si>
  <si>
    <t>&lt;text x="10" y="30" font-size="12"&gt;图例：&lt;/text&gt;</t>
  </si>
  <si>
    <t>&lt;text x="10" y="46" font-size="12" fill="green"&gt;低于4000&lt;/text&gt;</t>
  </si>
  <si>
    <t>&lt;text x="10" y="62" font-size="12" fill="red"&gt;高于4000&lt;/text&gt;</t>
  </si>
  <si>
    <t>&lt;circle cx="15" cy="74" r="5" fill="black"/&gt;&lt;text x="26" y="78" font-size="12"&gt;住宿&lt;/text&gt;</t>
  </si>
  <si>
    <t>&lt;rect x="10" y="84" width="10" height="10" fill="black"/&gt;&lt;text x="26" y="94" font-size="12"&gt;景点&lt;/text&gt;</t>
  </si>
  <si>
    <t>&lt;/svg&gt;</t>
  </si>
  <si>
    <r>
      <t>&lt;svg width="</t>
    </r>
    <r>
      <rPr>
        <sz val="11"/>
        <color rgb="FFFF0000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2"/>
        <charset val="134"/>
        <scheme val="minor"/>
      </rPr>
      <t>" height="</t>
    </r>
    <r>
      <rPr>
        <sz val="11"/>
        <color rgb="FFFF0000"/>
        <rFont val="等线"/>
        <family val="3"/>
        <charset val="134"/>
        <scheme val="minor"/>
      </rPr>
      <t>800</t>
    </r>
    <r>
      <rPr>
        <sz val="11"/>
        <color theme="1"/>
        <rFont val="等线"/>
        <family val="2"/>
        <charset val="134"/>
        <scheme val="minor"/>
      </rPr>
      <t>" style="border:1px solid black"&gt;</t>
    </r>
    <phoneticPr fontId="1" type="noConversion"/>
  </si>
  <si>
    <t>&lt;head&gt;</t>
  </si>
  <si>
    <t xml:space="preserve">    &lt;meta http-equiv="content-type" content="text/html; charset=UTF-8"/&gt;</t>
  </si>
  <si>
    <t xml:space="preserve">    &lt;title&gt;MAP&lt;/title&gt;</t>
  </si>
  <si>
    <t>&lt;/head&gt;</t>
  </si>
  <si>
    <t>形状</t>
    <phoneticPr fontId="1" type="noConversion"/>
  </si>
  <si>
    <t>rect</t>
    <phoneticPr fontId="1" type="noConversion"/>
  </si>
  <si>
    <t>circle</t>
    <phoneticPr fontId="1" type="noConversion"/>
  </si>
  <si>
    <t>□大小</t>
    <phoneticPr fontId="1" type="noConversion"/>
  </si>
  <si>
    <t>康定 26</t>
    <phoneticPr fontId="1" type="noConversion"/>
  </si>
  <si>
    <t>康定</t>
    <phoneticPr fontId="1" type="noConversion"/>
  </si>
  <si>
    <t>折多山</t>
    <phoneticPr fontId="1" type="noConversion"/>
  </si>
  <si>
    <t>折多山 43</t>
    <phoneticPr fontId="1" type="noConversion"/>
  </si>
  <si>
    <t>新都桥 35</t>
    <phoneticPr fontId="1" type="noConversion"/>
  </si>
  <si>
    <t>理塘</t>
    <phoneticPr fontId="1" type="noConversion"/>
  </si>
  <si>
    <t>理塘 40</t>
    <phoneticPr fontId="1" type="noConversion"/>
  </si>
  <si>
    <t>毛娅草原 40</t>
    <phoneticPr fontId="1" type="noConversion"/>
  </si>
  <si>
    <t>姊妹湖 47</t>
    <phoneticPr fontId="1" type="noConversion"/>
  </si>
  <si>
    <t>措普沟 32-45</t>
    <phoneticPr fontId="1" type="noConversion"/>
  </si>
  <si>
    <t>巴塘</t>
    <phoneticPr fontId="1" type="noConversion"/>
  </si>
  <si>
    <t>巴塘 30</t>
    <phoneticPr fontId="1" type="noConversion"/>
  </si>
  <si>
    <t>亚拉雪山</t>
  </si>
  <si>
    <t>梭坡古碉</t>
  </si>
  <si>
    <t>甲居藏寨</t>
  </si>
  <si>
    <t>丹巴</t>
  </si>
  <si>
    <t>中路藏寨</t>
  </si>
  <si>
    <t>巴郎山</t>
  </si>
  <si>
    <t>四姑娘山</t>
  </si>
  <si>
    <t>卧龙</t>
  </si>
  <si>
    <t>映秀</t>
  </si>
  <si>
    <t>都江堰</t>
  </si>
  <si>
    <t>塔公草原 37</t>
    <phoneticPr fontId="1" type="noConversion"/>
  </si>
  <si>
    <t>墨石公园 35</t>
    <phoneticPr fontId="1" type="noConversion"/>
  </si>
  <si>
    <t>党岭 33</t>
    <phoneticPr fontId="1" type="noConversion"/>
  </si>
  <si>
    <t>丹巴 19</t>
    <phoneticPr fontId="1" type="noConversion"/>
  </si>
  <si>
    <t>巴郎山 45</t>
    <phoneticPr fontId="1" type="noConversion"/>
  </si>
  <si>
    <t>四姑娘山 62</t>
    <phoneticPr fontId="1" type="noConversion"/>
  </si>
  <si>
    <t>马尔康</t>
  </si>
  <si>
    <t xml:space="preserve">脚木沟 </t>
    <phoneticPr fontId="1" type="noConversion"/>
  </si>
  <si>
    <t>塔公寺</t>
    <phoneticPr fontId="1" type="noConversion"/>
  </si>
  <si>
    <t>下瓦西村</t>
    <phoneticPr fontId="1" type="noConversion"/>
  </si>
  <si>
    <t xml:space="preserve">可子寺 </t>
    <phoneticPr fontId="1" type="noConversion"/>
  </si>
  <si>
    <t xml:space="preserve">宋达村 </t>
    <phoneticPr fontId="1" type="noConversion"/>
  </si>
  <si>
    <t xml:space="preserve">八美沟 </t>
    <phoneticPr fontId="1" type="noConversion"/>
  </si>
  <si>
    <t xml:space="preserve">俄满村 </t>
    <phoneticPr fontId="1" type="noConversion"/>
  </si>
  <si>
    <t>木格措 37</t>
    <phoneticPr fontId="1" type="noConversion"/>
  </si>
  <si>
    <t xml:space="preserve">木格措 </t>
    <phoneticPr fontId="1" type="noConversion"/>
  </si>
  <si>
    <t>燕子沟红石公园</t>
    <phoneticPr fontId="1" type="noConversion"/>
  </si>
  <si>
    <t>泉华滩</t>
    <phoneticPr fontId="1" type="noConversion"/>
  </si>
  <si>
    <t>雅家梗红石滩</t>
    <phoneticPr fontId="1" type="noConversion"/>
  </si>
  <si>
    <t>海螺沟 29</t>
    <phoneticPr fontId="1" type="noConversion"/>
  </si>
  <si>
    <t>磨西古镇</t>
    <phoneticPr fontId="1" type="noConversion"/>
  </si>
  <si>
    <t>贡嘎山</t>
    <phoneticPr fontId="1" type="noConversion"/>
  </si>
  <si>
    <t xml:space="preserve">龙坝尾 </t>
    <phoneticPr fontId="1" type="noConversion"/>
  </si>
  <si>
    <t xml:space="preserve">咱地村 </t>
    <phoneticPr fontId="1" type="noConversion"/>
  </si>
  <si>
    <t>rect</t>
    <phoneticPr fontId="1" type="noConversion"/>
  </si>
  <si>
    <t>贡嘎山 75</t>
    <phoneticPr fontId="1" type="noConversion"/>
  </si>
  <si>
    <t>汶川 13</t>
    <phoneticPr fontId="1" type="noConversion"/>
  </si>
  <si>
    <t>毕棚沟</t>
    <phoneticPr fontId="1" type="noConversion"/>
  </si>
  <si>
    <t>理县</t>
    <phoneticPr fontId="1" type="noConversion"/>
  </si>
  <si>
    <t>米亚罗 28-34</t>
    <phoneticPr fontId="1" type="noConversion"/>
  </si>
  <si>
    <t>观音桥</t>
    <phoneticPr fontId="1" type="noConversion"/>
  </si>
  <si>
    <t>翁达</t>
    <phoneticPr fontId="1" type="noConversion"/>
  </si>
  <si>
    <t>色达 39</t>
    <phoneticPr fontId="1" type="noConversion"/>
  </si>
  <si>
    <t>卡萨湖</t>
    <phoneticPr fontId="1" type="noConversion"/>
  </si>
  <si>
    <t>汶川</t>
    <phoneticPr fontId="1" type="noConversion"/>
  </si>
  <si>
    <t>色达</t>
    <phoneticPr fontId="1" type="noConversion"/>
  </si>
  <si>
    <t>龙洞子沟</t>
    <phoneticPr fontId="1" type="noConversion"/>
  </si>
  <si>
    <t xml:space="preserve">列门 </t>
    <phoneticPr fontId="1" type="noConversion"/>
  </si>
  <si>
    <t>翁达镇</t>
    <phoneticPr fontId="1" type="noConversion"/>
  </si>
  <si>
    <t>shape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</si>
</sst>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0" borderId="0" xfId="2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 xr:uid="{14A8975D-2D17-4770-BE50-E9802ECC2273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plocation.sjfkai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E20D-EB13-420A-910A-D120BEE25FD9}">
  <dimension ref="A1:Q43"/>
  <sheetViews>
    <sheetView tabSelected="1" workbookViewId="0">
      <pane ySplit="1" topLeftCell="A17" activePane="bottomLeft" state="frozen"/>
      <selection pane="bottomLeft" activeCell="Q21" sqref="Q21"/>
    </sheetView>
  </sheetViews>
  <sheetFormatPr defaultRowHeight="13.9" x14ac:dyDescent="0.4"/>
  <cols>
    <col min="1" max="1" width="9.06640625" style="3"/>
    <col min="2" max="3" width="9.06640625" style="4"/>
    <col min="4" max="4" width="9.06640625" style="10"/>
    <col min="5" max="5" width="7" style="8" bestFit="1" customWidth="1"/>
    <col min="6" max="6" width="6" style="8" bestFit="1" customWidth="1"/>
    <col min="7" max="7" width="5.796875" style="4" bestFit="1" customWidth="1"/>
    <col min="8" max="8" width="6.06640625" style="4" bestFit="1" customWidth="1"/>
    <col min="9" max="9" width="5.06640625" style="10" bestFit="1" customWidth="1"/>
    <col min="10" max="10" width="4.06640625" style="10" bestFit="1" customWidth="1"/>
    <col min="11" max="11" width="8.6640625" style="4" bestFit="1" customWidth="1"/>
    <col min="12" max="12" width="5.9296875" style="10" bestFit="1" customWidth="1"/>
    <col min="13" max="13" width="5.265625" style="4" bestFit="1" customWidth="1"/>
    <col min="14" max="14" width="4.73046875" style="10" customWidth="1"/>
    <col min="15" max="16" width="9.06640625" style="5"/>
    <col min="17" max="16384" width="9.06640625" style="3"/>
  </cols>
  <sheetData>
    <row r="1" spans="1:17" s="2" customFormat="1" x14ac:dyDescent="0.4">
      <c r="A1" s="2" t="s">
        <v>6</v>
      </c>
      <c r="B1" s="6" t="s">
        <v>25</v>
      </c>
      <c r="C1" s="6" t="s">
        <v>26</v>
      </c>
      <c r="D1" s="6" t="s">
        <v>26</v>
      </c>
      <c r="E1" s="9" t="s">
        <v>7</v>
      </c>
      <c r="F1" s="9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6" t="s">
        <v>46</v>
      </c>
      <c r="L1" s="6" t="s">
        <v>32</v>
      </c>
      <c r="M1" s="4" t="s">
        <v>77</v>
      </c>
      <c r="N1" s="4" t="s">
        <v>142</v>
      </c>
      <c r="O1" s="2" t="s">
        <v>13</v>
      </c>
      <c r="P1" s="2" t="s">
        <v>17</v>
      </c>
      <c r="Q1" s="2" t="s">
        <v>6</v>
      </c>
    </row>
    <row r="2" spans="1:17" s="2" customFormat="1" x14ac:dyDescent="0.4">
      <c r="E2" s="7"/>
      <c r="O2" s="2" t="s">
        <v>27</v>
      </c>
    </row>
    <row r="3" spans="1:17" x14ac:dyDescent="0.4">
      <c r="B3" s="4" t="s">
        <v>0</v>
      </c>
      <c r="D3" s="10" t="str">
        <f>IF(C3&lt;&gt;"",C3,B3)</f>
        <v>成都</v>
      </c>
      <c r="E3" s="8">
        <v>104.08153351042463</v>
      </c>
      <c r="F3" s="8">
        <v>30.655821878416408</v>
      </c>
      <c r="I3" s="10">
        <f>ROUND((E3-conf!$B$10)*conf!$B$7+G3,0)</f>
        <v>1116</v>
      </c>
      <c r="J3" s="10">
        <f>ROUND((conf!$B$11-F3)*conf!$B$8+H3,0)</f>
        <v>369</v>
      </c>
      <c r="L3" s="10" t="str">
        <f>IF(K3&lt;&gt;"",K3,conf!$B$5)</f>
        <v>green</v>
      </c>
      <c r="M3" s="4" t="s">
        <v>78</v>
      </c>
      <c r="N3" s="10" t="str">
        <f>IF(M3="circle","&lt;circle cx="""&amp;I3&amp;""" cy="""&amp;J3&amp;""" r="""&amp;conf!$B$1&amp;""" ","&lt;rect x="""&amp;I3-conf!$B$6&amp;""" y="""&amp;J3-conf!$B$6&amp;""" width="""&amp;conf!$B$6*2&amp;""" height="""&amp;conf!$B$6*2&amp;""" ")</f>
        <v xml:space="preserve">&lt;rect x="1111" y="364" width="10" height="10" </v>
      </c>
      <c r="O3" s="5" t="str">
        <f>N3&amp;"fill="""&amp;L3&amp;"""/&gt;&lt;text x="""&amp;I3+conf!$B$2&amp;""" y="""&amp;J3+conf!$B$3&amp;""" font-size="""&amp;conf!$B$4&amp;"""&gt;"&amp;B3&amp;"&lt;/text&gt;"</f>
        <v>&lt;rect x="1111" y="364" width="10" height="10" fill="green"/&gt;&lt;text x="1124" y="374" font-size="12"&gt;成都&lt;/text&gt;</v>
      </c>
      <c r="P3" s="5" t="str">
        <f>"M"&amp;I3&amp;" "&amp;J3&amp;" "</f>
        <v xml:space="preserve">M1116 369 </v>
      </c>
    </row>
    <row r="4" spans="1:17" x14ac:dyDescent="0.4">
      <c r="B4" s="4" t="s">
        <v>1</v>
      </c>
      <c r="D4" s="10" t="str">
        <f t="shared" ref="D4:D43" si="0">IF(C4&lt;&gt;"",C4,B4)</f>
        <v>雅安</v>
      </c>
      <c r="E4" s="8">
        <v>103.04954262360451</v>
      </c>
      <c r="F4" s="8">
        <v>30.016792545706071</v>
      </c>
      <c r="I4" s="10">
        <f>ROUND((E4-conf!$B$10)*conf!$B$7+G4,0)</f>
        <v>910</v>
      </c>
      <c r="J4" s="10">
        <f>ROUND((conf!$B$11-F4)*conf!$B$8+H4,0)</f>
        <v>497</v>
      </c>
      <c r="L4" s="10" t="str">
        <f>IF(K4&lt;&gt;"",K4,conf!$B$5)</f>
        <v>green</v>
      </c>
      <c r="M4" s="4" t="s">
        <v>78</v>
      </c>
      <c r="N4" s="10" t="str">
        <f>IF(M4="circle","&lt;circle cx="""&amp;I4&amp;""" cy="""&amp;J4&amp;""" r="""&amp;conf!$B$1&amp;""" ","&lt;rect x="""&amp;I4-conf!$B$6&amp;""" y="""&amp;J4-conf!$B$6&amp;""" width="""&amp;conf!$B$6*2&amp;""" height="""&amp;conf!$B$6*2&amp;""" ")</f>
        <v xml:space="preserve">&lt;rect x="905" y="492" width="10" height="10" </v>
      </c>
      <c r="O4" s="5" t="str">
        <f>N4&amp;"fill="""&amp;L4&amp;"""/&gt;&lt;text x="""&amp;I4+conf!$B$2&amp;""" y="""&amp;J4+conf!$B$3&amp;""" font-size="""&amp;conf!$B$4&amp;"""&gt;"&amp;B4&amp;"&lt;/text&gt;"</f>
        <v>&lt;rect x="905" y="492" width="10" height="10" fill="green"/&gt;&lt;text x="918" y="502" font-size="12"&gt;雅安&lt;/text&gt;</v>
      </c>
      <c r="P4" s="5" t="str">
        <f>"L"&amp;I4&amp;" "&amp;J4&amp;" "</f>
        <v xml:space="preserve">L910 497 </v>
      </c>
    </row>
    <row r="5" spans="1:17" x14ac:dyDescent="0.4">
      <c r="B5" s="4" t="s">
        <v>2</v>
      </c>
      <c r="D5" s="10" t="str">
        <f t="shared" si="0"/>
        <v>泸定</v>
      </c>
      <c r="E5" s="8">
        <v>102.24143209630797</v>
      </c>
      <c r="F5" s="8">
        <v>29.920401664951392</v>
      </c>
      <c r="I5" s="10">
        <f>ROUND((E5-conf!$B$10)*conf!$B$7+G5,0)</f>
        <v>748</v>
      </c>
      <c r="J5" s="10">
        <f>ROUND((conf!$B$11-F5)*conf!$B$8+H5,0)</f>
        <v>516</v>
      </c>
      <c r="L5" s="10" t="str">
        <f>IF(K5&lt;&gt;"",K5,conf!$B$5)</f>
        <v>green</v>
      </c>
      <c r="M5" s="4" t="s">
        <v>78</v>
      </c>
      <c r="N5" s="10" t="str">
        <f>IF(M5="circle","&lt;circle cx="""&amp;I5&amp;""" cy="""&amp;J5&amp;""" r="""&amp;conf!$B$1&amp;""" ","&lt;rect x="""&amp;I5-conf!$B$6&amp;""" y="""&amp;J5-conf!$B$6&amp;""" width="""&amp;conf!$B$6*2&amp;""" height="""&amp;conf!$B$6*2&amp;""" ")</f>
        <v xml:space="preserve">&lt;rect x="743" y="511" width="10" height="10" </v>
      </c>
      <c r="O5" s="5" t="str">
        <f>N5&amp;"fill="""&amp;L5&amp;"""/&gt;&lt;text x="""&amp;I5+conf!$B$2&amp;""" y="""&amp;J5+conf!$B$3&amp;""" font-size="""&amp;conf!$B$4&amp;"""&gt;"&amp;B5&amp;"&lt;/text&gt;"</f>
        <v>&lt;rect x="743" y="511" width="10" height="10" fill="green"/&gt;&lt;text x="756" y="521" font-size="12"&gt;泸定&lt;/text&gt;</v>
      </c>
      <c r="P5" s="5" t="str">
        <f t="shared" ref="P5:P13" si="1">"L"&amp;I5&amp;" "&amp;J5&amp;" "</f>
        <v xml:space="preserve">L748 516 </v>
      </c>
    </row>
    <row r="6" spans="1:17" x14ac:dyDescent="0.4">
      <c r="B6" s="4" t="s">
        <v>81</v>
      </c>
      <c r="C6" s="4" t="s">
        <v>82</v>
      </c>
      <c r="D6" s="10" t="str">
        <f t="shared" si="0"/>
        <v>康定</v>
      </c>
      <c r="E6" s="8">
        <v>101.96355522139348</v>
      </c>
      <c r="F6" s="8">
        <v>30.004407384261924</v>
      </c>
      <c r="I6" s="10">
        <f>ROUND((E6-conf!$B$10)*conf!$B$7+G6,0)</f>
        <v>693</v>
      </c>
      <c r="J6" s="10">
        <f>ROUND((conf!$B$11-F6)*conf!$B$8+H6,0)</f>
        <v>499</v>
      </c>
      <c r="L6" s="10" t="str">
        <f>IF(K6&lt;&gt;"",K6,conf!$B$5)</f>
        <v>green</v>
      </c>
      <c r="M6" s="4" t="s">
        <v>78</v>
      </c>
      <c r="N6" s="10" t="str">
        <f>IF(M6="circle","&lt;circle cx="""&amp;I6&amp;""" cy="""&amp;J6&amp;""" r="""&amp;conf!$B$1&amp;""" ","&lt;rect x="""&amp;I6-conf!$B$6&amp;""" y="""&amp;J6-conf!$B$6&amp;""" width="""&amp;conf!$B$6*2&amp;""" height="""&amp;conf!$B$6*2&amp;""" ")</f>
        <v xml:space="preserve">&lt;rect x="688" y="494" width="10" height="10" </v>
      </c>
      <c r="O6" s="5" t="str">
        <f>N6&amp;"fill="""&amp;L6&amp;"""/&gt;&lt;text x="""&amp;I6+conf!$B$2&amp;""" y="""&amp;J6+conf!$B$3&amp;""" font-size="""&amp;conf!$B$4&amp;"""&gt;"&amp;B6&amp;"&lt;/text&gt;"</f>
        <v>&lt;rect x="688" y="494" width="10" height="10" fill="green"/&gt;&lt;text x="701" y="504" font-size="12"&gt;康定 26&lt;/text&gt;</v>
      </c>
      <c r="P6" s="5" t="str">
        <f t="shared" si="1"/>
        <v xml:space="preserve">L693 499 </v>
      </c>
    </row>
    <row r="7" spans="1:17" x14ac:dyDescent="0.4">
      <c r="B7" s="4" t="s">
        <v>84</v>
      </c>
      <c r="C7" s="4" t="s">
        <v>83</v>
      </c>
      <c r="D7" s="10" t="str">
        <f t="shared" si="0"/>
        <v>折多山</v>
      </c>
      <c r="E7" s="8">
        <v>101.80449181558892</v>
      </c>
      <c r="F7" s="8">
        <v>30.121096178354858</v>
      </c>
      <c r="I7" s="10">
        <f>ROUND((E7-conf!$B$10)*conf!$B$7+G7,0)</f>
        <v>661</v>
      </c>
      <c r="J7" s="10">
        <f>ROUND((conf!$B$11-F7)*conf!$B$8+H7,0)</f>
        <v>476</v>
      </c>
      <c r="K7" s="4" t="s">
        <v>30</v>
      </c>
      <c r="L7" s="10" t="str">
        <f>IF(K7&lt;&gt;"",K7,conf!$B$5)</f>
        <v>red</v>
      </c>
      <c r="M7" s="4" t="s">
        <v>79</v>
      </c>
      <c r="N7" s="10" t="str">
        <f>IF(M7="circle","&lt;circle cx="""&amp;I7&amp;""" cy="""&amp;J7&amp;""" r="""&amp;conf!$B$1&amp;""" ","&lt;rect x="""&amp;I7-conf!$B$6&amp;""" y="""&amp;J7-conf!$B$6&amp;""" width="""&amp;conf!$B$6*2&amp;""" height="""&amp;conf!$B$6*2&amp;""" ")</f>
        <v xml:space="preserve">&lt;circle cx="661" cy="476" r="6" </v>
      </c>
      <c r="O7" s="5" t="str">
        <f>N7&amp;"fill="""&amp;L7&amp;"""/&gt;&lt;text x="""&amp;I7+conf!$B$2&amp;""" y="""&amp;J7+conf!$B$3&amp;""" font-size="""&amp;conf!$B$4&amp;"""&gt;"&amp;B7&amp;"&lt;/text&gt;"</f>
        <v>&lt;circle cx="661" cy="476" r="6" fill="red"/&gt;&lt;text x="669" y="481" font-size="12"&gt;折多山 43&lt;/text&gt;</v>
      </c>
      <c r="P7" s="5" t="str">
        <f t="shared" si="1"/>
        <v xml:space="preserve">L661 476 </v>
      </c>
    </row>
    <row r="8" spans="1:17" x14ac:dyDescent="0.4">
      <c r="B8" s="4" t="s">
        <v>85</v>
      </c>
      <c r="C8" s="4" t="s">
        <v>5</v>
      </c>
      <c r="D8" s="10" t="str">
        <f t="shared" si="0"/>
        <v>扎真</v>
      </c>
      <c r="E8" s="8">
        <v>101.50001098332079</v>
      </c>
      <c r="F8" s="8">
        <v>30.058379282380514</v>
      </c>
      <c r="I8" s="10">
        <f>ROUND((E8-conf!$B$10)*conf!$B$7+G8,0)</f>
        <v>600</v>
      </c>
      <c r="J8" s="10">
        <f>ROUND((conf!$B$11-F8)*conf!$B$8+H8,0)</f>
        <v>488</v>
      </c>
      <c r="L8" s="10" t="str">
        <f>IF(K8&lt;&gt;"",K8,conf!$B$5)</f>
        <v>green</v>
      </c>
      <c r="M8" s="4" t="s">
        <v>79</v>
      </c>
      <c r="N8" s="10" t="str">
        <f>IF(M8="circle","&lt;circle cx="""&amp;I8&amp;""" cy="""&amp;J8&amp;""" r="""&amp;conf!$B$1&amp;""" ","&lt;rect x="""&amp;I8-conf!$B$6&amp;""" y="""&amp;J8-conf!$B$6&amp;""" width="""&amp;conf!$B$6*2&amp;""" height="""&amp;conf!$B$6*2&amp;""" ")</f>
        <v xml:space="preserve">&lt;circle cx="600" cy="488" r="6" </v>
      </c>
      <c r="O8" s="5" t="str">
        <f>N8&amp;"fill="""&amp;L8&amp;"""/&gt;&lt;text x="""&amp;I8+conf!$B$2&amp;""" y="""&amp;J8+conf!$B$3&amp;""" font-size="""&amp;conf!$B$4&amp;"""&gt;"&amp;B8&amp;"&lt;/text&gt;"</f>
        <v>&lt;circle cx="600" cy="488" r="6" fill="green"/&gt;&lt;text x="608" y="493" font-size="12"&gt;新都桥 35&lt;/text&gt;</v>
      </c>
      <c r="P8" s="5" t="str">
        <f t="shared" si="1"/>
        <v xml:space="preserve">L600 488 </v>
      </c>
    </row>
    <row r="9" spans="1:17" x14ac:dyDescent="0.4">
      <c r="B9" s="4" t="s">
        <v>87</v>
      </c>
      <c r="C9" s="4" t="s">
        <v>86</v>
      </c>
      <c r="D9" s="10" t="str">
        <f t="shared" si="0"/>
        <v>理塘</v>
      </c>
      <c r="E9" s="8">
        <v>100.27557457997872</v>
      </c>
      <c r="F9" s="8">
        <v>30.000030621750792</v>
      </c>
      <c r="I9" s="10">
        <f>ROUND((E9-conf!$B$10)*conf!$B$7+G9,0)</f>
        <v>355</v>
      </c>
      <c r="J9" s="10">
        <f>ROUND((conf!$B$11-F9)*conf!$B$8+H9,0)</f>
        <v>500</v>
      </c>
      <c r="K9" s="4" t="s">
        <v>30</v>
      </c>
      <c r="L9" s="10" t="str">
        <f>IF(K9&lt;&gt;"",K9,conf!$B$5)</f>
        <v>red</v>
      </c>
      <c r="M9" s="4" t="s">
        <v>79</v>
      </c>
      <c r="N9" s="10" t="str">
        <f>IF(M9="circle","&lt;circle cx="""&amp;I9&amp;""" cy="""&amp;J9&amp;""" r="""&amp;conf!$B$1&amp;""" ","&lt;rect x="""&amp;I9-conf!$B$6&amp;""" y="""&amp;J9-conf!$B$6&amp;""" width="""&amp;conf!$B$6*2&amp;""" height="""&amp;conf!$B$6*2&amp;""" ")</f>
        <v xml:space="preserve">&lt;circle cx="355" cy="500" r="6" </v>
      </c>
      <c r="O9" s="5" t="str">
        <f>N9&amp;"fill="""&amp;L9&amp;"""/&gt;&lt;text x="""&amp;I9+conf!$B$2&amp;""" y="""&amp;J9+conf!$B$3&amp;""" font-size="""&amp;conf!$B$4&amp;"""&gt;"&amp;B9&amp;"&lt;/text&gt;"</f>
        <v>&lt;circle cx="355" cy="500" r="6" fill="red"/&gt;&lt;text x="363" y="505" font-size="12"&gt;理塘 40&lt;/text&gt;</v>
      </c>
      <c r="P9" s="5" t="str">
        <f t="shared" si="1"/>
        <v xml:space="preserve">L355 500 </v>
      </c>
    </row>
    <row r="10" spans="1:17" x14ac:dyDescent="0.4">
      <c r="B10" s="4" t="s">
        <v>88</v>
      </c>
      <c r="C10" s="4" t="s">
        <v>4</v>
      </c>
      <c r="D10" s="10" t="str">
        <f t="shared" si="0"/>
        <v>玛亚隆</v>
      </c>
      <c r="E10" s="8">
        <v>99.678584183821201</v>
      </c>
      <c r="F10" s="8">
        <v>30.325251381243874</v>
      </c>
      <c r="I10" s="10">
        <f>ROUND((E10-conf!$B$10)*conf!$B$7+G10,0)</f>
        <v>236</v>
      </c>
      <c r="J10" s="10">
        <f>ROUND((conf!$B$11-F10)*conf!$B$8+H10,0)</f>
        <v>435</v>
      </c>
      <c r="K10" s="4" t="s">
        <v>30</v>
      </c>
      <c r="L10" s="10" t="str">
        <f>IF(K10&lt;&gt;"",K10,conf!$B$5)</f>
        <v>red</v>
      </c>
      <c r="M10" s="4" t="s">
        <v>79</v>
      </c>
      <c r="N10" s="10" t="str">
        <f>IF(M10="circle","&lt;circle cx="""&amp;I10&amp;""" cy="""&amp;J10&amp;""" r="""&amp;conf!$B$1&amp;""" ","&lt;rect x="""&amp;I10-conf!$B$6&amp;""" y="""&amp;J10-conf!$B$6&amp;""" width="""&amp;conf!$B$6*2&amp;""" height="""&amp;conf!$B$6*2&amp;""" ")</f>
        <v xml:space="preserve">&lt;circle cx="236" cy="435" r="6" </v>
      </c>
      <c r="O10" s="5" t="str">
        <f>N10&amp;"fill="""&amp;L10&amp;"""/&gt;&lt;text x="""&amp;I10+conf!$B$2&amp;""" y="""&amp;J10+conf!$B$3&amp;""" font-size="""&amp;conf!$B$4&amp;"""&gt;"&amp;B10&amp;"&lt;/text&gt;"</f>
        <v>&lt;circle cx="236" cy="435" r="6" fill="red"/&gt;&lt;text x="244" y="440" font-size="12"&gt;毛娅草原 40&lt;/text&gt;</v>
      </c>
      <c r="P10" s="5" t="str">
        <f t="shared" si="1"/>
        <v xml:space="preserve">L236 435 </v>
      </c>
    </row>
    <row r="11" spans="1:17" x14ac:dyDescent="0.4">
      <c r="B11" s="4" t="s">
        <v>89</v>
      </c>
      <c r="C11" s="4" t="s">
        <v>16</v>
      </c>
      <c r="D11" s="10" t="str">
        <f t="shared" si="0"/>
        <v>色烔玛</v>
      </c>
      <c r="E11" s="8">
        <v>99.455180005186605</v>
      </c>
      <c r="F11" s="8">
        <v>30.3123774737365</v>
      </c>
      <c r="H11" s="4">
        <v>-12</v>
      </c>
      <c r="I11" s="10">
        <f>ROUND((E11-conf!$B$10)*conf!$B$7+G11,0)</f>
        <v>191</v>
      </c>
      <c r="J11" s="10">
        <f>ROUND((conf!$B$11-F11)*conf!$B$8+H11,0)</f>
        <v>426</v>
      </c>
      <c r="K11" s="4" t="s">
        <v>30</v>
      </c>
      <c r="L11" s="10" t="str">
        <f>IF(K11&lt;&gt;"",K11,conf!$B$5)</f>
        <v>red</v>
      </c>
      <c r="M11" s="4" t="s">
        <v>79</v>
      </c>
      <c r="N11" s="10" t="str">
        <f>IF(M11="circle","&lt;circle cx="""&amp;I11&amp;""" cy="""&amp;J11&amp;""" r="""&amp;conf!$B$1&amp;""" ","&lt;rect x="""&amp;I11-conf!$B$6&amp;""" y="""&amp;J11-conf!$B$6&amp;""" width="""&amp;conf!$B$6*2&amp;""" height="""&amp;conf!$B$6*2&amp;""" ")</f>
        <v xml:space="preserve">&lt;circle cx="191" cy="426" r="6" </v>
      </c>
      <c r="O11" s="5" t="str">
        <f>N11&amp;"fill="""&amp;L11&amp;"""/&gt;&lt;text x="""&amp;I11+conf!$B$2&amp;""" y="""&amp;J11+conf!$B$3&amp;""" font-size="""&amp;conf!$B$4&amp;"""&gt;"&amp;B11&amp;"&lt;/text&gt;"</f>
        <v>&lt;circle cx="191" cy="426" r="6" fill="red"/&gt;&lt;text x="199" y="431" font-size="12"&gt;姊妹湖 47&lt;/text&gt;</v>
      </c>
      <c r="P11" s="5" t="str">
        <f t="shared" si="1"/>
        <v xml:space="preserve">L191 426 </v>
      </c>
    </row>
    <row r="12" spans="1:17" x14ac:dyDescent="0.4">
      <c r="B12" s="4" t="s">
        <v>90</v>
      </c>
      <c r="C12" s="4" t="s">
        <v>3</v>
      </c>
      <c r="D12" s="10" t="str">
        <f t="shared" si="0"/>
        <v>义敦</v>
      </c>
      <c r="E12" s="8">
        <v>99.358396389880539</v>
      </c>
      <c r="F12" s="8">
        <v>30.318605727541321</v>
      </c>
      <c r="I12" s="10">
        <f>ROUND((E12-conf!$B$10)*conf!$B$7+G12,0)</f>
        <v>172</v>
      </c>
      <c r="J12" s="10">
        <f>ROUND((conf!$B$11-F12)*conf!$B$8+H12,0)</f>
        <v>436</v>
      </c>
      <c r="K12" s="4" t="s">
        <v>30</v>
      </c>
      <c r="L12" s="10" t="str">
        <f>IF(K12&lt;&gt;"",K12,conf!$B$5)</f>
        <v>red</v>
      </c>
      <c r="M12" s="4" t="s">
        <v>79</v>
      </c>
      <c r="N12" s="10" t="str">
        <f>IF(M12="circle","&lt;circle cx="""&amp;I12&amp;""" cy="""&amp;J12&amp;""" r="""&amp;conf!$B$1&amp;""" ","&lt;rect x="""&amp;I12-conf!$B$6&amp;""" y="""&amp;J12-conf!$B$6&amp;""" width="""&amp;conf!$B$6*2&amp;""" height="""&amp;conf!$B$6*2&amp;""" ")</f>
        <v xml:space="preserve">&lt;circle cx="172" cy="436" r="6" </v>
      </c>
      <c r="O12" s="5" t="str">
        <f>N12&amp;"fill="""&amp;L12&amp;"""/&gt;&lt;text x="""&amp;I12+conf!$B$2&amp;""" y="""&amp;J12+conf!$B$3&amp;""" font-size="""&amp;conf!$B$4&amp;"""&gt;"&amp;B12&amp;"&lt;/text&gt;"</f>
        <v>&lt;circle cx="172" cy="436" r="6" fill="red"/&gt;&lt;text x="180" y="441" font-size="12"&gt;措普沟 32-45&lt;/text&gt;</v>
      </c>
      <c r="P12" s="5" t="str">
        <f t="shared" si="1"/>
        <v xml:space="preserve">L172 436 </v>
      </c>
    </row>
    <row r="13" spans="1:17" x14ac:dyDescent="0.4">
      <c r="B13" s="4" t="s">
        <v>92</v>
      </c>
      <c r="C13" s="4" t="s">
        <v>91</v>
      </c>
      <c r="D13" s="10" t="str">
        <f t="shared" si="0"/>
        <v>巴塘</v>
      </c>
      <c r="E13" s="8">
        <v>99.116726695819992</v>
      </c>
      <c r="F13" s="8">
        <v>30.011661707376408</v>
      </c>
      <c r="I13" s="10">
        <f>ROUND((E13-conf!$B$10)*conf!$B$7+G13,0)</f>
        <v>123</v>
      </c>
      <c r="J13" s="10">
        <f>ROUND((conf!$B$11-F13)*conf!$B$8+H13,0)</f>
        <v>498</v>
      </c>
      <c r="L13" s="10" t="str">
        <f>IF(K13&lt;&gt;"",K13,conf!$B$5)</f>
        <v>green</v>
      </c>
      <c r="M13" s="4" t="s">
        <v>78</v>
      </c>
      <c r="N13" s="10" t="str">
        <f>IF(M13="circle","&lt;circle cx="""&amp;I13&amp;""" cy="""&amp;J13&amp;""" r="""&amp;conf!$B$1&amp;""" ","&lt;rect x="""&amp;I13-conf!$B$6&amp;""" y="""&amp;J13-conf!$B$6&amp;""" width="""&amp;conf!$B$6*2&amp;""" height="""&amp;conf!$B$6*2&amp;""" ")</f>
        <v xml:space="preserve">&lt;rect x="118" y="493" width="10" height="10" </v>
      </c>
      <c r="O13" s="5" t="str">
        <f>N13&amp;"fill="""&amp;L13&amp;"""/&gt;&lt;text x="""&amp;I13+conf!$B$2&amp;""" y="""&amp;J13+conf!$B$3&amp;""" font-size="""&amp;conf!$B$4&amp;"""&gt;"&amp;B13&amp;"&lt;/text&gt;"</f>
        <v>&lt;rect x="118" y="493" width="10" height="10" fill="green"/&gt;&lt;text x="131" y="503" font-size="12"&gt;巴塘 30&lt;/text&gt;</v>
      </c>
      <c r="P13" s="5" t="str">
        <f t="shared" si="1"/>
        <v xml:space="preserve">L123 498 </v>
      </c>
    </row>
    <row r="14" spans="1:17" x14ac:dyDescent="0.4">
      <c r="B14" s="4" t="s">
        <v>14</v>
      </c>
      <c r="C14" s="4" t="s">
        <v>15</v>
      </c>
      <c r="D14" s="10" t="str">
        <f t="shared" si="0"/>
        <v>贡关</v>
      </c>
      <c r="E14" s="8">
        <v>100.467542726676</v>
      </c>
      <c r="F14" s="8">
        <v>28.5624425825897</v>
      </c>
      <c r="I14" s="10">
        <f>ROUND((E14-conf!$B$10)*conf!$B$7+G14,0)</f>
        <v>394</v>
      </c>
      <c r="J14" s="10">
        <f>ROUND((conf!$B$11-F14)*conf!$B$8+H14,0)</f>
        <v>788</v>
      </c>
      <c r="L14" s="10" t="str">
        <f>IF(K14&lt;&gt;"",K14,conf!$B$5)</f>
        <v>green</v>
      </c>
      <c r="M14" s="4" t="s">
        <v>78</v>
      </c>
      <c r="N14" s="10" t="str">
        <f>IF(M14="circle","&lt;circle cx="""&amp;I14&amp;""" cy="""&amp;J14&amp;""" r="""&amp;conf!$B$1&amp;""" ","&lt;rect x="""&amp;I14-conf!$B$6&amp;""" y="""&amp;J14-conf!$B$6&amp;""" width="""&amp;conf!$B$6*2&amp;""" height="""&amp;conf!$B$6*2&amp;""" ")</f>
        <v xml:space="preserve">&lt;rect x="389" y="783" width="10" height="10" </v>
      </c>
      <c r="O14" s="5" t="str">
        <f>N14&amp;"fill="""&amp;L14&amp;"""/&gt;&lt;text x="""&amp;I14+conf!$B$2&amp;""" y="""&amp;J14+conf!$B$3&amp;""" font-size="""&amp;conf!$B$4&amp;"""&gt;"&amp;B14&amp;"&lt;/text&gt;"</f>
        <v>&lt;rect x="389" y="783" width="10" height="10" fill="green"/&gt;&lt;text x="402" y="793" font-size="12"&gt;日瓦&lt;/text&gt;</v>
      </c>
    </row>
    <row r="15" spans="1:17" x14ac:dyDescent="0.4">
      <c r="B15" s="4" t="s">
        <v>135</v>
      </c>
      <c r="C15" s="4" t="s">
        <v>138</v>
      </c>
      <c r="D15" s="10" t="str">
        <f t="shared" si="0"/>
        <v>色达</v>
      </c>
      <c r="E15" s="8">
        <v>100.339413649181</v>
      </c>
      <c r="F15" s="8">
        <v>32.2743304132267</v>
      </c>
      <c r="I15" s="10">
        <f>ROUND((E15-conf!$B$10)*conf!$B$7+G15,0)</f>
        <v>368</v>
      </c>
      <c r="J15" s="10">
        <f>ROUND((conf!$B$11-F15)*conf!$B$8+H15,0)</f>
        <v>45</v>
      </c>
      <c r="L15" s="10" t="str">
        <f>IF(K15&lt;&gt;"",K15,conf!$B$5)</f>
        <v>green</v>
      </c>
      <c r="M15" s="4" t="s">
        <v>79</v>
      </c>
      <c r="N15" s="10" t="str">
        <f>IF(M15="circle","&lt;circle cx="""&amp;I15&amp;""" cy="""&amp;J15&amp;""" r="""&amp;conf!$B$1&amp;""" ","&lt;rect x="""&amp;I15-conf!$B$6&amp;""" y="""&amp;J15-conf!$B$6&amp;""" width="""&amp;conf!$B$6*2&amp;""" height="""&amp;conf!$B$6*2&amp;""" ")</f>
        <v xml:space="preserve">&lt;circle cx="368" cy="45" r="6" </v>
      </c>
      <c r="O15" s="5" t="str">
        <f>N15&amp;"fill="""&amp;L15&amp;"""/&gt;&lt;text x="""&amp;I15+conf!$B$2&amp;""" y="""&amp;J15+conf!$B$3&amp;""" font-size="""&amp;conf!$B$4&amp;"""&gt;"&amp;B15&amp;"&lt;/text&gt;"</f>
        <v>&lt;circle cx="368" cy="45" r="6" fill="green"/&gt;&lt;text x="376" y="50" font-size="12"&gt;色达 39&lt;/text&gt;</v>
      </c>
    </row>
    <row r="16" spans="1:17" x14ac:dyDescent="0.4">
      <c r="B16" s="4" t="s">
        <v>103</v>
      </c>
      <c r="C16" s="4" t="s">
        <v>111</v>
      </c>
      <c r="D16" s="10" t="str">
        <f t="shared" si="0"/>
        <v>塔公寺</v>
      </c>
      <c r="E16" s="8">
        <v>101.528742835904</v>
      </c>
      <c r="F16" s="8">
        <v>30.3249315436282</v>
      </c>
      <c r="I16" s="10">
        <f>ROUND((E16-conf!$B$10)*conf!$B$7+G16,0)</f>
        <v>606</v>
      </c>
      <c r="J16" s="10">
        <f>ROUND((conf!$B$11-F16)*conf!$B$8+H16,0)</f>
        <v>435</v>
      </c>
      <c r="L16" s="10" t="str">
        <f>IF(K16&lt;&gt;"",K16,conf!$B$5)</f>
        <v>green</v>
      </c>
      <c r="M16" s="4" t="s">
        <v>79</v>
      </c>
      <c r="N16" s="10" t="str">
        <f>IF(M16="circle","&lt;circle cx="""&amp;I16&amp;""" cy="""&amp;J16&amp;""" r="""&amp;conf!$B$1&amp;""" ","&lt;rect x="""&amp;I16-conf!$B$6&amp;""" y="""&amp;J16-conf!$B$6&amp;""" width="""&amp;conf!$B$6*2&amp;""" height="""&amp;conf!$B$6*2&amp;""" ")</f>
        <v xml:space="preserve">&lt;circle cx="606" cy="435" r="6" </v>
      </c>
      <c r="O16" s="5" t="str">
        <f>N16&amp;"fill="""&amp;L16&amp;"""/&gt;&lt;text x="""&amp;I16+conf!$B$2&amp;""" y="""&amp;J16+conf!$B$3&amp;""" font-size="""&amp;conf!$B$4&amp;"""&gt;"&amp;B16&amp;"&lt;/text&gt;"</f>
        <v>&lt;circle cx="606" cy="435" r="6" fill="green"/&gt;&lt;text x="614" y="440" font-size="12"&gt;塔公草原 37&lt;/text&gt;</v>
      </c>
      <c r="P16" s="5" t="str">
        <f>"M"&amp;I16&amp;" "&amp;J16&amp;" "</f>
        <v xml:space="preserve">M606 435 </v>
      </c>
    </row>
    <row r="17" spans="2:16" x14ac:dyDescent="0.4">
      <c r="B17" s="4" t="s">
        <v>104</v>
      </c>
      <c r="C17" s="4" t="s">
        <v>112</v>
      </c>
      <c r="D17" s="10" t="str">
        <f t="shared" si="0"/>
        <v>下瓦西村</v>
      </c>
      <c r="E17" s="8">
        <v>101.56605215865</v>
      </c>
      <c r="F17" s="8">
        <v>30.445635306429899</v>
      </c>
      <c r="I17" s="10">
        <f>ROUND((E17-conf!$B$10)*conf!$B$7+G17,0)</f>
        <v>613</v>
      </c>
      <c r="J17" s="10">
        <f>ROUND((conf!$B$11-F17)*conf!$B$8+H17,0)</f>
        <v>411</v>
      </c>
      <c r="L17" s="10" t="str">
        <f>IF(K17&lt;&gt;"",K17,conf!$B$5)</f>
        <v>green</v>
      </c>
      <c r="M17" s="4" t="s">
        <v>79</v>
      </c>
      <c r="N17" s="10" t="str">
        <f>IF(M17="circle","&lt;circle cx="""&amp;I17&amp;""" cy="""&amp;J17&amp;""" r="""&amp;conf!$B$1&amp;""" ","&lt;rect x="""&amp;I17-conf!$B$6&amp;""" y="""&amp;J17-conf!$B$6&amp;""" width="""&amp;conf!$B$6*2&amp;""" height="""&amp;conf!$B$6*2&amp;""" ")</f>
        <v xml:space="preserve">&lt;circle cx="613" cy="411" r="6" </v>
      </c>
      <c r="O17" s="5" t="str">
        <f>N17&amp;"fill="""&amp;L17&amp;"""/&gt;&lt;text x="""&amp;I17+conf!$B$2&amp;""" y="""&amp;J17+conf!$B$3&amp;""" font-size="""&amp;conf!$B$4&amp;"""&gt;"&amp;B17&amp;"&lt;/text&gt;"</f>
        <v>&lt;circle cx="613" cy="411" r="6" fill="green"/&gt;&lt;text x="621" y="416" font-size="12"&gt;墨石公园 35&lt;/text&gt;</v>
      </c>
      <c r="P17" s="5" t="str">
        <f t="shared" ref="P17:P22" si="2">"L"&amp;I17&amp;" "&amp;J17&amp;" "</f>
        <v xml:space="preserve">L613 411 </v>
      </c>
    </row>
    <row r="18" spans="2:16" x14ac:dyDescent="0.4">
      <c r="B18" s="4" t="s">
        <v>93</v>
      </c>
      <c r="C18" s="4" t="s">
        <v>113</v>
      </c>
      <c r="D18" s="10" t="str">
        <f t="shared" si="0"/>
        <v xml:space="preserve">可子寺 </v>
      </c>
      <c r="E18" s="8">
        <v>101.5435568819</v>
      </c>
      <c r="F18" s="8">
        <v>30.5542786875186</v>
      </c>
      <c r="I18" s="10">
        <f>ROUND((E18-conf!$B$10)*conf!$B$7+G18,0)</f>
        <v>609</v>
      </c>
      <c r="J18" s="10">
        <f>ROUND((conf!$B$11-F18)*conf!$B$8+H18,0)</f>
        <v>389</v>
      </c>
      <c r="L18" s="10" t="str">
        <f>IF(K18&lt;&gt;"",K18,conf!$B$5)</f>
        <v>green</v>
      </c>
      <c r="M18" s="4" t="s">
        <v>79</v>
      </c>
      <c r="N18" s="10" t="str">
        <f>IF(M18="circle","&lt;circle cx="""&amp;I18&amp;""" cy="""&amp;J18&amp;""" r="""&amp;conf!$B$1&amp;""" ","&lt;rect x="""&amp;I18-conf!$B$6&amp;""" y="""&amp;J18-conf!$B$6&amp;""" width="""&amp;conf!$B$6*2&amp;""" height="""&amp;conf!$B$6*2&amp;""" ")</f>
        <v xml:space="preserve">&lt;circle cx="609" cy="389" r="6" </v>
      </c>
      <c r="O18" s="5" t="str">
        <f>N18&amp;"fill="""&amp;L18&amp;"""/&gt;&lt;text x="""&amp;I18+conf!$B$2&amp;""" y="""&amp;J18+conf!$B$3&amp;""" font-size="""&amp;conf!$B$4&amp;"""&gt;"&amp;B18&amp;"&lt;/text&gt;"</f>
        <v>&lt;circle cx="609" cy="389" r="6" fill="green"/&gt;&lt;text x="617" y="394" font-size="12"&gt;亚拉雪山&lt;/text&gt;</v>
      </c>
      <c r="P18" s="5" t="str">
        <f t="shared" si="2"/>
        <v xml:space="preserve">L609 389 </v>
      </c>
    </row>
    <row r="19" spans="2:16" x14ac:dyDescent="0.4">
      <c r="B19" s="4" t="s">
        <v>95</v>
      </c>
      <c r="D19" s="10" t="str">
        <f>IF(C19&lt;&gt;"",C19,B19)</f>
        <v>甲居藏寨</v>
      </c>
      <c r="E19" s="8">
        <v>101.88079999999999</v>
      </c>
      <c r="F19" s="8">
        <v>30.92324</v>
      </c>
      <c r="H19" s="4">
        <v>25</v>
      </c>
      <c r="I19" s="10">
        <f>ROUND((E19-conf!$B$10)*conf!$B$7+G19,0)</f>
        <v>676</v>
      </c>
      <c r="J19" s="10">
        <f>ROUND((conf!$B$11-F19)*conf!$B$8+H19,0)</f>
        <v>340</v>
      </c>
      <c r="L19" s="10" t="str">
        <f>IF(K19&lt;&gt;"",K19,conf!$B$5)</f>
        <v>green</v>
      </c>
      <c r="M19" s="4" t="s">
        <v>79</v>
      </c>
      <c r="N19" s="10" t="str">
        <f>IF(M19="circle","&lt;circle cx="""&amp;I19&amp;""" cy="""&amp;J19&amp;""" r="""&amp;conf!$B$1&amp;""" ","&lt;rect x="""&amp;I19-conf!$B$6&amp;""" y="""&amp;J19-conf!$B$6&amp;""" width="""&amp;conf!$B$6*2&amp;""" height="""&amp;conf!$B$6*2&amp;""" ")</f>
        <v xml:space="preserve">&lt;circle cx="676" cy="340" r="6" </v>
      </c>
      <c r="O19" s="5" t="str">
        <f>N19&amp;"fill="""&amp;L19&amp;"""/&gt;&lt;text x="""&amp;I19+conf!$B$2&amp;""" y="""&amp;J19+conf!$B$3&amp;""" font-size="""&amp;conf!$B$4&amp;"""&gt;"&amp;B19&amp;"&lt;/text&gt;"</f>
        <v>&lt;circle cx="676" cy="340" r="6" fill="green"/&gt;&lt;text x="684" y="345" font-size="12"&gt;甲居藏寨&lt;/text&gt;</v>
      </c>
      <c r="P19" s="5" t="str">
        <f t="shared" si="2"/>
        <v xml:space="preserve">L676 340 </v>
      </c>
    </row>
    <row r="20" spans="2:16" x14ac:dyDescent="0.4">
      <c r="B20" s="4" t="s">
        <v>97</v>
      </c>
      <c r="C20" s="4" t="s">
        <v>116</v>
      </c>
      <c r="D20" s="10" t="str">
        <f>IF(C20&lt;&gt;"",C20,B20)</f>
        <v xml:space="preserve">俄满村 </v>
      </c>
      <c r="E20" s="8">
        <v>101.93311577986501</v>
      </c>
      <c r="F20" s="8">
        <v>30.9086779323606</v>
      </c>
      <c r="H20" s="4">
        <v>10</v>
      </c>
      <c r="I20" s="10">
        <f>ROUND((E20-conf!$B$10)*conf!$B$7+G20,0)</f>
        <v>687</v>
      </c>
      <c r="J20" s="10">
        <f>ROUND((conf!$B$11-F20)*conf!$B$8+H20,0)</f>
        <v>328</v>
      </c>
      <c r="L20" s="10" t="str">
        <f>IF(K20&lt;&gt;"",K20,conf!$B$5)</f>
        <v>green</v>
      </c>
      <c r="M20" s="4" t="s">
        <v>79</v>
      </c>
      <c r="N20" s="10" t="str">
        <f>IF(M20="circle","&lt;circle cx="""&amp;I20&amp;""" cy="""&amp;J20&amp;""" r="""&amp;conf!$B$1&amp;""" ","&lt;rect x="""&amp;I20-conf!$B$6&amp;""" y="""&amp;J20-conf!$B$6&amp;""" width="""&amp;conf!$B$6*2&amp;""" height="""&amp;conf!$B$6*2&amp;""" ")</f>
        <v xml:space="preserve">&lt;circle cx="687" cy="328" r="6" </v>
      </c>
      <c r="O20" s="5" t="str">
        <f>N20&amp;"fill="""&amp;L20&amp;"""/&gt;&lt;text x="""&amp;I20+conf!$B$2&amp;""" y="""&amp;J20+conf!$B$3&amp;""" font-size="""&amp;conf!$B$4&amp;"""&gt;"&amp;B20&amp;"&lt;/text&gt;"</f>
        <v>&lt;circle cx="687" cy="328" r="6" fill="green"/&gt;&lt;text x="695" y="333" font-size="12"&gt;中路藏寨&lt;/text&gt;</v>
      </c>
      <c r="P20" s="5" t="str">
        <f t="shared" si="2"/>
        <v xml:space="preserve">L687 328 </v>
      </c>
    </row>
    <row r="21" spans="2:16" x14ac:dyDescent="0.4">
      <c r="B21" s="4" t="s">
        <v>106</v>
      </c>
      <c r="C21" s="4" t="s">
        <v>96</v>
      </c>
      <c r="D21" s="10" t="str">
        <f>IF(C21&lt;&gt;"",C21,B21)</f>
        <v>丹巴</v>
      </c>
      <c r="E21" s="8">
        <v>101.8964</v>
      </c>
      <c r="F21" s="8">
        <v>30.88477</v>
      </c>
      <c r="H21" s="4">
        <v>-10</v>
      </c>
      <c r="I21" s="10">
        <f>ROUND((E21-conf!$B$10)*conf!$B$7+G21,0)</f>
        <v>679</v>
      </c>
      <c r="J21" s="10">
        <f>ROUND((conf!$B$11-F21)*conf!$B$8+H21,0)</f>
        <v>313</v>
      </c>
      <c r="L21" s="10" t="str">
        <f>IF(K21&lt;&gt;"",K21,conf!$B$5)</f>
        <v>green</v>
      </c>
      <c r="M21" s="4" t="s">
        <v>78</v>
      </c>
      <c r="N21" s="10" t="str">
        <f>IF(M21="circle","&lt;circle cx="""&amp;I21&amp;""" cy="""&amp;J21&amp;""" r="""&amp;conf!$B$1&amp;""" ","&lt;rect x="""&amp;I21-conf!$B$6&amp;""" y="""&amp;J21-conf!$B$6&amp;""" width="""&amp;conf!$B$6*2&amp;""" height="""&amp;conf!$B$6*2&amp;""" ")</f>
        <v xml:space="preserve">&lt;rect x="674" y="308" width="10" height="10" </v>
      </c>
      <c r="O21" s="5" t="str">
        <f>N21&amp;"fill="""&amp;L21&amp;"""/&gt;&lt;text x="""&amp;I21+conf!$B$2&amp;""" y="""&amp;J21+conf!$B$3&amp;""" font-size="""&amp;conf!$B$4&amp;"""&gt;"&amp;B21&amp;"&lt;/text&gt;"</f>
        <v>&lt;rect x="674" y="308" width="10" height="10" fill="green"/&gt;&lt;text x="687" y="318" font-size="12"&gt;丹巴 19&lt;/text&gt;</v>
      </c>
      <c r="P21" s="5" t="str">
        <f t="shared" si="2"/>
        <v xml:space="preserve">L679 313 </v>
      </c>
    </row>
    <row r="22" spans="2:16" x14ac:dyDescent="0.4">
      <c r="B22" s="4" t="s">
        <v>94</v>
      </c>
      <c r="C22" s="4" t="s">
        <v>114</v>
      </c>
      <c r="D22" s="10" t="str">
        <f>IF(C22&lt;&gt;"",C22,B22)</f>
        <v xml:space="preserve">宋达村 </v>
      </c>
      <c r="E22" s="8">
        <v>101.934586575477</v>
      </c>
      <c r="F22" s="8">
        <v>30.855898351717698</v>
      </c>
      <c r="H22" s="4">
        <v>-30</v>
      </c>
      <c r="I22" s="10">
        <f>ROUND((E22-conf!$B$10)*conf!$B$7+G22,0)</f>
        <v>687</v>
      </c>
      <c r="J22" s="10">
        <f>ROUND((conf!$B$11-F22)*conf!$B$8+H22,0)</f>
        <v>299</v>
      </c>
      <c r="L22" s="10" t="str">
        <f>IF(K22&lt;&gt;"",K22,conf!$B$5)</f>
        <v>green</v>
      </c>
      <c r="M22" s="4" t="s">
        <v>79</v>
      </c>
      <c r="N22" s="10" t="str">
        <f>IF(M22="circle","&lt;circle cx="""&amp;I22&amp;""" cy="""&amp;J22&amp;""" r="""&amp;conf!$B$1&amp;""" ","&lt;rect x="""&amp;I22-conf!$B$6&amp;""" y="""&amp;J22-conf!$B$6&amp;""" width="""&amp;conf!$B$6*2&amp;""" height="""&amp;conf!$B$6*2&amp;""" ")</f>
        <v xml:space="preserve">&lt;circle cx="687" cy="299" r="6" </v>
      </c>
      <c r="O22" s="5" t="str">
        <f>N22&amp;"fill="""&amp;L22&amp;"""/&gt;&lt;text x="""&amp;I22+conf!$B$2&amp;""" y="""&amp;J22+conf!$B$3&amp;""" font-size="""&amp;conf!$B$4&amp;"""&gt;"&amp;B22&amp;"&lt;/text&gt;"</f>
        <v>&lt;circle cx="687" cy="299" r="6" fill="green"/&gt;&lt;text x="695" y="304" font-size="12"&gt;梭坡古碉&lt;/text&gt;</v>
      </c>
      <c r="P22" s="5" t="str">
        <f t="shared" si="2"/>
        <v xml:space="preserve">L687 299 </v>
      </c>
    </row>
    <row r="23" spans="2:16" x14ac:dyDescent="0.4">
      <c r="B23" s="4" t="s">
        <v>105</v>
      </c>
      <c r="C23" s="4" t="s">
        <v>115</v>
      </c>
      <c r="D23" s="10" t="str">
        <f t="shared" si="0"/>
        <v xml:space="preserve">八美沟 </v>
      </c>
      <c r="E23" s="8">
        <v>101.438509754207</v>
      </c>
      <c r="F23" s="8">
        <v>30.995421142445199</v>
      </c>
      <c r="I23" s="10">
        <f>ROUND((E23-conf!$B$10)*conf!$B$7+G23,0)</f>
        <v>588</v>
      </c>
      <c r="J23" s="10">
        <f>ROUND((conf!$B$11-F23)*conf!$B$8+H23,0)</f>
        <v>301</v>
      </c>
      <c r="L23" s="10" t="str">
        <f>IF(K23&lt;&gt;"",K23,conf!$B$5)</f>
        <v>green</v>
      </c>
      <c r="M23" s="4" t="s">
        <v>79</v>
      </c>
      <c r="N23" s="10" t="str">
        <f>IF(M23="circle","&lt;circle cx="""&amp;I23&amp;""" cy="""&amp;J23&amp;""" r="""&amp;conf!$B$1&amp;""" ","&lt;rect x="""&amp;I23-conf!$B$6&amp;""" y="""&amp;J23-conf!$B$6&amp;""" width="""&amp;conf!$B$6*2&amp;""" height="""&amp;conf!$B$6*2&amp;""" ")</f>
        <v xml:space="preserve">&lt;circle cx="588" cy="301" r="6" </v>
      </c>
      <c r="O23" s="5" t="str">
        <f>N23&amp;"fill="""&amp;L23&amp;"""/&gt;&lt;text x="""&amp;I23+conf!$B$2&amp;""" y="""&amp;J23+conf!$B$3&amp;""" font-size="""&amp;conf!$B$4&amp;"""&gt;"&amp;B23&amp;"&lt;/text&gt;"</f>
        <v>&lt;circle cx="588" cy="301" r="6" fill="green"/&gt;&lt;text x="596" y="306" font-size="12"&gt;党岭 33&lt;/text&gt;</v>
      </c>
    </row>
    <row r="24" spans="2:16" x14ac:dyDescent="0.4">
      <c r="B24" s="4" t="s">
        <v>107</v>
      </c>
      <c r="C24" s="4" t="s">
        <v>98</v>
      </c>
      <c r="D24" s="10" t="str">
        <f t="shared" si="0"/>
        <v>巴郎山</v>
      </c>
      <c r="E24" s="8">
        <v>102.9085</v>
      </c>
      <c r="F24" s="8">
        <v>30.94097</v>
      </c>
      <c r="I24" s="10">
        <f>ROUND((E24-conf!$B$10)*conf!$B$7+G24,0)</f>
        <v>882</v>
      </c>
      <c r="J24" s="10">
        <f>ROUND((conf!$B$11-F24)*conf!$B$8+H24,0)</f>
        <v>312</v>
      </c>
      <c r="K24" s="4" t="s">
        <v>30</v>
      </c>
      <c r="L24" s="10" t="str">
        <f>IF(K24&lt;&gt;"",K24,conf!$B$5)</f>
        <v>red</v>
      </c>
      <c r="M24" s="4" t="s">
        <v>79</v>
      </c>
      <c r="N24" s="10" t="str">
        <f>IF(M24="circle","&lt;circle cx="""&amp;I24&amp;""" cy="""&amp;J24&amp;""" r="""&amp;conf!$B$1&amp;""" ","&lt;rect x="""&amp;I24-conf!$B$6&amp;""" y="""&amp;J24-conf!$B$6&amp;""" width="""&amp;conf!$B$6*2&amp;""" height="""&amp;conf!$B$6*2&amp;""" ")</f>
        <v xml:space="preserve">&lt;circle cx="882" cy="312" r="6" </v>
      </c>
      <c r="O24" s="5" t="str">
        <f>N24&amp;"fill="""&amp;L24&amp;"""/&gt;&lt;text x="""&amp;I24+conf!$B$2&amp;""" y="""&amp;J24+conf!$B$3&amp;""" font-size="""&amp;conf!$B$4&amp;"""&gt;"&amp;B24&amp;"&lt;/text&gt;"</f>
        <v>&lt;circle cx="882" cy="312" r="6" fill="red"/&gt;&lt;text x="890" y="317" font-size="12"&gt;巴郎山 45&lt;/text&gt;</v>
      </c>
      <c r="P24" s="5" t="str">
        <f>"L"&amp;I24&amp;" "&amp;J24&amp;" "</f>
        <v xml:space="preserve">L882 312 </v>
      </c>
    </row>
    <row r="25" spans="2:16" x14ac:dyDescent="0.4">
      <c r="B25" s="4" t="s">
        <v>108</v>
      </c>
      <c r="C25" s="4" t="s">
        <v>99</v>
      </c>
      <c r="D25" s="10" t="str">
        <f t="shared" si="0"/>
        <v>四姑娘山</v>
      </c>
      <c r="E25" s="8">
        <v>102.81870000000001</v>
      </c>
      <c r="F25" s="8">
        <v>31.035119999999999</v>
      </c>
      <c r="I25" s="10">
        <f>ROUND((E25-conf!$B$10)*conf!$B$7+G25,0)</f>
        <v>864</v>
      </c>
      <c r="J25" s="10">
        <f>ROUND((conf!$B$11-F25)*conf!$B$8+H25,0)</f>
        <v>293</v>
      </c>
      <c r="K25" s="4" t="s">
        <v>30</v>
      </c>
      <c r="L25" s="10" t="str">
        <f>IF(K25&lt;&gt;"",K25,conf!$B$5)</f>
        <v>red</v>
      </c>
      <c r="M25" s="4" t="s">
        <v>79</v>
      </c>
      <c r="N25" s="10" t="str">
        <f>IF(M25="circle","&lt;circle cx="""&amp;I25&amp;""" cy="""&amp;J25&amp;""" r="""&amp;conf!$B$1&amp;""" ","&lt;rect x="""&amp;I25-conf!$B$6&amp;""" y="""&amp;J25-conf!$B$6&amp;""" width="""&amp;conf!$B$6*2&amp;""" height="""&amp;conf!$B$6*2&amp;""" ")</f>
        <v xml:space="preserve">&lt;circle cx="864" cy="293" r="6" </v>
      </c>
      <c r="O25" s="5" t="str">
        <f>N25&amp;"fill="""&amp;L25&amp;"""/&gt;&lt;text x="""&amp;I25+conf!$B$2&amp;""" y="""&amp;J25+conf!$B$3&amp;""" font-size="""&amp;conf!$B$4&amp;"""&gt;"&amp;B25&amp;"&lt;/text&gt;"</f>
        <v>&lt;circle cx="864" cy="293" r="6" fill="red"/&gt;&lt;text x="872" y="298" font-size="12"&gt;四姑娘山 62&lt;/text&gt;</v>
      </c>
    </row>
    <row r="26" spans="2:16" x14ac:dyDescent="0.4">
      <c r="B26" s="4" t="s">
        <v>100</v>
      </c>
      <c r="C26" s="4" t="s">
        <v>110</v>
      </c>
      <c r="D26" s="10" t="str">
        <f t="shared" si="0"/>
        <v xml:space="preserve">脚木沟 </v>
      </c>
      <c r="E26" s="8">
        <v>103.20159062269801</v>
      </c>
      <c r="F26" s="8">
        <v>31.0574249622195</v>
      </c>
      <c r="I26" s="10">
        <f>ROUND((E26-conf!$B$10)*conf!$B$7+G26,0)</f>
        <v>940</v>
      </c>
      <c r="J26" s="10">
        <f>ROUND((conf!$B$11-F26)*conf!$B$8+H26,0)</f>
        <v>289</v>
      </c>
      <c r="L26" s="10" t="str">
        <f>IF(K26&lt;&gt;"",K26,conf!$B$5)</f>
        <v>green</v>
      </c>
      <c r="M26" s="4" t="s">
        <v>78</v>
      </c>
      <c r="N26" s="10" t="str">
        <f>IF(M26="circle","&lt;circle cx="""&amp;I26&amp;""" cy="""&amp;J26&amp;""" r="""&amp;conf!$B$1&amp;""" ","&lt;rect x="""&amp;I26-conf!$B$6&amp;""" y="""&amp;J26-conf!$B$6&amp;""" width="""&amp;conf!$B$6*2&amp;""" height="""&amp;conf!$B$6*2&amp;""" ")</f>
        <v xml:space="preserve">&lt;rect x="935" y="284" width="10" height="10" </v>
      </c>
      <c r="O26" s="5" t="str">
        <f>N26&amp;"fill="""&amp;L26&amp;"""/&gt;&lt;text x="""&amp;I26+conf!$B$2&amp;""" y="""&amp;J26+conf!$B$3&amp;""" font-size="""&amp;conf!$B$4&amp;"""&gt;"&amp;B26&amp;"&lt;/text&gt;"</f>
        <v>&lt;rect x="935" y="284" width="10" height="10" fill="green"/&gt;&lt;text x="948" y="294" font-size="12"&gt;卧龙&lt;/text&gt;</v>
      </c>
      <c r="P26" s="5" t="str">
        <f t="shared" ref="P26:P28" si="3">"L"&amp;I26&amp;" "&amp;J26&amp;" "</f>
        <v xml:space="preserve">L940 289 </v>
      </c>
    </row>
    <row r="27" spans="2:16" x14ac:dyDescent="0.4">
      <c r="B27" s="4" t="s">
        <v>101</v>
      </c>
      <c r="D27" s="10" t="str">
        <f t="shared" si="0"/>
        <v>映秀</v>
      </c>
      <c r="E27" s="8">
        <v>103.4939</v>
      </c>
      <c r="F27" s="8">
        <v>31.059889999999999</v>
      </c>
      <c r="I27" s="10">
        <f>ROUND((E27-conf!$B$10)*conf!$B$7+G27,0)</f>
        <v>999</v>
      </c>
      <c r="J27" s="10">
        <f>ROUND((conf!$B$11-F27)*conf!$B$8+H27,0)</f>
        <v>288</v>
      </c>
      <c r="L27" s="10" t="str">
        <f>IF(K27&lt;&gt;"",K27,conf!$B$5)</f>
        <v>green</v>
      </c>
      <c r="M27" s="4" t="s">
        <v>78</v>
      </c>
      <c r="N27" s="10" t="str">
        <f>IF(M27="circle","&lt;circle cx="""&amp;I27&amp;""" cy="""&amp;J27&amp;""" r="""&amp;conf!$B$1&amp;""" ","&lt;rect x="""&amp;I27-conf!$B$6&amp;""" y="""&amp;J27-conf!$B$6&amp;""" width="""&amp;conf!$B$6*2&amp;""" height="""&amp;conf!$B$6*2&amp;""" ")</f>
        <v xml:space="preserve">&lt;rect x="994" y="283" width="10" height="10" </v>
      </c>
      <c r="O27" s="5" t="str">
        <f>N27&amp;"fill="""&amp;L27&amp;"""/&gt;&lt;text x="""&amp;I27+conf!$B$2&amp;""" y="""&amp;J27+conf!$B$3&amp;""" font-size="""&amp;conf!$B$4&amp;"""&gt;"&amp;B27&amp;"&lt;/text&gt;"</f>
        <v>&lt;rect x="994" y="283" width="10" height="10" fill="green"/&gt;&lt;text x="1007" y="293" font-size="12"&gt;映秀&lt;/text&gt;</v>
      </c>
      <c r="P27" s="5" t="str">
        <f t="shared" si="3"/>
        <v xml:space="preserve">L999 288 </v>
      </c>
    </row>
    <row r="28" spans="2:16" x14ac:dyDescent="0.4">
      <c r="B28" s="4" t="s">
        <v>102</v>
      </c>
      <c r="D28" s="10" t="str">
        <f t="shared" si="0"/>
        <v>都江堰</v>
      </c>
      <c r="E28" s="8">
        <v>103.65349999999999</v>
      </c>
      <c r="F28" s="8">
        <v>30.994260000000001</v>
      </c>
      <c r="I28" s="10">
        <f>ROUND((E28-conf!$B$10)*conf!$B$7+G28,0)</f>
        <v>1031</v>
      </c>
      <c r="J28" s="10">
        <f>ROUND((conf!$B$11-F28)*conf!$B$8+H28,0)</f>
        <v>301</v>
      </c>
      <c r="L28" s="10" t="str">
        <f>IF(K28&lt;&gt;"",K28,conf!$B$5)</f>
        <v>green</v>
      </c>
      <c r="M28" s="4" t="s">
        <v>79</v>
      </c>
      <c r="N28" s="10" t="str">
        <f>IF(M28="circle","&lt;circle cx="""&amp;I28&amp;""" cy="""&amp;J28&amp;""" r="""&amp;conf!$B$1&amp;""" ","&lt;rect x="""&amp;I28-conf!$B$6&amp;""" y="""&amp;J28-conf!$B$6&amp;""" width="""&amp;conf!$B$6*2&amp;""" height="""&amp;conf!$B$6*2&amp;""" ")</f>
        <v xml:space="preserve">&lt;circle cx="1031" cy="301" r="6" </v>
      </c>
      <c r="O28" s="5" t="str">
        <f>N28&amp;"fill="""&amp;L28&amp;"""/&gt;&lt;text x="""&amp;I28+conf!$B$2&amp;""" y="""&amp;J28+conf!$B$3&amp;""" font-size="""&amp;conf!$B$4&amp;"""&gt;"&amp;B28&amp;"&lt;/text&gt;"</f>
        <v>&lt;circle cx="1031" cy="301" r="6" fill="green"/&gt;&lt;text x="1039" y="306" font-size="12"&gt;都江堰&lt;/text&gt;</v>
      </c>
      <c r="P28" s="5" t="str">
        <f t="shared" si="3"/>
        <v xml:space="preserve">L1031 301 </v>
      </c>
    </row>
    <row r="29" spans="2:16" x14ac:dyDescent="0.4">
      <c r="B29" s="4" t="s">
        <v>109</v>
      </c>
      <c r="D29" s="10" t="str">
        <f t="shared" si="0"/>
        <v>马尔康</v>
      </c>
      <c r="E29" s="8">
        <v>102.21350208208401</v>
      </c>
      <c r="F29" s="8">
        <v>31.911747955647702</v>
      </c>
      <c r="I29" s="10">
        <f>ROUND((E29-conf!$B$10)*conf!$B$7+G29,0)</f>
        <v>743</v>
      </c>
      <c r="J29" s="10">
        <f>ROUND((conf!$B$11-F29)*conf!$B$8+H29,0)</f>
        <v>118</v>
      </c>
      <c r="L29" s="10" t="str">
        <f>IF(K29&lt;&gt;"",K29,conf!$B$5)</f>
        <v>green</v>
      </c>
      <c r="M29" s="4" t="s">
        <v>78</v>
      </c>
      <c r="N29" s="10" t="str">
        <f>IF(M29="circle","&lt;circle cx="""&amp;I29&amp;""" cy="""&amp;J29&amp;""" r="""&amp;conf!$B$1&amp;""" ","&lt;rect x="""&amp;I29-conf!$B$6&amp;""" y="""&amp;J29-conf!$B$6&amp;""" width="""&amp;conf!$B$6*2&amp;""" height="""&amp;conf!$B$6*2&amp;""" ")</f>
        <v xml:space="preserve">&lt;rect x="738" y="113" width="10" height="10" </v>
      </c>
      <c r="O29" s="5" t="str">
        <f>N29&amp;"fill="""&amp;L29&amp;"""/&gt;&lt;text x="""&amp;I29+conf!$B$2&amp;""" y="""&amp;J29+conf!$B$3&amp;""" font-size="""&amp;conf!$B$4&amp;"""&gt;"&amp;B29&amp;"&lt;/text&gt;"</f>
        <v>&lt;rect x="738" y="113" width="10" height="10" fill="green"/&gt;&lt;text x="751" y="123" font-size="12"&gt;马尔康&lt;/text&gt;</v>
      </c>
    </row>
    <row r="30" spans="2:16" x14ac:dyDescent="0.4">
      <c r="B30" s="4" t="s">
        <v>117</v>
      </c>
      <c r="C30" s="4" t="s">
        <v>118</v>
      </c>
      <c r="D30" s="10" t="str">
        <f t="shared" si="0"/>
        <v xml:space="preserve">木格措 </v>
      </c>
      <c r="E30" s="8">
        <v>101.907244132025</v>
      </c>
      <c r="F30" s="8">
        <v>30.195336172269801</v>
      </c>
      <c r="I30" s="10">
        <f>ROUND((E30-conf!$B$10)*conf!$B$7+G30,0)</f>
        <v>681</v>
      </c>
      <c r="J30" s="10">
        <f>ROUND((conf!$B$11-F30)*conf!$B$8+H30,0)</f>
        <v>461</v>
      </c>
      <c r="L30" s="10" t="str">
        <f>IF(K30&lt;&gt;"",K30,conf!$B$5)</f>
        <v>green</v>
      </c>
      <c r="M30" s="4" t="s">
        <v>79</v>
      </c>
      <c r="N30" s="10" t="str">
        <f>IF(M30="circle","&lt;circle cx="""&amp;I30&amp;""" cy="""&amp;J30&amp;""" r="""&amp;conf!$B$1&amp;""" ","&lt;rect x="""&amp;I30-conf!$B$6&amp;""" y="""&amp;J30-conf!$B$6&amp;""" width="""&amp;conf!$B$6*2&amp;""" height="""&amp;conf!$B$6*2&amp;""" ")</f>
        <v xml:space="preserve">&lt;circle cx="681" cy="461" r="6" </v>
      </c>
      <c r="O30" s="5" t="str">
        <f>N30&amp;"fill="""&amp;L30&amp;"""/&gt;&lt;text x="""&amp;I30+conf!$B$2&amp;""" y="""&amp;J30+conf!$B$3&amp;""" font-size="""&amp;conf!$B$4&amp;"""&gt;"&amp;B30&amp;"&lt;/text&gt;"</f>
        <v>&lt;circle cx="681" cy="461" r="6" fill="green"/&gt;&lt;text x="689" y="466" font-size="12"&gt;木格措 37&lt;/text&gt;</v>
      </c>
    </row>
    <row r="31" spans="2:16" x14ac:dyDescent="0.4">
      <c r="B31" s="4" t="s">
        <v>119</v>
      </c>
      <c r="C31" s="4" t="s">
        <v>125</v>
      </c>
      <c r="D31" s="10" t="str">
        <f t="shared" si="0"/>
        <v xml:space="preserve">龙坝尾 </v>
      </c>
      <c r="E31" s="8">
        <v>102.08516754103201</v>
      </c>
      <c r="F31" s="8">
        <v>29.6678219286336</v>
      </c>
      <c r="G31" s="4">
        <v>-10</v>
      </c>
      <c r="H31" s="4">
        <v>-30</v>
      </c>
      <c r="I31" s="10">
        <f>ROUND((E31-conf!$B$10)*conf!$B$7+G31,0)</f>
        <v>707</v>
      </c>
      <c r="J31" s="10">
        <f>ROUND((conf!$B$11-F31)*conf!$B$8+H31,0)</f>
        <v>536</v>
      </c>
      <c r="L31" s="10" t="str">
        <f>IF(K31&lt;&gt;"",K31,conf!$B$5)</f>
        <v>green</v>
      </c>
      <c r="M31" s="4" t="s">
        <v>79</v>
      </c>
      <c r="N31" s="10" t="str">
        <f>IF(M31="circle","&lt;circle cx="""&amp;I31&amp;""" cy="""&amp;J31&amp;""" r="""&amp;conf!$B$1&amp;""" ","&lt;rect x="""&amp;I31-conf!$B$6&amp;""" y="""&amp;J31-conf!$B$6&amp;""" width="""&amp;conf!$B$6*2&amp;""" height="""&amp;conf!$B$6*2&amp;""" ")</f>
        <v xml:space="preserve">&lt;circle cx="707" cy="536" r="6" </v>
      </c>
      <c r="O31" s="5" t="str">
        <f>N31&amp;"fill="""&amp;L31&amp;"""/&gt;&lt;text x="""&amp;I31+conf!$B$2&amp;""" y="""&amp;J31+conf!$B$3&amp;""" font-size="""&amp;conf!$B$4&amp;"""&gt;"&amp;B31&amp;"&lt;/text&gt;"</f>
        <v>&lt;circle cx="707" cy="536" r="6" fill="green"/&gt;&lt;text x="715" y="541" font-size="12"&gt;燕子沟红石公园&lt;/text&gt;</v>
      </c>
    </row>
    <row r="32" spans="2:16" x14ac:dyDescent="0.4">
      <c r="B32" s="4" t="s">
        <v>120</v>
      </c>
      <c r="D32" s="10" t="str">
        <f t="shared" si="0"/>
        <v>泉华滩</v>
      </c>
      <c r="E32" s="8">
        <v>101.683658934153</v>
      </c>
      <c r="F32" s="8">
        <v>29.587319374211798</v>
      </c>
      <c r="H32" s="4">
        <v>5</v>
      </c>
      <c r="I32" s="10">
        <f>ROUND((E32-conf!$B$10)*conf!$B$7+G32,0)</f>
        <v>637</v>
      </c>
      <c r="J32" s="10">
        <f>ROUND((conf!$B$11-F32)*conf!$B$8+H32,0)</f>
        <v>588</v>
      </c>
      <c r="L32" s="10" t="str">
        <f>IF(K32&lt;&gt;"",K32,conf!$B$5)</f>
        <v>green</v>
      </c>
      <c r="M32" s="4" t="s">
        <v>79</v>
      </c>
      <c r="N32" s="10" t="str">
        <f>IF(M32="circle","&lt;circle cx="""&amp;I32&amp;""" cy="""&amp;J32&amp;""" r="""&amp;conf!$B$1&amp;""" ","&lt;rect x="""&amp;I32-conf!$B$6&amp;""" y="""&amp;J32-conf!$B$6&amp;""" width="""&amp;conf!$B$6*2&amp;""" height="""&amp;conf!$B$6*2&amp;""" ")</f>
        <v xml:space="preserve">&lt;circle cx="637" cy="588" r="6" </v>
      </c>
      <c r="O32" s="5" t="str">
        <f>N32&amp;"fill="""&amp;L32&amp;"""/&gt;&lt;text x="""&amp;I32+conf!$B$2&amp;""" y="""&amp;J32+conf!$B$3&amp;""" font-size="""&amp;conf!$B$4&amp;"""&gt;"&amp;B32&amp;"&lt;/text&gt;"</f>
        <v>&lt;circle cx="637" cy="588" r="6" fill="green"/&gt;&lt;text x="645" y="593" font-size="12"&gt;泉华滩&lt;/text&gt;</v>
      </c>
    </row>
    <row r="33" spans="2:15" x14ac:dyDescent="0.4">
      <c r="B33" s="4" t="s">
        <v>121</v>
      </c>
      <c r="C33" s="4" t="s">
        <v>125</v>
      </c>
      <c r="D33" s="10" t="str">
        <f t="shared" si="0"/>
        <v xml:space="preserve">龙坝尾 </v>
      </c>
      <c r="E33" s="8">
        <v>102.08516754103201</v>
      </c>
      <c r="F33" s="8">
        <v>29.6678219286336</v>
      </c>
      <c r="G33" s="4">
        <v>-5</v>
      </c>
      <c r="H33" s="4">
        <v>-15</v>
      </c>
      <c r="I33" s="10">
        <f>ROUND((E33-conf!$B$10)*conf!$B$7+G33,0)</f>
        <v>712</v>
      </c>
      <c r="J33" s="10">
        <f>ROUND((conf!$B$11-F33)*conf!$B$8+H33,0)</f>
        <v>551</v>
      </c>
      <c r="L33" s="10" t="str">
        <f>IF(K33&lt;&gt;"",K33,conf!$B$5)</f>
        <v>green</v>
      </c>
      <c r="M33" s="4" t="s">
        <v>79</v>
      </c>
      <c r="N33" s="10" t="str">
        <f>IF(M33="circle","&lt;circle cx="""&amp;I33&amp;""" cy="""&amp;J33&amp;""" r="""&amp;conf!$B$1&amp;""" ","&lt;rect x="""&amp;I33-conf!$B$6&amp;""" y="""&amp;J33-conf!$B$6&amp;""" width="""&amp;conf!$B$6*2&amp;""" height="""&amp;conf!$B$6*2&amp;""" ")</f>
        <v xml:space="preserve">&lt;circle cx="712" cy="551" r="6" </v>
      </c>
      <c r="O33" s="5" t="str">
        <f>N33&amp;"fill="""&amp;L33&amp;"""/&gt;&lt;text x="""&amp;I33+conf!$B$2&amp;""" y="""&amp;J33+conf!$B$3&amp;""" font-size="""&amp;conf!$B$4&amp;"""&gt;"&amp;B33&amp;"&lt;/text&gt;"</f>
        <v>&lt;circle cx="712" cy="551" r="6" fill="green"/&gt;&lt;text x="720" y="556" font-size="12"&gt;雅家梗红石滩&lt;/text&gt;</v>
      </c>
    </row>
    <row r="34" spans="2:15" x14ac:dyDescent="0.4">
      <c r="B34" s="4" t="s">
        <v>122</v>
      </c>
      <c r="C34" s="4" t="s">
        <v>125</v>
      </c>
      <c r="D34" s="10" t="str">
        <f t="shared" si="0"/>
        <v xml:space="preserve">龙坝尾 </v>
      </c>
      <c r="E34" s="8">
        <v>102.08516754103201</v>
      </c>
      <c r="F34" s="8">
        <v>29.6678219286336</v>
      </c>
      <c r="I34" s="10">
        <f>ROUND((E34-conf!$B$10)*conf!$B$7+G34,0)</f>
        <v>717</v>
      </c>
      <c r="J34" s="10">
        <f>ROUND((conf!$B$11-F34)*conf!$B$8+H34,0)</f>
        <v>566</v>
      </c>
      <c r="L34" s="10" t="str">
        <f>IF(K34&lt;&gt;"",K34,conf!$B$5)</f>
        <v>green</v>
      </c>
      <c r="M34" s="4" t="s">
        <v>79</v>
      </c>
      <c r="N34" s="10" t="str">
        <f>IF(M34="circle","&lt;circle cx="""&amp;I34&amp;""" cy="""&amp;J34&amp;""" r="""&amp;conf!$B$1&amp;""" ","&lt;rect x="""&amp;I34-conf!$B$6&amp;""" y="""&amp;J34-conf!$B$6&amp;""" width="""&amp;conf!$B$6*2&amp;""" height="""&amp;conf!$B$6*2&amp;""" ")</f>
        <v xml:space="preserve">&lt;circle cx="717" cy="566" r="6" </v>
      </c>
      <c r="O34" s="5" t="str">
        <f>N34&amp;"fill="""&amp;L34&amp;"""/&gt;&lt;text x="""&amp;I34+conf!$B$2&amp;""" y="""&amp;J34+conf!$B$3&amp;""" font-size="""&amp;conf!$B$4&amp;"""&gt;"&amp;B34&amp;"&lt;/text&gt;"</f>
        <v>&lt;circle cx="717" cy="566" r="6" fill="green"/&gt;&lt;text x="725" y="571" font-size="12"&gt;海螺沟 29&lt;/text&gt;</v>
      </c>
    </row>
    <row r="35" spans="2:15" x14ac:dyDescent="0.4">
      <c r="B35" s="4" t="s">
        <v>123</v>
      </c>
      <c r="C35" s="4" t="s">
        <v>126</v>
      </c>
      <c r="D35" s="10" t="str">
        <f t="shared" si="0"/>
        <v xml:space="preserve">咱地村 </v>
      </c>
      <c r="E35" s="8">
        <v>102.144887879452</v>
      </c>
      <c r="F35" s="8">
        <v>29.633846859262999</v>
      </c>
      <c r="H35" s="4">
        <v>30</v>
      </c>
      <c r="I35" s="10">
        <f>ROUND((E35-conf!$B$10)*conf!$B$7+G35,0)</f>
        <v>729</v>
      </c>
      <c r="J35" s="10">
        <f>ROUND((conf!$B$11-F35)*conf!$B$8+H35,0)</f>
        <v>603</v>
      </c>
      <c r="L35" s="10" t="str">
        <f>IF(K35&lt;&gt;"",K35,conf!$B$5)</f>
        <v>green</v>
      </c>
      <c r="M35" s="4" t="s">
        <v>127</v>
      </c>
      <c r="N35" s="10" t="str">
        <f>IF(M35="circle","&lt;circle cx="""&amp;I35&amp;""" cy="""&amp;J35&amp;""" r="""&amp;conf!$B$1&amp;""" ","&lt;rect x="""&amp;I35-conf!$B$6&amp;""" y="""&amp;J35-conf!$B$6&amp;""" width="""&amp;conf!$B$6*2&amp;""" height="""&amp;conf!$B$6*2&amp;""" ")</f>
        <v xml:space="preserve">&lt;rect x="724" y="598" width="10" height="10" </v>
      </c>
      <c r="O35" s="5" t="str">
        <f>N35&amp;"fill="""&amp;L35&amp;"""/&gt;&lt;text x="""&amp;I35+conf!$B$2&amp;""" y="""&amp;J35+conf!$B$3&amp;""" font-size="""&amp;conf!$B$4&amp;"""&gt;"&amp;B35&amp;"&lt;/text&gt;"</f>
        <v>&lt;rect x="724" y="598" width="10" height="10" fill="green"/&gt;&lt;text x="737" y="608" font-size="12"&gt;磨西古镇&lt;/text&gt;</v>
      </c>
    </row>
    <row r="36" spans="2:15" x14ac:dyDescent="0.4">
      <c r="B36" s="4" t="s">
        <v>128</v>
      </c>
      <c r="C36" s="4" t="s">
        <v>124</v>
      </c>
      <c r="D36" s="10" t="str">
        <f t="shared" si="0"/>
        <v>贡嘎山</v>
      </c>
      <c r="E36" s="8">
        <v>101.88727919148999</v>
      </c>
      <c r="F36" s="8">
        <v>29.599381768531</v>
      </c>
      <c r="I36" s="10">
        <f>ROUND((E36-conf!$B$10)*conf!$B$7+G36,0)</f>
        <v>677</v>
      </c>
      <c r="J36" s="10">
        <f>ROUND((conf!$B$11-F36)*conf!$B$8+H36,0)</f>
        <v>580</v>
      </c>
      <c r="K36" s="4" t="s">
        <v>30</v>
      </c>
      <c r="L36" s="10" t="str">
        <f>IF(K36&lt;&gt;"",K36,conf!$B$5)</f>
        <v>red</v>
      </c>
      <c r="M36" s="4" t="s">
        <v>79</v>
      </c>
      <c r="N36" s="10" t="str">
        <f>IF(M36="circle","&lt;circle cx="""&amp;I36&amp;""" cy="""&amp;J36&amp;""" r="""&amp;conf!$B$1&amp;""" ","&lt;rect x="""&amp;I36-conf!$B$6&amp;""" y="""&amp;J36-conf!$B$6&amp;""" width="""&amp;conf!$B$6*2&amp;""" height="""&amp;conf!$B$6*2&amp;""" ")</f>
        <v xml:space="preserve">&lt;circle cx="677" cy="580" r="6" </v>
      </c>
      <c r="O36" s="5" t="str">
        <f>N36&amp;"fill="""&amp;L36&amp;"""/&gt;&lt;text x="""&amp;I36+conf!$B$2&amp;""" y="""&amp;J36+conf!$B$3&amp;""" font-size="""&amp;conf!$B$4&amp;"""&gt;"&amp;B36&amp;"&lt;/text&gt;"</f>
        <v>&lt;circle cx="677" cy="580" r="6" fill="red"/&gt;&lt;text x="685" y="585" font-size="12"&gt;贡嘎山 75&lt;/text&gt;</v>
      </c>
    </row>
    <row r="37" spans="2:15" x14ac:dyDescent="0.4">
      <c r="B37" s="4" t="s">
        <v>129</v>
      </c>
      <c r="C37" s="4" t="s">
        <v>137</v>
      </c>
      <c r="D37" s="10" t="str">
        <f t="shared" si="0"/>
        <v>汶川</v>
      </c>
      <c r="E37" s="8">
        <v>103.59650000000001</v>
      </c>
      <c r="F37" s="8">
        <v>31.48301</v>
      </c>
      <c r="I37" s="10">
        <f>ROUND((E37-conf!$B$10)*conf!$B$7+G37,0)</f>
        <v>1019</v>
      </c>
      <c r="J37" s="10">
        <f>ROUND((conf!$B$11-F37)*conf!$B$8+H37,0)</f>
        <v>203</v>
      </c>
      <c r="L37" s="10" t="str">
        <f>IF(K37&lt;&gt;"",K37,conf!$B$5)</f>
        <v>green</v>
      </c>
      <c r="M37" s="4" t="s">
        <v>127</v>
      </c>
      <c r="N37" s="10" t="str">
        <f>IF(M37="circle","&lt;circle cx="""&amp;I37&amp;""" cy="""&amp;J37&amp;""" r="""&amp;conf!$B$1&amp;""" ","&lt;rect x="""&amp;I37-conf!$B$6&amp;""" y="""&amp;J37-conf!$B$6&amp;""" width="""&amp;conf!$B$6*2&amp;""" height="""&amp;conf!$B$6*2&amp;""" ")</f>
        <v xml:space="preserve">&lt;rect x="1014" y="198" width="10" height="10" </v>
      </c>
      <c r="O37" s="5" t="str">
        <f>N37&amp;"fill="""&amp;L37&amp;"""/&gt;&lt;text x="""&amp;I37+conf!$B$2&amp;""" y="""&amp;J37+conf!$B$3&amp;""" font-size="""&amp;conf!$B$4&amp;"""&gt;"&amp;B37&amp;"&lt;/text&gt;"</f>
        <v>&lt;rect x="1014" y="198" width="10" height="10" fill="green"/&gt;&lt;text x="1027" y="208" font-size="12"&gt;汶川 13&lt;/text&gt;</v>
      </c>
    </row>
    <row r="38" spans="2:15" x14ac:dyDescent="0.4">
      <c r="B38" s="4" t="s">
        <v>130</v>
      </c>
      <c r="D38" s="10" t="str">
        <f t="shared" si="0"/>
        <v>毕棚沟</v>
      </c>
      <c r="E38" s="8">
        <v>103.0793</v>
      </c>
      <c r="F38" s="8">
        <v>31.411359999999998</v>
      </c>
      <c r="I38" s="10">
        <f>ROUND((E38-conf!$B$10)*conf!$B$7+G38,0)</f>
        <v>916</v>
      </c>
      <c r="J38" s="10">
        <f>ROUND((conf!$B$11-F38)*conf!$B$8+H38,0)</f>
        <v>218</v>
      </c>
      <c r="L38" s="10" t="str">
        <f>IF(K38&lt;&gt;"",K38,conf!$B$5)</f>
        <v>green</v>
      </c>
      <c r="M38" s="4" t="s">
        <v>79</v>
      </c>
      <c r="N38" s="10" t="str">
        <f>IF(M38="circle","&lt;circle cx="""&amp;I38&amp;""" cy="""&amp;J38&amp;""" r="""&amp;conf!$B$1&amp;""" ","&lt;rect x="""&amp;I38-conf!$B$6&amp;""" y="""&amp;J38-conf!$B$6&amp;""" width="""&amp;conf!$B$6*2&amp;""" height="""&amp;conf!$B$6*2&amp;""" ")</f>
        <v xml:space="preserve">&lt;circle cx="916" cy="218" r="6" </v>
      </c>
      <c r="O38" s="5" t="str">
        <f>N38&amp;"fill="""&amp;L38&amp;"""/&gt;&lt;text x="""&amp;I38+conf!$B$2&amp;""" y="""&amp;J38+conf!$B$3&amp;""" font-size="""&amp;conf!$B$4&amp;"""&gt;"&amp;B38&amp;"&lt;/text&gt;"</f>
        <v>&lt;circle cx="916" cy="218" r="6" fill="green"/&gt;&lt;text x="924" y="223" font-size="12"&gt;毕棚沟&lt;/text&gt;</v>
      </c>
    </row>
    <row r="39" spans="2:15" x14ac:dyDescent="0.4">
      <c r="B39" s="4" t="s">
        <v>131</v>
      </c>
      <c r="D39" s="10" t="str">
        <f t="shared" si="0"/>
        <v>理县</v>
      </c>
      <c r="E39" s="8">
        <v>103.1735</v>
      </c>
      <c r="F39" s="8">
        <v>31.442550000000001</v>
      </c>
      <c r="H39" s="4">
        <v>-10</v>
      </c>
      <c r="I39" s="10">
        <f>ROUND((E39-conf!$B$10)*conf!$B$7+G39,0)</f>
        <v>935</v>
      </c>
      <c r="J39" s="10">
        <f>ROUND((conf!$B$11-F39)*conf!$B$8+H39,0)</f>
        <v>201</v>
      </c>
      <c r="L39" s="10" t="str">
        <f>IF(K39&lt;&gt;"",K39,conf!$B$5)</f>
        <v>green</v>
      </c>
      <c r="M39" s="4" t="s">
        <v>127</v>
      </c>
      <c r="N39" s="10" t="str">
        <f>IF(M39="circle","&lt;circle cx="""&amp;I39&amp;""" cy="""&amp;J39&amp;""" r="""&amp;conf!$B$1&amp;""" ","&lt;rect x="""&amp;I39-conf!$B$6&amp;""" y="""&amp;J39-conf!$B$6&amp;""" width="""&amp;conf!$B$6*2&amp;""" height="""&amp;conf!$B$6*2&amp;""" ")</f>
        <v xml:space="preserve">&lt;rect x="930" y="196" width="10" height="10" </v>
      </c>
      <c r="O39" s="5" t="str">
        <f>N39&amp;"fill="""&amp;L39&amp;"""/&gt;&lt;text x="""&amp;I39+conf!$B$2&amp;""" y="""&amp;J39+conf!$B$3&amp;""" font-size="""&amp;conf!$B$4&amp;"""&gt;"&amp;B39&amp;"&lt;/text&gt;"</f>
        <v>&lt;rect x="930" y="196" width="10" height="10" fill="green"/&gt;&lt;text x="943" y="206" font-size="12"&gt;理县&lt;/text&gt;</v>
      </c>
    </row>
    <row r="40" spans="2:15" x14ac:dyDescent="0.4">
      <c r="B40" s="4" t="s">
        <v>132</v>
      </c>
      <c r="C40" s="4" t="s">
        <v>139</v>
      </c>
      <c r="D40" s="10" t="str">
        <f t="shared" si="0"/>
        <v>龙洞子沟</v>
      </c>
      <c r="E40" s="8">
        <v>102.762139657047</v>
      </c>
      <c r="F40" s="8">
        <v>31.612624620149202</v>
      </c>
      <c r="I40" s="10">
        <f>ROUND((E40-conf!$B$10)*conf!$B$7+G40,0)</f>
        <v>852</v>
      </c>
      <c r="J40" s="10">
        <f>ROUND((conf!$B$11-F40)*conf!$B$8+H40,0)</f>
        <v>177</v>
      </c>
      <c r="L40" s="10" t="str">
        <f>IF(K40&lt;&gt;"",K40,conf!$B$5)</f>
        <v>green</v>
      </c>
      <c r="M40" s="4" t="s">
        <v>79</v>
      </c>
      <c r="N40" s="10" t="str">
        <f>IF(M40="circle","&lt;circle cx="""&amp;I40&amp;""" cy="""&amp;J40&amp;""" r="""&amp;conf!$B$1&amp;""" ","&lt;rect x="""&amp;I40-conf!$B$6&amp;""" y="""&amp;J40-conf!$B$6&amp;""" width="""&amp;conf!$B$6*2&amp;""" height="""&amp;conf!$B$6*2&amp;""" ")</f>
        <v xml:space="preserve">&lt;circle cx="852" cy="177" r="6" </v>
      </c>
      <c r="O40" s="5" t="str">
        <f>N40&amp;"fill="""&amp;L40&amp;"""/&gt;&lt;text x="""&amp;I40+conf!$B$2&amp;""" y="""&amp;J40+conf!$B$3&amp;""" font-size="""&amp;conf!$B$4&amp;"""&gt;"&amp;B40&amp;"&lt;/text&gt;"</f>
        <v>&lt;circle cx="852" cy="177" r="6" fill="green"/&gt;&lt;text x="860" y="182" font-size="12"&gt;米亚罗 28-34&lt;/text&gt;</v>
      </c>
    </row>
    <row r="41" spans="2:15" x14ac:dyDescent="0.4">
      <c r="B41" s="4" t="s">
        <v>133</v>
      </c>
      <c r="C41" s="4" t="s">
        <v>140</v>
      </c>
      <c r="D41" s="10" t="str">
        <f t="shared" si="0"/>
        <v xml:space="preserve">列门 </v>
      </c>
      <c r="E41" s="8">
        <v>101.691240373843</v>
      </c>
      <c r="F41" s="8">
        <v>31.824893182642001</v>
      </c>
      <c r="I41" s="10">
        <f>ROUND((E41-conf!$B$10)*conf!$B$7+G41,0)</f>
        <v>638</v>
      </c>
      <c r="J41" s="10">
        <f>ROUND((conf!$B$11-F41)*conf!$B$8+H41,0)</f>
        <v>135</v>
      </c>
      <c r="L41" s="10" t="str">
        <f>IF(K41&lt;&gt;"",K41,conf!$B$5)</f>
        <v>green</v>
      </c>
      <c r="M41" s="4" t="s">
        <v>127</v>
      </c>
      <c r="N41" s="10" t="str">
        <f>IF(M41="circle","&lt;circle cx="""&amp;I41&amp;""" cy="""&amp;J41&amp;""" r="""&amp;conf!$B$1&amp;""" ","&lt;rect x="""&amp;I41-conf!$B$6&amp;""" y="""&amp;J41-conf!$B$6&amp;""" width="""&amp;conf!$B$6*2&amp;""" height="""&amp;conf!$B$6*2&amp;""" ")</f>
        <v xml:space="preserve">&lt;rect x="633" y="130" width="10" height="10" </v>
      </c>
      <c r="O41" s="5" t="str">
        <f>N41&amp;"fill="""&amp;L41&amp;"""/&gt;&lt;text x="""&amp;I41+conf!$B$2&amp;""" y="""&amp;J41+conf!$B$3&amp;""" font-size="""&amp;conf!$B$4&amp;"""&gt;"&amp;B41&amp;"&lt;/text&gt;"</f>
        <v>&lt;rect x="633" y="130" width="10" height="10" fill="green"/&gt;&lt;text x="646" y="140" font-size="12"&gt;观音桥&lt;/text&gt;</v>
      </c>
    </row>
    <row r="42" spans="2:15" x14ac:dyDescent="0.4">
      <c r="B42" s="4" t="s">
        <v>134</v>
      </c>
      <c r="C42" s="4" t="s">
        <v>141</v>
      </c>
      <c r="D42" s="10" t="str">
        <f t="shared" si="0"/>
        <v>翁达镇</v>
      </c>
      <c r="E42" s="8">
        <v>100.736582093121</v>
      </c>
      <c r="F42" s="8">
        <v>31.877294798859602</v>
      </c>
      <c r="I42" s="10">
        <f>ROUND((E42-conf!$B$10)*conf!$B$7+G42,0)</f>
        <v>447</v>
      </c>
      <c r="J42" s="10">
        <f>ROUND((conf!$B$11-F42)*conf!$B$8+H42,0)</f>
        <v>125</v>
      </c>
      <c r="L42" s="10" t="str">
        <f>IF(K42&lt;&gt;"",K42,conf!$B$5)</f>
        <v>green</v>
      </c>
      <c r="M42" s="4" t="s">
        <v>127</v>
      </c>
      <c r="N42" s="10" t="str">
        <f>IF(M42="circle","&lt;circle cx="""&amp;I42&amp;""" cy="""&amp;J42&amp;""" r="""&amp;conf!$B$1&amp;""" ","&lt;rect x="""&amp;I42-conf!$B$6&amp;""" y="""&amp;J42-conf!$B$6&amp;""" width="""&amp;conf!$B$6*2&amp;""" height="""&amp;conf!$B$6*2&amp;""" ")</f>
        <v xml:space="preserve">&lt;rect x="442" y="120" width="10" height="10" </v>
      </c>
      <c r="O42" s="5" t="str">
        <f>N42&amp;"fill="""&amp;L42&amp;"""/&gt;&lt;text x="""&amp;I42+conf!$B$2&amp;""" y="""&amp;J42+conf!$B$3&amp;""" font-size="""&amp;conf!$B$4&amp;"""&gt;"&amp;B42&amp;"&lt;/text&gt;"</f>
        <v>&lt;rect x="442" y="120" width="10" height="10" fill="green"/&gt;&lt;text x="455" y="130" font-size="12"&gt;翁达&lt;/text&gt;</v>
      </c>
    </row>
    <row r="43" spans="2:15" x14ac:dyDescent="0.4">
      <c r="B43" s="4" t="s">
        <v>136</v>
      </c>
      <c r="D43" s="10" t="str">
        <f t="shared" si="0"/>
        <v>卡萨湖</v>
      </c>
      <c r="E43" s="8">
        <v>100.265</v>
      </c>
      <c r="F43" s="8">
        <v>31.66338</v>
      </c>
      <c r="I43" s="10">
        <f>ROUND((E43-conf!$B$10)*conf!$B$7+G43,0)</f>
        <v>353</v>
      </c>
      <c r="J43" s="10">
        <f>ROUND((conf!$B$11-F43)*conf!$B$8+H43,0)</f>
        <v>167</v>
      </c>
      <c r="L43" s="10" t="str">
        <f>IF(K43&lt;&gt;"",K43,conf!$B$5)</f>
        <v>green</v>
      </c>
      <c r="M43" s="4" t="s">
        <v>79</v>
      </c>
      <c r="N43" s="10" t="str">
        <f>IF(M43="circle","&lt;circle cx="""&amp;I43&amp;""" cy="""&amp;J43&amp;""" r="""&amp;conf!$B$1&amp;""" ","&lt;rect x="""&amp;I43-conf!$B$6&amp;""" y="""&amp;J43-conf!$B$6&amp;""" width="""&amp;conf!$B$6*2&amp;""" height="""&amp;conf!$B$6*2&amp;""" ")</f>
        <v xml:space="preserve">&lt;circle cx="353" cy="167" r="6" </v>
      </c>
      <c r="O43" s="5" t="str">
        <f>N43&amp;"fill="""&amp;L43&amp;"""/&gt;&lt;text x="""&amp;I43+conf!$B$2&amp;""" y="""&amp;J43+conf!$B$3&amp;""" font-size="""&amp;conf!$B$4&amp;"""&gt;"&amp;B43&amp;"&lt;/text&gt;"</f>
        <v>&lt;circle cx="353" cy="167" r="6" fill="green"/&gt;&lt;text x="361" y="172" font-size="12"&gt;卡萨湖&lt;/text&gt;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C85D-080E-4842-B874-334299C9C795}">
  <dimension ref="A1:B18"/>
  <sheetViews>
    <sheetView workbookViewId="0">
      <selection activeCell="B18" sqref="B18"/>
    </sheetView>
  </sheetViews>
  <sheetFormatPr defaultRowHeight="13.9" x14ac:dyDescent="0.4"/>
  <sheetData>
    <row r="1" spans="1:2" x14ac:dyDescent="0.4">
      <c r="A1" t="s">
        <v>18</v>
      </c>
      <c r="B1">
        <v>6</v>
      </c>
    </row>
    <row r="2" spans="1:2" x14ac:dyDescent="0.4">
      <c r="A2" t="s">
        <v>19</v>
      </c>
      <c r="B2">
        <v>8</v>
      </c>
    </row>
    <row r="3" spans="1:2" x14ac:dyDescent="0.4">
      <c r="A3" t="s">
        <v>20</v>
      </c>
      <c r="B3">
        <v>5</v>
      </c>
    </row>
    <row r="4" spans="1:2" x14ac:dyDescent="0.4">
      <c r="A4" t="s">
        <v>21</v>
      </c>
      <c r="B4">
        <v>12</v>
      </c>
    </row>
    <row r="5" spans="1:2" x14ac:dyDescent="0.4">
      <c r="A5" t="s">
        <v>22</v>
      </c>
      <c r="B5" t="s">
        <v>31</v>
      </c>
    </row>
    <row r="6" spans="1:2" x14ac:dyDescent="0.4">
      <c r="A6" t="s">
        <v>80</v>
      </c>
      <c r="B6">
        <v>5</v>
      </c>
    </row>
    <row r="7" spans="1:2" x14ac:dyDescent="0.4">
      <c r="A7" t="s">
        <v>23</v>
      </c>
      <c r="B7">
        <v>200</v>
      </c>
    </row>
    <row r="8" spans="1:2" x14ac:dyDescent="0.4">
      <c r="A8" t="s">
        <v>24</v>
      </c>
      <c r="B8">
        <v>200</v>
      </c>
    </row>
    <row r="10" spans="1:2" x14ac:dyDescent="0.4">
      <c r="A10" t="s">
        <v>9</v>
      </c>
      <c r="B10">
        <v>98.5</v>
      </c>
    </row>
    <row r="11" spans="1:2" x14ac:dyDescent="0.4">
      <c r="A11" t="s">
        <v>10</v>
      </c>
      <c r="B11">
        <v>32.5</v>
      </c>
    </row>
    <row r="18" spans="1:2" x14ac:dyDescent="0.4">
      <c r="A18" t="s">
        <v>28</v>
      </c>
      <c r="B18" s="1" t="s">
        <v>29</v>
      </c>
    </row>
  </sheetData>
  <phoneticPr fontId="1" type="noConversion"/>
  <hyperlinks>
    <hyperlink ref="B18" r:id="rId1" xr:uid="{7F11B9F7-4677-4013-85C1-78B71790A826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D0F-2EC1-4512-B8A2-C238EEC40632}">
  <dimension ref="A1:A62"/>
  <sheetViews>
    <sheetView workbookViewId="0">
      <selection activeCell="D4" sqref="D4"/>
    </sheetView>
  </sheetViews>
  <sheetFormatPr defaultRowHeight="13.9" x14ac:dyDescent="0.4"/>
  <sheetData>
    <row r="1" spans="1:1" x14ac:dyDescent="0.4">
      <c r="A1" t="s">
        <v>73</v>
      </c>
    </row>
    <row r="2" spans="1:1" x14ac:dyDescent="0.4">
      <c r="A2" t="s">
        <v>74</v>
      </c>
    </row>
    <row r="3" spans="1:1" x14ac:dyDescent="0.4">
      <c r="A3" t="s">
        <v>75</v>
      </c>
    </row>
    <row r="4" spans="1:1" x14ac:dyDescent="0.4">
      <c r="A4" t="s">
        <v>76</v>
      </c>
    </row>
    <row r="5" spans="1:1" x14ac:dyDescent="0.4">
      <c r="A5" t="s">
        <v>72</v>
      </c>
    </row>
    <row r="7" spans="1:1" x14ac:dyDescent="0.4">
      <c r="A7" s="11" t="s">
        <v>33</v>
      </c>
    </row>
    <row r="8" spans="1:1" x14ac:dyDescent="0.4">
      <c r="A8" s="12" t="s">
        <v>34</v>
      </c>
    </row>
    <row r="9" spans="1:1" x14ac:dyDescent="0.4">
      <c r="A9" s="12" t="s">
        <v>35</v>
      </c>
    </row>
    <row r="10" spans="1:1" x14ac:dyDescent="0.4">
      <c r="A10" s="12" t="s">
        <v>36</v>
      </c>
    </row>
    <row r="11" spans="1:1" x14ac:dyDescent="0.4">
      <c r="A11" s="12" t="s">
        <v>37</v>
      </c>
    </row>
    <row r="12" spans="1:1" x14ac:dyDescent="0.4">
      <c r="A12" s="12" t="s">
        <v>38</v>
      </c>
    </row>
    <row r="13" spans="1:1" x14ac:dyDescent="0.4">
      <c r="A13" s="12" t="s">
        <v>39</v>
      </c>
    </row>
    <row r="14" spans="1:1" x14ac:dyDescent="0.4">
      <c r="A14" s="12" t="s">
        <v>40</v>
      </c>
    </row>
    <row r="15" spans="1:1" x14ac:dyDescent="0.4">
      <c r="A15" s="12" t="s">
        <v>41</v>
      </c>
    </row>
    <row r="16" spans="1:1" x14ac:dyDescent="0.4">
      <c r="A16" s="12" t="s">
        <v>42</v>
      </c>
    </row>
    <row r="17" spans="1:1" x14ac:dyDescent="0.4">
      <c r="A17" s="12" t="s">
        <v>43</v>
      </c>
    </row>
    <row r="18" spans="1:1" x14ac:dyDescent="0.4">
      <c r="A18" s="12" t="s">
        <v>44</v>
      </c>
    </row>
    <row r="19" spans="1:1" x14ac:dyDescent="0.4">
      <c r="A19" s="12" t="s">
        <v>45</v>
      </c>
    </row>
    <row r="21" spans="1:1" x14ac:dyDescent="0.4">
      <c r="A21" t="s">
        <v>47</v>
      </c>
    </row>
    <row r="23" spans="1:1" x14ac:dyDescent="0.4">
      <c r="A23" s="11" t="s">
        <v>48</v>
      </c>
    </row>
    <row r="24" spans="1:1" x14ac:dyDescent="0.4">
      <c r="A24" s="12" t="s">
        <v>49</v>
      </c>
    </row>
    <row r="25" spans="1:1" x14ac:dyDescent="0.4">
      <c r="A25" s="12" t="s">
        <v>50</v>
      </c>
    </row>
    <row r="26" spans="1:1" x14ac:dyDescent="0.4">
      <c r="A26" s="12" t="s">
        <v>51</v>
      </c>
    </row>
    <row r="27" spans="1:1" x14ac:dyDescent="0.4">
      <c r="A27" s="12" t="s">
        <v>52</v>
      </c>
    </row>
    <row r="28" spans="1:1" x14ac:dyDescent="0.4">
      <c r="A28" s="12" t="s">
        <v>53</v>
      </c>
    </row>
    <row r="29" spans="1:1" x14ac:dyDescent="0.4">
      <c r="A29" s="12" t="s">
        <v>54</v>
      </c>
    </row>
    <row r="30" spans="1:1" x14ac:dyDescent="0.4">
      <c r="A30" s="12" t="s">
        <v>55</v>
      </c>
    </row>
    <row r="31" spans="1:1" x14ac:dyDescent="0.4">
      <c r="A31" s="12" t="s">
        <v>56</v>
      </c>
    </row>
    <row r="32" spans="1:1" x14ac:dyDescent="0.4">
      <c r="A32" s="12" t="s">
        <v>57</v>
      </c>
    </row>
    <row r="33" spans="1:1" x14ac:dyDescent="0.4">
      <c r="A33" s="12" t="s">
        <v>58</v>
      </c>
    </row>
    <row r="35" spans="1:1" x14ac:dyDescent="0.4">
      <c r="A35" t="s">
        <v>59</v>
      </c>
    </row>
    <row r="37" spans="1:1" x14ac:dyDescent="0.4">
      <c r="A37" t="s">
        <v>60</v>
      </c>
    </row>
    <row r="38" spans="1:1" x14ac:dyDescent="0.4">
      <c r="A38" t="s">
        <v>61</v>
      </c>
    </row>
    <row r="39" spans="1:1" x14ac:dyDescent="0.4">
      <c r="A39" t="s">
        <v>62</v>
      </c>
    </row>
    <row r="40" spans="1:1" x14ac:dyDescent="0.4">
      <c r="A40" t="s">
        <v>63</v>
      </c>
    </row>
    <row r="41" spans="1:1" x14ac:dyDescent="0.4">
      <c r="A41" s="11" t="s">
        <v>48</v>
      </c>
    </row>
    <row r="42" spans="1:1" x14ac:dyDescent="0.4">
      <c r="A42" s="12" t="s">
        <v>49</v>
      </c>
    </row>
    <row r="43" spans="1:1" x14ac:dyDescent="0.4">
      <c r="A43" s="12" t="s">
        <v>50</v>
      </c>
    </row>
    <row r="44" spans="1:1" x14ac:dyDescent="0.4">
      <c r="A44" s="12" t="s">
        <v>51</v>
      </c>
    </row>
    <row r="45" spans="1:1" x14ac:dyDescent="0.4">
      <c r="A45" s="12" t="s">
        <v>52</v>
      </c>
    </row>
    <row r="46" spans="1:1" x14ac:dyDescent="0.4">
      <c r="A46" s="12" t="s">
        <v>53</v>
      </c>
    </row>
    <row r="47" spans="1:1" x14ac:dyDescent="0.4">
      <c r="A47" s="12" t="s">
        <v>54</v>
      </c>
    </row>
    <row r="48" spans="1:1" x14ac:dyDescent="0.4">
      <c r="A48" s="12" t="s">
        <v>55</v>
      </c>
    </row>
    <row r="49" spans="1:1" x14ac:dyDescent="0.4">
      <c r="A49" s="12" t="s">
        <v>56</v>
      </c>
    </row>
    <row r="50" spans="1:1" x14ac:dyDescent="0.4">
      <c r="A50" s="12" t="s">
        <v>57</v>
      </c>
    </row>
    <row r="51" spans="1:1" x14ac:dyDescent="0.4">
      <c r="A51" s="12" t="s">
        <v>58</v>
      </c>
    </row>
    <row r="53" spans="1:1" x14ac:dyDescent="0.4">
      <c r="A53" t="s">
        <v>64</v>
      </c>
    </row>
    <row r="54" spans="1:1" x14ac:dyDescent="0.4">
      <c r="A54" t="s">
        <v>65</v>
      </c>
    </row>
    <row r="56" spans="1:1" x14ac:dyDescent="0.4">
      <c r="A56" t="s">
        <v>66</v>
      </c>
    </row>
    <row r="57" spans="1:1" x14ac:dyDescent="0.4">
      <c r="A57" t="s">
        <v>67</v>
      </c>
    </row>
    <row r="58" spans="1:1" x14ac:dyDescent="0.4">
      <c r="A58" t="s">
        <v>68</v>
      </c>
    </row>
    <row r="59" spans="1:1" x14ac:dyDescent="0.4">
      <c r="A59" t="s">
        <v>69</v>
      </c>
    </row>
    <row r="60" spans="1:1" x14ac:dyDescent="0.4">
      <c r="A60" t="s">
        <v>70</v>
      </c>
    </row>
    <row r="62" spans="1:1" x14ac:dyDescent="0.4">
      <c r="A62" t="s">
        <v>71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</vt:lpstr>
      <vt:lpstr>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tingfu zou</dc:creator>
  <cp:lastModifiedBy>tingfu zou</cp:lastModifiedBy>
  <dcterms:created xsi:type="dcterms:W3CDTF">2021-04-15T13:14:13Z</dcterms:created>
  <dcterms:modified xsi:type="dcterms:W3CDTF">2021-04-16T14:40:06Z</dcterms:modified>
</cp:coreProperties>
</file>