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3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3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3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3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9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4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ivotTables/pivotTable19.xml" ContentType="application/vnd.openxmlformats-officedocument.spreadsheetml.pivotTable+xml"/>
  <Override PartName="/xl/drawings/drawing10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4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Ex4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47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930f5177d7cff30d/UNI/Bachelor/Auswertung/"/>
    </mc:Choice>
  </mc:AlternateContent>
  <xr:revisionPtr revIDLastSave="1679" documentId="8_{566331B0-9F1B-4049-827E-276FC27098B8}" xr6:coauthVersionLast="47" xr6:coauthVersionMax="47" xr10:uidLastSave="{58F3DE85-7DBA-4093-925C-59B095D8ACB6}"/>
  <bookViews>
    <workbookView xWindow="-120" yWindow="-120" windowWidth="29040" windowHeight="15840" tabRatio="771" xr2:uid="{00000000-000D-0000-FFFF-FFFF00000000}"/>
  </bookViews>
  <sheets>
    <sheet name="alle diagramme" sheetId="25" r:id="rId1"/>
    <sheet name="chooseFav_merged" sheetId="2" r:id="rId2"/>
    <sheet name="chooseFav_merged_sortiert_type" sheetId="18" state="hidden" r:id="rId3"/>
    <sheet name="chooseFav_merged_sortiert_score" sheetId="20" r:id="rId4"/>
    <sheet name="oneOfNineMix_merged" sheetId="4" r:id="rId5"/>
    <sheet name="oneOfNineMix_merged_sort_score" sheetId="22" state="hidden" r:id="rId6"/>
    <sheet name="oneOfNineMix_merged_sort_score2" sheetId="24" r:id="rId7"/>
    <sheet name="oneOfNineNormal_merged" sheetId="7" r:id="rId8"/>
    <sheet name="oneOfNineNormal_merged_sort_sc" sheetId="23" r:id="rId9"/>
    <sheet name="pb_merged" sheetId="9" r:id="rId10"/>
    <sheet name="rs_merged" sheetId="12" r:id="rId11"/>
    <sheet name="mainKnowledge" sheetId="16" r:id="rId12"/>
    <sheet name="mainPretest" sheetId="17" r:id="rId13"/>
    <sheet name="Tabelle1" sheetId="15" r:id="rId14"/>
  </sheets>
  <externalReferences>
    <externalReference r:id="rId15"/>
  </externalReferences>
  <definedNames>
    <definedName name="_xlchart.v1.0" hidden="1">chooseFav_merged_sortiert_score!$AY$46</definedName>
    <definedName name="_xlchart.v1.1" hidden="1">chooseFav_merged_sortiert_score!$AY$47</definedName>
    <definedName name="_xlchart.v1.10" hidden="1">mainKnowledge!$C$1</definedName>
    <definedName name="_xlchart.v1.11" hidden="1">mainKnowledge!$C$2:$C$16</definedName>
    <definedName name="_xlchart.v1.12" hidden="1">mainKnowledge!$D$1</definedName>
    <definedName name="_xlchart.v1.13" hidden="1">mainKnowledge!$D$2:$D$16</definedName>
    <definedName name="_xlchart.v1.14" hidden="1">mainKnowledge!$A$1</definedName>
    <definedName name="_xlchart.v1.15" hidden="1">mainKnowledge!$A$2:$A$16</definedName>
    <definedName name="_xlchart.v1.16" hidden="1">mainKnowledge!$B$1</definedName>
    <definedName name="_xlchart.v1.17" hidden="1">mainKnowledge!$B$2:$B$16</definedName>
    <definedName name="_xlchart.v1.18" hidden="1">mainKnowledge!$C$1</definedName>
    <definedName name="_xlchart.v1.19" hidden="1">mainKnowledge!$C$2:$C$16</definedName>
    <definedName name="_xlchart.v1.2" hidden="1">chooseFav_merged_sortiert_score!$AY$48</definedName>
    <definedName name="_xlchart.v1.20" hidden="1">mainKnowledge!$D$1</definedName>
    <definedName name="_xlchart.v1.21" hidden="1">mainKnowledge!$D$2:$D$16</definedName>
    <definedName name="_xlchart.v1.22" hidden="1">mainKnowledge!$A$1</definedName>
    <definedName name="_xlchart.v1.23" hidden="1">mainKnowledge!$A$2:$A$16</definedName>
    <definedName name="_xlchart.v1.24" hidden="1">mainKnowledge!$B$1</definedName>
    <definedName name="_xlchart.v1.25" hidden="1">mainKnowledge!$B$2:$B$16</definedName>
    <definedName name="_xlchart.v1.26" hidden="1">mainKnowledge!$C$1</definedName>
    <definedName name="_xlchart.v1.27" hidden="1">mainKnowledge!$C$2:$C$16</definedName>
    <definedName name="_xlchart.v1.28" hidden="1">mainKnowledge!$D$1</definedName>
    <definedName name="_xlchart.v1.29" hidden="1">mainKnowledge!$D$2:$D$16</definedName>
    <definedName name="_xlchart.v1.3" hidden="1">chooseFav_merged_sortiert_score!$AZ$46:$BN$46</definedName>
    <definedName name="_xlchart.v1.30" hidden="1">chooseFav_merged_sortiert_score!$AY$46</definedName>
    <definedName name="_xlchart.v1.31" hidden="1">chooseFav_merged_sortiert_score!$AY$46:$AY$48</definedName>
    <definedName name="_xlchart.v1.32" hidden="1">chooseFav_merged_sortiert_score!$AY$47</definedName>
    <definedName name="_xlchart.v1.33" hidden="1">chooseFav_merged_sortiert_score!$AY$47:$BN$47</definedName>
    <definedName name="_xlchart.v1.34" hidden="1">chooseFav_merged_sortiert_score!$AY$48</definedName>
    <definedName name="_xlchart.v1.35" hidden="1">chooseFav_merged_sortiert_score!$AZ$45:$AZ$46</definedName>
    <definedName name="_xlchart.v1.36" hidden="1">chooseFav_merged_sortiert_score!$AZ$45:$BN$45</definedName>
    <definedName name="_xlchart.v1.37" hidden="1">chooseFav_merged_sortiert_score!$AZ$46:$BN$46</definedName>
    <definedName name="_xlchart.v1.38" hidden="1">chooseFav_merged_sortiert_score!$AZ$47:$BN$47</definedName>
    <definedName name="_xlchart.v1.39" hidden="1">chooseFav_merged_sortiert_score!$AZ$48:$BN$48</definedName>
    <definedName name="_xlchart.v1.4" hidden="1">chooseFav_merged_sortiert_score!$AZ$47:$BN$47</definedName>
    <definedName name="_xlchart.v1.40" hidden="1">mainKnowledge!$A$1</definedName>
    <definedName name="_xlchart.v1.41" hidden="1">mainKnowledge!$A$2:$A$16</definedName>
    <definedName name="_xlchart.v1.42" hidden="1">mainKnowledge!$B$1</definedName>
    <definedName name="_xlchart.v1.43" hidden="1">mainKnowledge!$B$2:$B$16</definedName>
    <definedName name="_xlchart.v1.44" hidden="1">mainKnowledge!$C$1</definedName>
    <definedName name="_xlchart.v1.45" hidden="1">mainKnowledge!$C$2:$C$16</definedName>
    <definedName name="_xlchart.v1.46" hidden="1">mainKnowledge!$D$1</definedName>
    <definedName name="_xlchart.v1.47" hidden="1">mainKnowledge!$D$2:$D$16</definedName>
    <definedName name="_xlchart.v1.5" hidden="1">chooseFav_merged_sortiert_score!$AZ$48:$BN$48</definedName>
    <definedName name="_xlchart.v1.6" hidden="1">mainKnowledge!$A$1</definedName>
    <definedName name="_xlchart.v1.7" hidden="1">mainKnowledge!$A$2:$A$16</definedName>
    <definedName name="_xlchart.v1.8" hidden="1">mainKnowledge!$B$1</definedName>
    <definedName name="_xlchart.v1.9" hidden="1">mainKnowledge!$B$2:$B$16</definedName>
    <definedName name="ExterneDaten_1" localSheetId="1" hidden="1">chooseFav_merged!$A$1:$A$136</definedName>
    <definedName name="ExterneDaten_1" localSheetId="3" hidden="1">chooseFav_merged_sortiert_score!$A$1:$A$136</definedName>
    <definedName name="ExterneDaten_1" localSheetId="2" hidden="1">chooseFav_merged_sortiert_type!$A$1:$A$136</definedName>
    <definedName name="ExterneDaten_1" localSheetId="11" hidden="1">mainKnowledge!$A$1:$G$16</definedName>
    <definedName name="ExterneDaten_1" localSheetId="12" hidden="1">mainPretest!$A$1:$I$16</definedName>
    <definedName name="ExterneDaten_1" localSheetId="4" hidden="1">oneOfNineMix_merged!$A$1:$A$136</definedName>
    <definedName name="ExterneDaten_1" localSheetId="5" hidden="1">oneOfNineMix_merged_sort_score!$A$1:$A$136</definedName>
    <definedName name="ExterneDaten_1" localSheetId="6" hidden="1">oneOfNineMix_merged_sort_score2!$A$1:$A$136</definedName>
    <definedName name="ExterneDaten_1" localSheetId="7" hidden="1">oneOfNineNormal_merged!$A$1:$A$136</definedName>
    <definedName name="ExterneDaten_1" localSheetId="8" hidden="1">oneOfNineNormal_merged_sort_sc!$A$1:$A$136</definedName>
    <definedName name="ExterneDaten_1" localSheetId="9" hidden="1">pb_merged!$A$1:$B$271</definedName>
    <definedName name="ExterneDaten_1" localSheetId="10" hidden="1">rs_merged!$A$1:$B$271</definedName>
    <definedName name="ExterneDaten_2" localSheetId="1" hidden="1">chooseFav_merged!$B$1:$C$136</definedName>
    <definedName name="ExterneDaten_2" localSheetId="3" hidden="1">chooseFav_merged_sortiert_score!$C$1:$D$136</definedName>
    <definedName name="ExterneDaten_2" localSheetId="2" hidden="1">chooseFav_merged_sortiert_type!$C$1:$D$136</definedName>
    <definedName name="ExterneDaten_2" localSheetId="4" hidden="1">oneOfNineMix_merged!$B$1:$C$136</definedName>
    <definedName name="ExterneDaten_2" localSheetId="5" hidden="1">oneOfNineMix_merged_sort_score!$B$1:$C$136</definedName>
    <definedName name="ExterneDaten_2" localSheetId="6" hidden="1">oneOfNineMix_merged_sort_score2!$C$1:$D$136</definedName>
    <definedName name="ExterneDaten_2" localSheetId="7" hidden="1">oneOfNineNormal_merged!$C$1:$D$136</definedName>
    <definedName name="ExterneDaten_2" localSheetId="8" hidden="1">oneOfNineNormal_merged_sort_sc!$C$1:$D$136</definedName>
    <definedName name="ExterneDaten_2" localSheetId="9" hidden="1">pb_merged!$E$1:$F$271</definedName>
    <definedName name="ExterneDaten_2" localSheetId="10" hidden="1">rs_merged!$E$1:$F$271</definedName>
    <definedName name="ExterneDaten_3" localSheetId="4" hidden="1">oneOfNineMix_merged!$D$1:$D$136</definedName>
    <definedName name="ExterneDaten_3" localSheetId="5" hidden="1">oneOfNineMix_merged_sort_score!$D$1:$D$136</definedName>
    <definedName name="ExterneDaten_3" localSheetId="6" hidden="1">oneOfNineMix_merged_sort_score2!$E$1:$E$136</definedName>
    <definedName name="ExterneDaten_3" localSheetId="9" hidden="1">pb_merged!$G$1:$G$271</definedName>
    <definedName name="ExterneDaten_3" localSheetId="10" hidden="1">rs_merged!$G$1:$G$271</definedName>
  </definedName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  <pivotCache cacheId="14" r:id="rId30"/>
    <pivotCache cacheId="56" r:id="rId31"/>
    <pivotCache cacheId="77" r:id="rId32"/>
    <pivotCache cacheId="85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28" i="17"/>
  <c r="C28" i="17"/>
  <c r="D28" i="17"/>
  <c r="E28" i="17"/>
  <c r="F28" i="17"/>
  <c r="G28" i="17"/>
  <c r="H28" i="17"/>
  <c r="I28" i="17"/>
  <c r="A28" i="17"/>
  <c r="B27" i="17"/>
  <c r="C27" i="17"/>
  <c r="D27" i="17"/>
  <c r="E27" i="17"/>
  <c r="F27" i="17"/>
  <c r="G27" i="17"/>
  <c r="H27" i="17"/>
  <c r="I27" i="17"/>
  <c r="A27" i="17"/>
  <c r="A26" i="17"/>
  <c r="B26" i="17"/>
  <c r="C26" i="17"/>
  <c r="D26" i="17"/>
  <c r="E26" i="17"/>
  <c r="F26" i="17"/>
  <c r="G26" i="17"/>
  <c r="H26" i="17"/>
  <c r="I26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G31" i="22" l="1"/>
  <c r="P35" i="22"/>
  <c r="O35" i="22"/>
  <c r="N35" i="22"/>
  <c r="M35" i="22"/>
  <c r="L35" i="22"/>
  <c r="K35" i="22"/>
  <c r="J35" i="22"/>
  <c r="I35" i="22"/>
  <c r="H35" i="22"/>
  <c r="G35" i="22"/>
  <c r="P34" i="22"/>
  <c r="O34" i="22"/>
  <c r="N34" i="22"/>
  <c r="M34" i="22"/>
  <c r="L34" i="22"/>
  <c r="K34" i="22"/>
  <c r="J34" i="22"/>
  <c r="I34" i="22"/>
  <c r="H34" i="22"/>
  <c r="G34" i="22"/>
  <c r="P33" i="22"/>
  <c r="O33" i="22"/>
  <c r="N33" i="22"/>
  <c r="M33" i="22"/>
  <c r="L33" i="22"/>
  <c r="K33" i="22"/>
  <c r="J33" i="22"/>
  <c r="I33" i="22"/>
  <c r="H33" i="22"/>
  <c r="G33" i="22"/>
  <c r="P32" i="22"/>
  <c r="O32" i="22"/>
  <c r="N32" i="22"/>
  <c r="M32" i="22"/>
  <c r="L32" i="22"/>
  <c r="K32" i="22"/>
  <c r="J32" i="22"/>
  <c r="I32" i="22"/>
  <c r="H32" i="22"/>
  <c r="G32" i="22"/>
  <c r="P31" i="22"/>
  <c r="O31" i="22"/>
  <c r="N31" i="22"/>
  <c r="M31" i="22"/>
  <c r="L31" i="22"/>
  <c r="K31" i="22"/>
  <c r="J31" i="22"/>
  <c r="I31" i="22"/>
  <c r="H31" i="22"/>
  <c r="P7" i="22"/>
  <c r="O7" i="22"/>
  <c r="N7" i="22"/>
  <c r="M7" i="22"/>
  <c r="L7" i="22"/>
  <c r="K7" i="22"/>
  <c r="J7" i="22"/>
  <c r="I7" i="22"/>
  <c r="H7" i="22"/>
  <c r="G7" i="22"/>
  <c r="P6" i="22"/>
  <c r="O6" i="22"/>
  <c r="N6" i="22"/>
  <c r="M6" i="22"/>
  <c r="L6" i="22"/>
  <c r="K6" i="22"/>
  <c r="J6" i="22"/>
  <c r="I6" i="22"/>
  <c r="H6" i="22"/>
  <c r="G6" i="22"/>
  <c r="P5" i="22"/>
  <c r="O5" i="22"/>
  <c r="N5" i="22"/>
  <c r="M5" i="22"/>
  <c r="L5" i="22"/>
  <c r="K5" i="22"/>
  <c r="J5" i="22"/>
  <c r="I5" i="22"/>
  <c r="H5" i="22"/>
  <c r="G5" i="22"/>
  <c r="P4" i="22"/>
  <c r="O4" i="22"/>
  <c r="N4" i="22"/>
  <c r="M4" i="22"/>
  <c r="L4" i="22"/>
  <c r="K4" i="22"/>
  <c r="J4" i="22"/>
  <c r="I4" i="22"/>
  <c r="H4" i="22"/>
  <c r="G4" i="22"/>
  <c r="P3" i="22"/>
  <c r="O3" i="22"/>
  <c r="N3" i="22"/>
  <c r="M3" i="22"/>
  <c r="L3" i="22"/>
  <c r="K3" i="22"/>
  <c r="J3" i="22"/>
  <c r="I3" i="22"/>
  <c r="H3" i="22"/>
  <c r="G3" i="22"/>
  <c r="I12" i="18" l="1"/>
  <c r="I10" i="18"/>
  <c r="I9" i="18"/>
  <c r="I8" i="18"/>
  <c r="I7" i="18"/>
  <c r="I6" i="18"/>
  <c r="I5" i="18"/>
  <c r="I4" i="18"/>
  <c r="I3" i="18"/>
  <c r="I11" i="18"/>
  <c r="H10" i="18"/>
  <c r="H12" i="18"/>
  <c r="H11" i="18"/>
  <c r="H9" i="18"/>
  <c r="H8" i="18"/>
  <c r="H7" i="18"/>
  <c r="H6" i="18"/>
  <c r="H5" i="18"/>
  <c r="H4" i="18"/>
  <c r="H3" i="18"/>
  <c r="G12" i="18"/>
  <c r="G11" i="18"/>
  <c r="G10" i="18"/>
  <c r="G9" i="18"/>
  <c r="G8" i="18"/>
  <c r="G7" i="18"/>
  <c r="G6" i="18"/>
  <c r="G4" i="18"/>
  <c r="G3" i="18"/>
  <c r="G5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5AEA9-57A2-4528-A196-B0E47650C72D}" keepAlive="1" name="Abfrage - chooseFav" description="Verbindung mit der Abfrage 'chooseFav' in der Arbeitsmappe." type="5" refreshedVersion="7" background="1" saveData="1">
    <dbPr connection="Provider=Microsoft.Mashup.OleDb.1;Data Source=$Workbook$;Location=chooseFav;Extended Properties=&quot;&quot;" command="SELECT * FROM [chooseFav]"/>
  </connection>
  <connection id="2" xr16:uid="{368AF960-5C75-488A-92EE-E4B32938BC42}" keepAlive="1" name="Abfrage - chooseFav (2)" description="Verbindung mit der Abfrage 'chooseFav (2)' in der Arbeitsmappe." type="5" refreshedVersion="7" background="1" saveData="1">
    <dbPr connection="Provider=Microsoft.Mashup.OleDb.1;Data Source=$Workbook$;Location=&quot;chooseFav (2)&quot;;Extended Properties=&quot;&quot;" command="SELECT * FROM [chooseFav (2)]"/>
  </connection>
  <connection id="3" xr16:uid="{B91EB8F1-4E0F-42D3-A6A7-131EEA31343A}" keepAlive="1" name="Abfrage - chooseFav (3)" description="Verbindung mit der Abfrage 'chooseFav (3)' in der Arbeitsmappe." type="5" refreshedVersion="7" background="1" saveData="1">
    <dbPr connection="Provider=Microsoft.Mashup.OleDb.1;Data Source=$Workbook$;Location=&quot;chooseFav (3)&quot;;Extended Properties=&quot;&quot;" command="SELECT * FROM [chooseFav (3)]"/>
  </connection>
  <connection id="4" xr16:uid="{2F55D085-4AD2-4437-9857-547AF3EA5E3C}" keepAlive="1" name="Abfrage - chooseFav (4)" description="Verbindung mit der Abfrage 'chooseFav (4)' in der Arbeitsmappe." type="5" refreshedVersion="7" background="1" saveData="1">
    <dbPr connection="Provider=Microsoft.Mashup.OleDb.1;Data Source=$Workbook$;Location=&quot;chooseFav (4)&quot;;Extended Properties=&quot;&quot;" command="SELECT * FROM [chooseFav (4)]"/>
  </connection>
  <connection id="5" xr16:uid="{3198A96F-42A3-45CB-A19B-4A12361DECA8}" keepAlive="1" name="Abfrage - chooseFavPretest" description="Verbindung mit der Abfrage 'chooseFavPretest' in der Arbeitsmappe." type="5" refreshedVersion="0" background="1" saveData="1">
    <dbPr connection="Provider=Microsoft.Mashup.OleDb.1;Data Source=$Workbook$;Location=chooseFavPretest;Extended Properties=&quot;&quot;" command="SELECT * FROM [chooseFavPretest]"/>
  </connection>
  <connection id="6" xr16:uid="{C46CBAB4-5701-4397-8C35-2D426913666C}" keepAlive="1" name="Abfrage - chooseFavPretest (2)" description="Verbindung mit der Abfrage 'chooseFavPretest (2)' in der Arbeitsmappe." type="5" refreshedVersion="7" background="1" saveData="1">
    <dbPr connection="Provider=Microsoft.Mashup.OleDb.1;Data Source=$Workbook$;Location=&quot;chooseFavPretest (2)&quot;;Extended Properties=&quot;&quot;" command="SELECT * FROM [chooseFavPretest (2)]"/>
  </connection>
  <connection id="7" xr16:uid="{24AB9799-EEB0-4ECE-BB04-B018F09AA46C}" keepAlive="1" name="Abfrage - chooseFavPretest (3)" description="Verbindung mit der Abfrage 'chooseFavPretest (3)' in der Arbeitsmappe." type="5" refreshedVersion="7" background="1" saveData="1">
    <dbPr connection="Provider=Microsoft.Mashup.OleDb.1;Data Source=$Workbook$;Location=&quot;chooseFavPretest (3)&quot;;Extended Properties=&quot;&quot;" command="SELECT * FROM [chooseFavPretest (3)]"/>
  </connection>
  <connection id="8" xr16:uid="{86A97CD3-F054-4105-9B99-A0A7B641C2EC}" keepAlive="1" name="Abfrage - chooseFavPretest (4)" description="Verbindung mit der Abfrage 'chooseFavPretest (4)' in der Arbeitsmappe." type="5" refreshedVersion="7" background="1" saveData="1">
    <dbPr connection="Provider=Microsoft.Mashup.OleDb.1;Data Source=$Workbook$;Location=&quot;chooseFavPretest (4)&quot;;Extended Properties=&quot;&quot;" command="SELECT * FROM [chooseFavPretest (4)]"/>
  </connection>
  <connection id="9" xr16:uid="{C24A8F2D-6E84-45A6-B5C6-46480FAA9020}" keepAlive="1" name="Abfrage - chooseFavPretest (5)" description="Verbindung mit der Abfrage 'chooseFavPretest (5)' in der Arbeitsmappe." type="5" refreshedVersion="7" background="1" saveData="1">
    <dbPr connection="Provider=Microsoft.Mashup.OleDb.1;Data Source=$Workbook$;Location=&quot;chooseFavPretest (5)&quot;;Extended Properties=&quot;&quot;" command="SELECT * FROM [chooseFavPretest (5)]"/>
  </connection>
  <connection id="10" xr16:uid="{1F3F8DDC-9850-469E-A257-4D930DAEC74A}" keepAlive="1" name="Abfrage - mainKnowledge" description="Verbindung mit der Abfrage 'mainKnowledge' in der Arbeitsmappe." type="5" refreshedVersion="7" background="1" saveData="1">
    <dbPr connection="Provider=Microsoft.Mashup.OleDb.1;Data Source=$Workbook$;Location=mainKnowledge;Extended Properties=&quot;&quot;" command="SELECT * FROM [mainKnowledge]"/>
  </connection>
  <connection id="11" xr16:uid="{06EB325D-41AC-4E68-9EE6-EAC1B8EE1EF6}" keepAlive="1" name="Abfrage - mainKnowledge (2)" description="Verbindung mit der Abfrage 'mainKnowledge (2)' in der Arbeitsmappe." type="5" refreshedVersion="0" background="1" saveData="1">
    <dbPr connection="Provider=Microsoft.Mashup.OleDb.1;Data Source=$Workbook$;Location=&quot;mainKnowledge (2)&quot;;Extended Properties=&quot;&quot;" command="SELECT * FROM [mainKnowledge (2)]"/>
  </connection>
  <connection id="12" xr16:uid="{35862BBF-F10E-4A7D-BEE0-7B39F1485040}" keepAlive="1" name="Abfrage - oneOfNineMixDist" description="Verbindung mit der Abfrage 'oneOfNineMixDist' in der Arbeitsmappe." type="5" refreshedVersion="7" background="1" saveData="1">
    <dbPr connection="Provider=Microsoft.Mashup.OleDb.1;Data Source=$Workbook$;Location=oneOfNineMixDist;Extended Properties=&quot;&quot;" command="SELECT * FROM [oneOfNineMixDist]"/>
  </connection>
  <connection id="13" xr16:uid="{5490552E-EED4-40F5-A10A-A1E3DA6EE435}" keepAlive="1" name="Abfrage - oneOfNineMixDist (2)" description="Verbindung mit der Abfrage 'oneOfNineMixDist (2)' in der Arbeitsmappe." type="5" refreshedVersion="7" background="1" saveData="1">
    <dbPr connection="Provider=Microsoft.Mashup.OleDb.1;Data Source=$Workbook$;Location=&quot;oneOfNineMixDist (2)&quot;;Extended Properties=&quot;&quot;" command="SELECT * FROM [oneOfNineMixDist (2)]"/>
  </connection>
  <connection id="14" xr16:uid="{A75C2EF7-415A-43DC-ACB4-88424CDC2219}" keepAlive="1" name="Abfrage - oneOfNineMixDist (3)" description="Verbindung mit der Abfrage 'oneOfNineMixDist (3)' in der Arbeitsmappe." type="5" refreshedVersion="7" background="1" saveData="1">
    <dbPr connection="Provider=Microsoft.Mashup.OleDb.1;Data Source=$Workbook$;Location=&quot;oneOfNineMixDist (3)&quot;;Extended Properties=&quot;&quot;" command="SELECT * FROM [oneOfNineMixDist (3)]"/>
  </connection>
  <connection id="15" xr16:uid="{5981BFD3-48C0-426E-92CC-F8138055291C}" keepAlive="1" name="Abfrage - oneOfNineMixPretest" description="Verbindung mit der Abfrage 'oneOfNineMixPretest' in der Arbeitsmappe." type="5" refreshedVersion="0" background="1" saveData="1">
    <dbPr connection="Provider=Microsoft.Mashup.OleDb.1;Data Source=$Workbook$;Location=oneOfNineMixPretest;Extended Properties=&quot;&quot;" command="SELECT * FROM [oneOfNineMixPretest]"/>
  </connection>
  <connection id="16" xr16:uid="{317250EF-AEB2-4443-A314-585C15EC01E3}" keepAlive="1" name="Abfrage - oneOfNineMixPretest (2)" description="Verbindung mit der Abfrage 'oneOfNineMixPretest (2)' in der Arbeitsmappe." type="5" refreshedVersion="7" background="1" saveData="1">
    <dbPr connection="Provider=Microsoft.Mashup.OleDb.1;Data Source=$Workbook$;Location=&quot;oneOfNineMixPretest (2)&quot;;Extended Properties=&quot;&quot;" command="SELECT * FROM [oneOfNineMixPretest (2)]"/>
  </connection>
  <connection id="17" xr16:uid="{748B8657-3162-4F53-86C5-514CCD7AC1C8}" keepAlive="1" name="Abfrage - oneOfNineMixPretest (3)" description="Verbindung mit der Abfrage 'oneOfNineMixPretest (3)' in der Arbeitsmappe." type="5" refreshedVersion="7" background="1" saveData="1">
    <dbPr connection="Provider=Microsoft.Mashup.OleDb.1;Data Source=$Workbook$;Location=&quot;oneOfNineMixPretest (3)&quot;;Extended Properties=&quot;&quot;" command="SELECT * FROM [oneOfNineMixPretest (3)]"/>
  </connection>
  <connection id="18" xr16:uid="{43A7429B-AB65-47B8-808B-02A24C5C56CF}" keepAlive="1" name="Abfrage - oneOfNineMixPretest (4)" description="Verbindung mit der Abfrage 'oneOfNineMixPretest (4)' in der Arbeitsmappe." type="5" refreshedVersion="7" background="1" saveData="1">
    <dbPr connection="Provider=Microsoft.Mashup.OleDb.1;Data Source=$Workbook$;Location=&quot;oneOfNineMixPretest (4)&quot;;Extended Properties=&quot;&quot;" command="SELECT * FROM [oneOfNineMixPretest (4)]"/>
  </connection>
  <connection id="19" xr16:uid="{65A135D7-5343-4CE0-8AC2-E5CC5D9BB82A}" keepAlive="1" name="Abfrage - oneOfNineMixTime" description="Verbindung mit der Abfrage 'oneOfNineMixTime' in der Arbeitsmappe." type="5" refreshedVersion="0" background="1" saveData="1">
    <dbPr connection="Provider=Microsoft.Mashup.OleDb.1;Data Source=$Workbook$;Location=oneOfNineMixTime;Extended Properties=&quot;&quot;" command="SELECT * FROM [oneOfNineMixTime]"/>
  </connection>
  <connection id="20" xr16:uid="{327CBCE7-EFA1-417B-AB57-8885CE9C68A9}" keepAlive="1" name="Abfrage - oneOfNineMixTime (2)" description="Verbindung mit der Abfrage 'oneOfNineMixTime (2)' in der Arbeitsmappe." type="5" refreshedVersion="7" background="1" saveData="1">
    <dbPr connection="Provider=Microsoft.Mashup.OleDb.1;Data Source=$Workbook$;Location=&quot;oneOfNineMixTime (2)&quot;;Extended Properties=&quot;&quot;" command="SELECT * FROM [oneOfNineMixTime (2)]"/>
  </connection>
  <connection id="21" xr16:uid="{2D60F831-8A78-48AB-8C1B-28938E611C6B}" keepAlive="1" name="Abfrage - oneOfNineMixTime (3)" description="Verbindung mit der Abfrage 'oneOfNineMixTime (3)' in der Arbeitsmappe." type="5" refreshedVersion="7" background="1" saveData="1">
    <dbPr connection="Provider=Microsoft.Mashup.OleDb.1;Data Source=$Workbook$;Location=&quot;oneOfNineMixTime (3)&quot;;Extended Properties=&quot;&quot;" command="SELECT * FROM [oneOfNineMixTime (3)]"/>
  </connection>
  <connection id="22" xr16:uid="{4969A6EE-666E-4704-98F2-01368E623CB0}" keepAlive="1" name="Abfrage - oneOfNineMixTime (4)" description="Verbindung mit der Abfrage 'oneOfNineMixTime (4)' in der Arbeitsmappe." type="5" refreshedVersion="7" background="1" saveData="1">
    <dbPr connection="Provider=Microsoft.Mashup.OleDb.1;Data Source=$Workbook$;Location=&quot;oneOfNineMixTime (4)&quot;;Extended Properties=&quot;&quot;" command="SELECT * FROM [oneOfNineMixTime (4)]"/>
  </connection>
  <connection id="23" xr16:uid="{B7EC6C68-E729-4BF3-80E8-BF031DD54F0D}" keepAlive="1" name="Abfrage - oneOfNineNormalDist" description="Verbindung mit der Abfrage 'oneOfNineNormalDist' in der Arbeitsmappe." type="5" refreshedVersion="7" background="1" saveData="1">
    <dbPr connection="Provider=Microsoft.Mashup.OleDb.1;Data Source=$Workbook$;Location=oneOfNineNormalDist;Extended Properties=&quot;&quot;" command="SELECT * FROM [oneOfNineNormalDist]"/>
  </connection>
  <connection id="24" xr16:uid="{B5AB8276-B688-42AF-82DE-8C42C011E183}" keepAlive="1" name="Abfrage - oneOfNineNormalDist (2)" description="Verbindung mit der Abfrage 'oneOfNineNormalDist (2)' in der Arbeitsmappe." type="5" refreshedVersion="7" background="1" saveData="1">
    <dbPr connection="Provider=Microsoft.Mashup.OleDb.1;Data Source=$Workbook$;Location=&quot;oneOfNineNormalDist (2)&quot;;Extended Properties=&quot;&quot;" command="SELECT * FROM [oneOfNineNormalDist (2)]"/>
  </connection>
  <connection id="25" xr16:uid="{A4D32872-09A5-4668-B158-B9B5AE175D1C}" keepAlive="1" name="Abfrage - oneOfNineNormalPretest" description="Verbindung mit der Abfrage 'oneOfNineNormalPretest' in der Arbeitsmappe." type="5" refreshedVersion="0" background="1" saveData="1">
    <dbPr connection="Provider=Microsoft.Mashup.OleDb.1;Data Source=$Workbook$;Location=oneOfNineNormalPretest;Extended Properties=&quot;&quot;" command="SELECT * FROM [oneOfNineNormalPretest]"/>
  </connection>
  <connection id="26" xr16:uid="{0D6E9B7B-2060-43F0-AD3A-9C23AE1739F5}" keepAlive="1" name="Abfrage - oneOfNineNormalPretest (2)" description="Verbindung mit der Abfrage 'oneOfNineNormalPretest (2)' in der Arbeitsmappe." type="5" refreshedVersion="7" background="1" saveData="1">
    <dbPr connection="Provider=Microsoft.Mashup.OleDb.1;Data Source=$Workbook$;Location=&quot;oneOfNineNormalPretest (2)&quot;;Extended Properties=&quot;&quot;" command="SELECT * FROM [oneOfNineNormalPretest (2)]"/>
  </connection>
  <connection id="27" xr16:uid="{C51C0D16-18A8-467D-BBA2-6099386FFC93}" keepAlive="1" name="Abfrage - oneOfNineNormalPretest (3)" description="Verbindung mit der Abfrage 'oneOfNineNormalPretest (3)' in der Arbeitsmappe." type="5" refreshedVersion="7" background="1" saveData="1">
    <dbPr connection="Provider=Microsoft.Mashup.OleDb.1;Data Source=$Workbook$;Location=&quot;oneOfNineNormalPretest (3)&quot;;Extended Properties=&quot;&quot;" command="SELECT * FROM [oneOfNineNormalPretest (3)]"/>
  </connection>
  <connection id="28" xr16:uid="{6745D1CB-E9AF-40C2-9E43-51C816C0DE02}" keepAlive="1" name="Abfrage - pbDist" description="Verbindung mit der Abfrage 'pbDist' in der Arbeitsmappe." type="5" refreshedVersion="7" background="1" saveData="1">
    <dbPr connection="Provider=Microsoft.Mashup.OleDb.1;Data Source=$Workbook$;Location=pbDist;Extended Properties=&quot;&quot;" command="SELECT * FROM [pbDist]"/>
  </connection>
  <connection id="29" xr16:uid="{8E3F4889-1029-4740-96B9-CEF0DF2842A0}" keepAlive="1" name="Abfrage - pbPretest" description="Verbindung mit der Abfrage 'pbPretest' in der Arbeitsmappe." type="5" refreshedVersion="0" background="1" saveData="1">
    <dbPr connection="Provider=Microsoft.Mashup.OleDb.1;Data Source=$Workbook$;Location=pbPretest;Extended Properties=&quot;&quot;" command="SELECT * FROM [pbPretest]"/>
  </connection>
  <connection id="30" xr16:uid="{91007009-B8B1-407D-B8BA-6891EE3E1D4C}" keepAlive="1" name="Abfrage - pbPretest (2)" description="Verbindung mit der Abfrage 'pbPretest (2)' in der Arbeitsmappe." type="5" refreshedVersion="7" background="1" saveData="1">
    <dbPr connection="Provider=Microsoft.Mashup.OleDb.1;Data Source=$Workbook$;Location=&quot;pbPretest (2)&quot;;Extended Properties=&quot;&quot;" command="SELECT * FROM [pbPretest (2)]"/>
  </connection>
  <connection id="31" xr16:uid="{86E39AB5-6B49-4D08-ABF9-60F1E46E9A56}" keepAlive="1" name="Abfrage - pbTime" description="Verbindung mit der Abfrage 'pbTime' in der Arbeitsmappe." type="5" refreshedVersion="0" background="1" saveData="1">
    <dbPr connection="Provider=Microsoft.Mashup.OleDb.1;Data Source=$Workbook$;Location=pbTime;Extended Properties=&quot;&quot;" command="SELECT * FROM [pbTime]"/>
  </connection>
  <connection id="32" xr16:uid="{2910E427-57AC-482C-B926-D1451D2668B1}" keepAlive="1" name="Abfrage - pbTime (2)" description="Verbindung mit der Abfrage 'pbTime (2)' in der Arbeitsmappe." type="5" refreshedVersion="7" background="1" saveData="1">
    <dbPr connection="Provider=Microsoft.Mashup.OleDb.1;Data Source=$Workbook$;Location=&quot;pbTime (2)&quot;;Extended Properties=&quot;&quot;" command="SELECT * FROM [pbTime (2)]"/>
  </connection>
  <connection id="33" xr16:uid="{76A78FCA-A22E-4A9F-860F-D49D0FAAF4AC}" keepAlive="1" name="Abfrage - pretest" description="Verbindung mit der Abfrage 'pretest' in der Arbeitsmappe." type="5" refreshedVersion="7" background="1" saveData="1">
    <dbPr connection="Provider=Microsoft.Mashup.OleDb.1;Data Source=$Workbook$;Location=pretest;Extended Properties=&quot;&quot;" command="SELECT * FROM [pretest]"/>
  </connection>
  <connection id="34" xr16:uid="{737A8D31-B661-470F-BE9C-BF0266368170}" keepAlive="1" name="Abfrage - pretest (2)" description="Verbindung mit der Abfrage 'pretest (2)' in der Arbeitsmappe." type="5" refreshedVersion="0" background="1" saveData="1">
    <dbPr connection="Provider=Microsoft.Mashup.OleDb.1;Data Source=$Workbook$;Location=&quot;pretest (2)&quot;;Extended Properties=&quot;&quot;" command="SELECT * FROM [pretest (2)]"/>
  </connection>
  <connection id="35" xr16:uid="{AA38846A-3D26-4E0A-B829-890D7DB37FE3}" keepAlive="1" name="Abfrage - pretest (3)" description="Verbindung mit der Abfrage 'pretest (3)' in der Arbeitsmappe." type="5" refreshedVersion="7" background="1" saveData="1">
    <dbPr connection="Provider=Microsoft.Mashup.OleDb.1;Data Source=$Workbook$;Location=&quot;pretest (3)&quot;;Extended Properties=&quot;&quot;" command="SELECT * FROM [pretest (3)]"/>
  </connection>
  <connection id="36" xr16:uid="{6F7B71E5-6890-4D11-B141-D68BF53D0C40}" keepAlive="1" name="Abfrage - rsDist" description="Verbindung mit der Abfrage 'rsDist' in der Arbeitsmappe." type="5" refreshedVersion="7" background="1" saveData="1">
    <dbPr connection="Provider=Microsoft.Mashup.OleDb.1;Data Source=$Workbook$;Location=rsDist;Extended Properties=&quot;&quot;" command="SELECT * FROM [rsDist]"/>
  </connection>
  <connection id="37" xr16:uid="{E64FA3B7-F4E5-47F3-AFB4-A1154B9718D0}" keepAlive="1" name="Abfrage - rsPretest" description="Verbindung mit der Abfrage 'rsPretest' in der Arbeitsmappe." type="5" refreshedVersion="0" background="1" saveData="1">
    <dbPr connection="Provider=Microsoft.Mashup.OleDb.1;Data Source=$Workbook$;Location=rsPretest;Extended Properties=&quot;&quot;" command="SELECT * FROM [rsPretest]"/>
  </connection>
  <connection id="38" xr16:uid="{7E7ABEF0-0455-4AFB-AAD1-B01929CFB462}" keepAlive="1" name="Abfrage - rsPretest (2)" description="Verbindung mit der Abfrage 'rsPretest (2)' in der Arbeitsmappe." type="5" refreshedVersion="7" background="1" saveData="1">
    <dbPr connection="Provider=Microsoft.Mashup.OleDb.1;Data Source=$Workbook$;Location=&quot;rsPretest (2)&quot;;Extended Properties=&quot;&quot;" command="SELECT * FROM [rsPretest (2)]"/>
  </connection>
  <connection id="39" xr16:uid="{84254386-FD84-43DE-A941-0249187C388D}" keepAlive="1" name="Abfrage - rsTime" description="Verbindung mit der Abfrage 'rsTime' in der Arbeitsmappe." type="5" refreshedVersion="0" background="1" saveData="1">
    <dbPr connection="Provider=Microsoft.Mashup.OleDb.1;Data Source=$Workbook$;Location=rsTime;Extended Properties=&quot;&quot;" command="SELECT * FROM [rsTime]"/>
  </connection>
  <connection id="40" xr16:uid="{D9DADF7F-4DB9-4058-8153-CCB8CCA8C9F9}" keepAlive="1" name="Abfrage - rsTime (2)" description="Verbindung mit der Abfrage 'rsTime (2)' in der Arbeitsmappe." type="5" refreshedVersion="7" background="1" saveData="1">
    <dbPr connection="Provider=Microsoft.Mashup.OleDb.1;Data Source=$Workbook$;Location=&quot;rsTime (2)&quot;;Extended Properties=&quot;&quot;" command="SELECT * FROM [rsTime (2)]"/>
  </connection>
</connections>
</file>

<file path=xl/sharedStrings.xml><?xml version="1.0" encoding="utf-8"?>
<sst xmlns="http://schemas.openxmlformats.org/spreadsheetml/2006/main" count="646" uniqueCount="74">
  <si>
    <t>D3GlyphMix</t>
  </si>
  <si>
    <t>D3Pie</t>
  </si>
  <si>
    <t>D3Glyph</t>
  </si>
  <si>
    <t>knowledgeScore</t>
  </si>
  <si>
    <t>subject</t>
  </si>
  <si>
    <t>time</t>
  </si>
  <si>
    <t>distPos</t>
  </si>
  <si>
    <t>pitchDist</t>
  </si>
  <si>
    <t>brightnessDist</t>
  </si>
  <si>
    <t>glyphType</t>
  </si>
  <si>
    <t>richnessDist</t>
  </si>
  <si>
    <t>sharpnessDist</t>
  </si>
  <si>
    <t>knowledge_1</t>
  </si>
  <si>
    <t>knowledge_2</t>
  </si>
  <si>
    <t>knowledge_3</t>
  </si>
  <si>
    <t>knowledge_4</t>
  </si>
  <si>
    <t>knowledge_score</t>
  </si>
  <si>
    <t>50Hz</t>
  </si>
  <si>
    <t>250Hz</t>
  </si>
  <si>
    <t>570Hz</t>
  </si>
  <si>
    <t>1000Hz</t>
  </si>
  <si>
    <t>1600Hz</t>
  </si>
  <si>
    <t>2500Hz</t>
  </si>
  <si>
    <t>4000Hz</t>
  </si>
  <si>
    <t>7000Hz</t>
  </si>
  <si>
    <t>13500Hz</t>
  </si>
  <si>
    <t>bildhaft</t>
  </si>
  <si>
    <t>gemischt</t>
  </si>
  <si>
    <t>abstrakt</t>
  </si>
  <si>
    <t>&gt;=</t>
  </si>
  <si>
    <t>dist\score</t>
  </si>
  <si>
    <t>time\score</t>
  </si>
  <si>
    <t>Score\type</t>
  </si>
  <si>
    <t>Zeilenbeschriftungen</t>
  </si>
  <si>
    <t>(Leer)</t>
  </si>
  <si>
    <t>Gesamtergebnis</t>
  </si>
  <si>
    <t>Spaltenbeschriftungen</t>
  </si>
  <si>
    <t>Anzahl von time</t>
  </si>
  <si>
    <t>score\dist</t>
  </si>
  <si>
    <t>Anzahl von distPos</t>
  </si>
  <si>
    <t>scoreGerundet</t>
  </si>
  <si>
    <t>ScoreGerundet</t>
  </si>
  <si>
    <t>Anzahl von pitchDist</t>
  </si>
  <si>
    <t>Anzahl von brightnessDist</t>
  </si>
  <si>
    <t>gesamtDist</t>
  </si>
  <si>
    <t>Anzahl von gesamtDist</t>
  </si>
  <si>
    <t>Anzahl von richnessDist</t>
  </si>
  <si>
    <t>Anzahl von sharpnessDist</t>
  </si>
  <si>
    <t>gesamtDist\score</t>
  </si>
  <si>
    <t>knowledgeGerundet</t>
  </si>
  <si>
    <t>Anzahl von knowledgeGerundet</t>
  </si>
  <si>
    <t>max</t>
  </si>
  <si>
    <t>min</t>
  </si>
  <si>
    <t>durchschnitt</t>
  </si>
  <si>
    <t>was wird nicht wahrgenommen?</t>
  </si>
  <si>
    <t>richness</t>
  </si>
  <si>
    <t>sharpness</t>
  </si>
  <si>
    <t>pitch</t>
  </si>
  <si>
    <t>brightness</t>
  </si>
  <si>
    <t>Anzahl von glyphType</t>
  </si>
  <si>
    <t>Anzahl von scoreGerundet</t>
  </si>
  <si>
    <t>glypheType\score</t>
  </si>
  <si>
    <t>score\glyphentyp</t>
  </si>
  <si>
    <t>glyphe\person</t>
  </si>
  <si>
    <t>choose fav</t>
  </si>
  <si>
    <t>one of none</t>
  </si>
  <si>
    <t>mix</t>
  </si>
  <si>
    <t>normal</t>
  </si>
  <si>
    <t>perms</t>
  </si>
  <si>
    <t>pb</t>
  </si>
  <si>
    <t>rs</t>
  </si>
  <si>
    <t>main</t>
  </si>
  <si>
    <t>knowledge</t>
  </si>
  <si>
    <t>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</si>
</sst>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3366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1.xml"/><Relationship Id="rId21" Type="http://schemas.openxmlformats.org/officeDocument/2006/relationships/pivotCacheDefinition" Target="pivotCache/pivotCacheDefinition6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pivotCacheDefinition" Target="pivotCache/pivotCacheDefinition1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pivotCacheDefinition" Target="pivotCache/pivotCacheDefinition1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pivotCacheDefinition" Target="pivotCache/pivotCacheDefinition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Scores pro Variante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chooseFav_merged_sortiert_score!$R$32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chooseFav_merged_sortiert_score!$S$32:$U$32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F5F-8E17-C2E24737C921}"/>
            </c:ext>
          </c:extLst>
        </c:ser>
        <c:ser>
          <c:idx val="1"/>
          <c:order val="1"/>
          <c:tx>
            <c:strRef>
              <c:f>chooseFav_merged_sortiert_score!$R$33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chooseFav_merged_sortiert_score!$S$33:$U$33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E-4F5F-8E17-C2E24737C921}"/>
            </c:ext>
          </c:extLst>
        </c:ser>
        <c:ser>
          <c:idx val="2"/>
          <c:order val="2"/>
          <c:tx>
            <c:strRef>
              <c:f>chooseFav_merged_sortiert_score!$R$34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chooseFav_merged_sortiert_score!$S$34:$U$34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E-4F5F-8E17-C2E24737C921}"/>
            </c:ext>
          </c:extLst>
        </c:ser>
        <c:ser>
          <c:idx val="3"/>
          <c:order val="3"/>
          <c:tx>
            <c:strRef>
              <c:f>chooseFav_merged_sortiert_score!$R$35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chooseFav_merged_sortiert_score!$S$35:$U$35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E-4F5F-8E17-C2E24737C921}"/>
            </c:ext>
          </c:extLst>
        </c:ser>
        <c:ser>
          <c:idx val="4"/>
          <c:order val="4"/>
          <c:tx>
            <c:strRef>
              <c:f>chooseFav_merged_sortiert_score!$R$36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chooseFav_merged_sortiert_score!$S$36:$U$36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E-4F5F-8E17-C2E24737C921}"/>
            </c:ext>
          </c:extLst>
        </c:ser>
        <c:ser>
          <c:idx val="5"/>
          <c:order val="5"/>
          <c:tx>
            <c:strRef>
              <c:f>chooseFav_merged_sortiert_score!$R$37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chooseFav_merged_sortiert_score!$S$37:$U$37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BE-4F5F-8E17-C2E24737C921}"/>
            </c:ext>
          </c:extLst>
        </c:ser>
        <c:ser>
          <c:idx val="6"/>
          <c:order val="6"/>
          <c:tx>
            <c:strRef>
              <c:f>chooseFav_merged_sortiert_score!$R$38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chooseFav_merged_sortiert_score!$S$38:$U$38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BE-4F5F-8E17-C2E24737C9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167935"/>
        <c:axId val="1106169183"/>
      </c:barChart>
      <c:catAx>
        <c:axId val="110616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106169183"/>
        <c:crosses val="autoZero"/>
        <c:auto val="1"/>
        <c:lblAlgn val="ctr"/>
        <c:lblOffset val="100"/>
        <c:noMultiLvlLbl val="0"/>
      </c:catAx>
      <c:valAx>
        <c:axId val="11061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1061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Gesamtdistanzen pro Score (Pitch/Brightness)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pb_merged!$T$32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pb_merged!$U$32:$AA$32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A-4760-9BA0-ACFB3FA79CD2}"/>
            </c:ext>
          </c:extLst>
        </c:ser>
        <c:ser>
          <c:idx val="1"/>
          <c:order val="1"/>
          <c:tx>
            <c:strRef>
              <c:f>pb_merged!$T$33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pb_merged!$U$33:$AA$33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18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A-4760-9BA0-ACFB3FA79CD2}"/>
            </c:ext>
          </c:extLst>
        </c:ser>
        <c:ser>
          <c:idx val="2"/>
          <c:order val="2"/>
          <c:tx>
            <c:strRef>
              <c:f>pb_merged!$T$34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pb_merged!$U$34:$AA$34</c:f>
              <c:numCache>
                <c:formatCode>General</c:formatCode>
                <c:ptCount val="7"/>
                <c:pt idx="0">
                  <c:v>7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35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A-4760-9BA0-ACFB3FA79CD2}"/>
            </c:ext>
          </c:extLst>
        </c:ser>
        <c:ser>
          <c:idx val="3"/>
          <c:order val="3"/>
          <c:tx>
            <c:strRef>
              <c:f>pb_merged!$T$35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pb_merged!$U$35:$AA$35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23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A-4760-9BA0-ACFB3FA79CD2}"/>
            </c:ext>
          </c:extLst>
        </c:ser>
        <c:ser>
          <c:idx val="4"/>
          <c:order val="4"/>
          <c:tx>
            <c:strRef>
              <c:f>pb_merged!$T$36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pb_merged!$U$36:$AA$36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A-4760-9BA0-ACFB3FA7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06183327"/>
        <c:axId val="1106187071"/>
      </c:barChart>
      <c:catAx>
        <c:axId val="110618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106187071"/>
        <c:crosses val="autoZero"/>
        <c:auto val="1"/>
        <c:lblAlgn val="ctr"/>
        <c:lblOffset val="100"/>
        <c:noMultiLvlLbl val="0"/>
      </c:catAx>
      <c:valAx>
        <c:axId val="11061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1061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Zeiten pro Score Summe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pb_merged!$T$45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pb_merged!$U$45:$AA$45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2-43F0-ABD6-CB5915079702}"/>
            </c:ext>
          </c:extLst>
        </c:ser>
        <c:ser>
          <c:idx val="1"/>
          <c:order val="1"/>
          <c:tx>
            <c:strRef>
              <c:f>pb_merged!$T$46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pb_merged!$U$46:$AA$46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2-43F0-ABD6-CB5915079702}"/>
            </c:ext>
          </c:extLst>
        </c:ser>
        <c:ser>
          <c:idx val="2"/>
          <c:order val="2"/>
          <c:tx>
            <c:strRef>
              <c:f>pb_merged!$T$47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pb_merged!$U$47:$AA$47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2-43F0-ABD6-CB5915079702}"/>
            </c:ext>
          </c:extLst>
        </c:ser>
        <c:ser>
          <c:idx val="3"/>
          <c:order val="3"/>
          <c:tx>
            <c:strRef>
              <c:f>pb_merged!$T$48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pb_merged!$U$48:$AA$48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2-43F0-ABD6-CB5915079702}"/>
            </c:ext>
          </c:extLst>
        </c:ser>
        <c:ser>
          <c:idx val="4"/>
          <c:order val="4"/>
          <c:tx>
            <c:strRef>
              <c:f>pb_merged!$T$49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pb_merged!$U$49:$AA$49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2-43F0-ABD6-CB5915079702}"/>
            </c:ext>
          </c:extLst>
        </c:ser>
        <c:ser>
          <c:idx val="5"/>
          <c:order val="5"/>
          <c:tx>
            <c:strRef>
              <c:f>pb_merged!$T$50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pb_merged!$U$50:$AA$50</c:f>
              <c:numCache>
                <c:formatCode>General</c:formatCode>
                <c:ptCount val="7"/>
                <c:pt idx="0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2-43F0-ABD6-CB5915079702}"/>
            </c:ext>
          </c:extLst>
        </c:ser>
        <c:ser>
          <c:idx val="6"/>
          <c:order val="6"/>
          <c:tx>
            <c:strRef>
              <c:f>pb_merged!$T$51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pb_merged!$U$51:$AA$51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4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2-43F0-ABD6-CB5915079702}"/>
            </c:ext>
          </c:extLst>
        </c:ser>
        <c:ser>
          <c:idx val="7"/>
          <c:order val="7"/>
          <c:tx>
            <c:strRef>
              <c:f>pb_merged!$T$52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pb_merged!$U$52:$AA$52</c:f>
              <c:numCache>
                <c:formatCode>General</c:formatCode>
                <c:ptCount val="7"/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2-43F0-ABD6-CB5915079702}"/>
            </c:ext>
          </c:extLst>
        </c:ser>
        <c:ser>
          <c:idx val="8"/>
          <c:order val="8"/>
          <c:tx>
            <c:strRef>
              <c:f>pb_merged!$T$53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pb_merged!$U$53:$AA$53</c:f>
              <c:numCache>
                <c:formatCode>General</c:formatCode>
                <c:ptCount val="7"/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2-43F0-ABD6-CB5915079702}"/>
            </c:ext>
          </c:extLst>
        </c:ser>
        <c:ser>
          <c:idx val="9"/>
          <c:order val="9"/>
          <c:tx>
            <c:strRef>
              <c:f>pb_merged!$T$54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pb_merged!$U$54:$AA$54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2-43F0-ABD6-CB5915079702}"/>
            </c:ext>
          </c:extLst>
        </c:ser>
        <c:ser>
          <c:idx val="10"/>
          <c:order val="10"/>
          <c:tx>
            <c:strRef>
              <c:f>pb_merged!$T$55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pb_merged!$U$55:$AA$55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2-43F0-ABD6-CB5915079702}"/>
            </c:ext>
          </c:extLst>
        </c:ser>
        <c:ser>
          <c:idx val="11"/>
          <c:order val="11"/>
          <c:tx>
            <c:strRef>
              <c:f>pb_merged!$T$56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pb_merged!$U$56:$AA$56</c:f>
              <c:numCache>
                <c:formatCode>General</c:formatCode>
                <c:ptCount val="7"/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A2-43F0-ABD6-CB5915079702}"/>
            </c:ext>
          </c:extLst>
        </c:ser>
        <c:ser>
          <c:idx val="12"/>
          <c:order val="12"/>
          <c:tx>
            <c:strRef>
              <c:f>pb_merged!$T$57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pb_merged!$U$57:$AA$57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A2-43F0-ABD6-CB5915079702}"/>
            </c:ext>
          </c:extLst>
        </c:ser>
        <c:ser>
          <c:idx val="13"/>
          <c:order val="13"/>
          <c:tx>
            <c:strRef>
              <c:f>pb_merged!$T$58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pb_merged!$U$58:$AA$58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A2-43F0-ABD6-CB5915079702}"/>
            </c:ext>
          </c:extLst>
        </c:ser>
        <c:ser>
          <c:idx val="14"/>
          <c:order val="14"/>
          <c:tx>
            <c:strRef>
              <c:f>pb_merged!$T$59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pb_merged!$U$59:$AA$59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A2-43F0-ABD6-CB5915079702}"/>
            </c:ext>
          </c:extLst>
        </c:ser>
        <c:ser>
          <c:idx val="15"/>
          <c:order val="15"/>
          <c:tx>
            <c:strRef>
              <c:f>pb_merged!$T$60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pb_merged!$U$60:$AA$60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A2-43F0-ABD6-CB5915079702}"/>
            </c:ext>
          </c:extLst>
        </c:ser>
        <c:ser>
          <c:idx val="16"/>
          <c:order val="16"/>
          <c:tx>
            <c:strRef>
              <c:f>pb_merged!$T$61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pb_merged!$U$61:$AA$61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A2-43F0-ABD6-CB5915079702}"/>
            </c:ext>
          </c:extLst>
        </c:ser>
        <c:ser>
          <c:idx val="17"/>
          <c:order val="17"/>
          <c:tx>
            <c:strRef>
              <c:f>pb_merged!$T$62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pb_merged!$U$62:$AA$62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2A2-43F0-ABD6-CB5915079702}"/>
            </c:ext>
          </c:extLst>
        </c:ser>
        <c:ser>
          <c:idx val="18"/>
          <c:order val="18"/>
          <c:tx>
            <c:strRef>
              <c:f>pb_merged!$T$63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shade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pb_merged!$U$63:$AA$63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A2-43F0-ABD6-CB5915079702}"/>
            </c:ext>
          </c:extLst>
        </c:ser>
        <c:ser>
          <c:idx val="19"/>
          <c:order val="19"/>
          <c:tx>
            <c:strRef>
              <c:f>pb_merged!$T$64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pb_merged!$U$64:$AA$64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A2-43F0-ABD6-CB5915079702}"/>
            </c:ext>
          </c:extLst>
        </c:ser>
        <c:ser>
          <c:idx val="20"/>
          <c:order val="20"/>
          <c:tx>
            <c:strRef>
              <c:f>pb_merged!$T$65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pb_merged!$U$65:$AA$65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A2-43F0-ABD6-CB591507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19165087"/>
        <c:axId val="519167999"/>
      </c:barChart>
      <c:catAx>
        <c:axId val="51916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19167999"/>
        <c:crosses val="autoZero"/>
        <c:auto val="1"/>
        <c:lblAlgn val="ctr"/>
        <c:lblOffset val="100"/>
        <c:noMultiLvlLbl val="0"/>
      </c:catAx>
      <c:valAx>
        <c:axId val="5191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191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Distanz (Richness/Sharpness)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Richness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rs_merged!$Y$15:$Y$17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rs_merged!$Z$15:$Z$17</c:f>
              <c:numCache>
                <c:formatCode>General</c:formatCode>
                <c:ptCount val="3"/>
                <c:pt idx="0">
                  <c:v>129</c:v>
                </c:pt>
                <c:pt idx="1">
                  <c:v>132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9-4581-BA2C-61A658906B33}"/>
            </c:ext>
          </c:extLst>
        </c:ser>
        <c:ser>
          <c:idx val="1"/>
          <c:order val="1"/>
          <c:tx>
            <c:v>Sharpness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rs_merged!$Y$15:$Y$17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rs_merged!$AA$15:$AA$17</c:f>
              <c:numCache>
                <c:formatCode>General</c:formatCode>
                <c:ptCount val="3"/>
                <c:pt idx="0">
                  <c:v>89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9-4581-BA2C-61A65890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239231"/>
        <c:axId val="621246719"/>
      </c:barChart>
      <c:catAx>
        <c:axId val="6212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1246719"/>
        <c:crosses val="autoZero"/>
        <c:auto val="1"/>
        <c:lblAlgn val="ctr"/>
        <c:lblOffset val="100"/>
        <c:noMultiLvlLbl val="0"/>
      </c:catAx>
      <c:valAx>
        <c:axId val="6212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12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Gesamtdistanz (Richness/Sharpness)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rs_merged!$T$28:$T$31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</c:numCache>
            </c:numRef>
          </c:cat>
          <c:val>
            <c:numRef>
              <c:f>rs_merged!$U$28:$U$31</c:f>
              <c:numCache>
                <c:formatCode>General</c:formatCode>
                <c:ptCount val="4"/>
                <c:pt idx="0">
                  <c:v>35</c:v>
                </c:pt>
                <c:pt idx="1">
                  <c:v>143</c:v>
                </c:pt>
                <c:pt idx="2">
                  <c:v>88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5-44C8-B324-A5276CCB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53944383"/>
        <c:axId val="253940639"/>
      </c:barChart>
      <c:catAx>
        <c:axId val="2539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Gesamtdistanz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253940639"/>
        <c:crosses val="autoZero"/>
        <c:auto val="1"/>
        <c:lblAlgn val="ctr"/>
        <c:lblOffset val="100"/>
        <c:noMultiLvlLbl val="0"/>
      </c:catAx>
      <c:valAx>
        <c:axId val="253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25394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Gesamtdistanzen pro Score (Richness/Sharpness)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rs_merged!$T$41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rs_merged!$U$41:$AA$41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4397-B49A-C0AAF6E560B4}"/>
            </c:ext>
          </c:extLst>
        </c:ser>
        <c:ser>
          <c:idx val="1"/>
          <c:order val="1"/>
          <c:tx>
            <c:strRef>
              <c:f>rs_merged!$T$42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rs_merged!$U$42:$AA$42</c:f>
              <c:numCache>
                <c:formatCode>General</c:formatCode>
                <c:ptCount val="7"/>
                <c:pt idx="0">
                  <c:v>21</c:v>
                </c:pt>
                <c:pt idx="1">
                  <c:v>38</c:v>
                </c:pt>
                <c:pt idx="2">
                  <c:v>18</c:v>
                </c:pt>
                <c:pt idx="3">
                  <c:v>10</c:v>
                </c:pt>
                <c:pt idx="4">
                  <c:v>37</c:v>
                </c:pt>
                <c:pt idx="5">
                  <c:v>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2-4397-B49A-C0AAF6E560B4}"/>
            </c:ext>
          </c:extLst>
        </c:ser>
        <c:ser>
          <c:idx val="2"/>
          <c:order val="2"/>
          <c:tx>
            <c:strRef>
              <c:f>rs_merged!$T$43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rs_merged!$U$43:$AA$43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2-4397-B49A-C0AAF6E560B4}"/>
            </c:ext>
          </c:extLst>
        </c:ser>
        <c:ser>
          <c:idx val="3"/>
          <c:order val="3"/>
          <c:tx>
            <c:strRef>
              <c:f>rs_merged!$T$44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rs_merged!$U$44:$AA$44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2-4397-B49A-C0AAF6E5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2927199"/>
        <c:axId val="652924287"/>
      </c:barChart>
      <c:catAx>
        <c:axId val="65292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52924287"/>
        <c:crosses val="autoZero"/>
        <c:auto val="1"/>
        <c:lblAlgn val="ctr"/>
        <c:lblOffset val="100"/>
        <c:noMultiLvlLbl val="0"/>
      </c:catAx>
      <c:valAx>
        <c:axId val="6529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529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Zeiten pro Score (Richness/Sharpness)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rs_merged!$T$55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9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rs_merged!$U$55:$AA$55</c:f>
              <c:numCache>
                <c:formatCode>General</c:formatCode>
                <c:ptCount val="7"/>
                <c:pt idx="0">
                  <c:v>1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496A-B15E-E57E30559F19}"/>
            </c:ext>
          </c:extLst>
        </c:ser>
        <c:ser>
          <c:idx val="1"/>
          <c:order val="1"/>
          <c:tx>
            <c:strRef>
              <c:f>rs_merged!$T$56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rs_merged!$U$56:$AA$56</c:f>
              <c:numCache>
                <c:formatCode>General</c:formatCode>
                <c:ptCount val="7"/>
                <c:pt idx="0">
                  <c:v>13</c:v>
                </c:pt>
                <c:pt idx="1">
                  <c:v>40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E-496A-B15E-E57E30559F19}"/>
            </c:ext>
          </c:extLst>
        </c:ser>
        <c:ser>
          <c:idx val="2"/>
          <c:order val="2"/>
          <c:tx>
            <c:strRef>
              <c:f>rs_merged!$T$57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rs_merged!$U$57:$AA$57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E-496A-B15E-E57E30559F19}"/>
            </c:ext>
          </c:extLst>
        </c:ser>
        <c:ser>
          <c:idx val="3"/>
          <c:order val="3"/>
          <c:tx>
            <c:strRef>
              <c:f>rs_merged!$T$58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rs_merged!$U$58:$AA$58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E-496A-B15E-E57E30559F19}"/>
            </c:ext>
          </c:extLst>
        </c:ser>
        <c:ser>
          <c:idx val="4"/>
          <c:order val="4"/>
          <c:tx>
            <c:strRef>
              <c:f>rs_merged!$T$59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rs_merged!$U$59:$AA$59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E-496A-B15E-E57E30559F19}"/>
            </c:ext>
          </c:extLst>
        </c:ser>
        <c:ser>
          <c:idx val="5"/>
          <c:order val="5"/>
          <c:tx>
            <c:strRef>
              <c:f>rs_merged!$T$60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rs_merged!$U$60:$AA$60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E-496A-B15E-E57E30559F19}"/>
            </c:ext>
          </c:extLst>
        </c:ser>
        <c:ser>
          <c:idx val="6"/>
          <c:order val="6"/>
          <c:tx>
            <c:strRef>
              <c:f>rs_merged!$T$61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rs_merged!$U$61:$AA$61</c:f>
              <c:numCache>
                <c:formatCode>General</c:formatCode>
                <c:ptCount val="7"/>
                <c:pt idx="0">
                  <c:v>2</c:v>
                </c:pt>
                <c:pt idx="2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E-496A-B15E-E57E30559F19}"/>
            </c:ext>
          </c:extLst>
        </c:ser>
        <c:ser>
          <c:idx val="7"/>
          <c:order val="7"/>
          <c:tx>
            <c:strRef>
              <c:f>rs_merged!$T$62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9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rs_merged!$U$62:$AA$62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EE-496A-B15E-E57E30559F19}"/>
            </c:ext>
          </c:extLst>
        </c:ser>
        <c:ser>
          <c:idx val="8"/>
          <c:order val="8"/>
          <c:tx>
            <c:strRef>
              <c:f>rs_merged!$T$63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rs_merged!$U$63:$AA$63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EE-496A-B15E-E57E30559F19}"/>
            </c:ext>
          </c:extLst>
        </c:ser>
        <c:ser>
          <c:idx val="9"/>
          <c:order val="9"/>
          <c:tx>
            <c:strRef>
              <c:f>rs_merged!$T$64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rs_merged!$U$64:$AA$64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EE-496A-B15E-E57E30559F19}"/>
            </c:ext>
          </c:extLst>
        </c:ser>
        <c:ser>
          <c:idx val="10"/>
          <c:order val="10"/>
          <c:tx>
            <c:strRef>
              <c:f>rs_merged!$T$65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rs_merged!$U$65:$AA$65</c:f>
              <c:numCache>
                <c:formatCode>General</c:formatCode>
                <c:ptCount val="7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EE-496A-B15E-E57E30559F19}"/>
            </c:ext>
          </c:extLst>
        </c:ser>
        <c:ser>
          <c:idx val="11"/>
          <c:order val="11"/>
          <c:tx>
            <c:strRef>
              <c:f>rs_merged!$T$66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shade val="71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rs_merged!$U$66:$AA$66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EE-496A-B15E-E57E30559F19}"/>
            </c:ext>
          </c:extLst>
        </c:ser>
        <c:ser>
          <c:idx val="12"/>
          <c:order val="12"/>
          <c:tx>
            <c:strRef>
              <c:f>rs_merged!$T$67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rs_merged!$U$67:$AA$67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EE-496A-B15E-E57E30559F19}"/>
            </c:ext>
          </c:extLst>
        </c:ser>
        <c:ser>
          <c:idx val="13"/>
          <c:order val="13"/>
          <c:tx>
            <c:strRef>
              <c:f>rs_merged!$T$68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rs_merged!$U$68:$AA$68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EE-496A-B15E-E57E30559F19}"/>
            </c:ext>
          </c:extLst>
        </c:ser>
        <c:ser>
          <c:idx val="14"/>
          <c:order val="14"/>
          <c:tx>
            <c:strRef>
              <c:f>rs_merged!$T$69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shade val="4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rs_merged!$U$69:$AA$69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EE-496A-B15E-E57E30559F19}"/>
            </c:ext>
          </c:extLst>
        </c:ser>
        <c:ser>
          <c:idx val="15"/>
          <c:order val="15"/>
          <c:tx>
            <c:strRef>
              <c:f>rs_merged!$T$70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5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rs_merged!$U$70:$AA$70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EE-496A-B15E-E57E3055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53956447"/>
        <c:axId val="253940223"/>
      </c:barChart>
      <c:catAx>
        <c:axId val="25395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253940223"/>
        <c:crosses val="autoZero"/>
        <c:auto val="1"/>
        <c:lblAlgn val="ctr"/>
        <c:lblOffset val="100"/>
        <c:noMultiLvlLbl val="0"/>
      </c:catAx>
      <c:valAx>
        <c:axId val="2539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2539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Vorwissen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mainKnowledge!$L$3:$L$9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mainKnowledge!$M$3:$M$9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7-4DFE-BE96-3879C4A40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11722527"/>
        <c:axId val="611741663"/>
      </c:barChart>
      <c:catAx>
        <c:axId val="6117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11741663"/>
        <c:crosses val="autoZero"/>
        <c:auto val="1"/>
        <c:lblAlgn val="ctr"/>
        <c:lblOffset val="100"/>
        <c:noMultiLvlLbl val="0"/>
      </c:catAx>
      <c:valAx>
        <c:axId val="6117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117225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Hörschwelle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Maximum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mainPretest!$A$25:$I$25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570</c:v>
                </c:pt>
                <c:pt idx="3">
                  <c:v>1000</c:v>
                </c:pt>
                <c:pt idx="4">
                  <c:v>1600</c:v>
                </c:pt>
                <c:pt idx="5">
                  <c:v>2500</c:v>
                </c:pt>
                <c:pt idx="6">
                  <c:v>4000</c:v>
                </c:pt>
                <c:pt idx="7">
                  <c:v>7000</c:v>
                </c:pt>
                <c:pt idx="8">
                  <c:v>13500</c:v>
                </c:pt>
              </c:numCache>
            </c:numRef>
          </c:cat>
          <c:val>
            <c:numRef>
              <c:f>mainPretest!$A$26:$I$26</c:f>
              <c:numCache>
                <c:formatCode>0.000</c:formatCode>
                <c:ptCount val="9"/>
                <c:pt idx="0">
                  <c:v>-3.3333300000000001</c:v>
                </c:pt>
                <c:pt idx="1">
                  <c:v>-2.3529499999999999</c:v>
                </c:pt>
                <c:pt idx="2">
                  <c:v>-19.019599999999901</c:v>
                </c:pt>
                <c:pt idx="3">
                  <c:v>-11.3725399999999</c:v>
                </c:pt>
                <c:pt idx="4">
                  <c:v>-9.0196000000000005</c:v>
                </c:pt>
                <c:pt idx="5">
                  <c:v>-10.5882399999999</c:v>
                </c:pt>
                <c:pt idx="6">
                  <c:v>-9.2156900000000004</c:v>
                </c:pt>
                <c:pt idx="7">
                  <c:v>-5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9-43E6-84CB-BFE2A7F5C471}"/>
            </c:ext>
          </c:extLst>
        </c:ser>
        <c:ser>
          <c:idx val="1"/>
          <c:order val="1"/>
          <c:tx>
            <c:v>Minimum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mainPretest!$A$25:$I$25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570</c:v>
                </c:pt>
                <c:pt idx="3">
                  <c:v>1000</c:v>
                </c:pt>
                <c:pt idx="4">
                  <c:v>1600</c:v>
                </c:pt>
                <c:pt idx="5">
                  <c:v>2500</c:v>
                </c:pt>
                <c:pt idx="6">
                  <c:v>4000</c:v>
                </c:pt>
                <c:pt idx="7">
                  <c:v>7000</c:v>
                </c:pt>
                <c:pt idx="8">
                  <c:v>13500</c:v>
                </c:pt>
              </c:numCache>
            </c:numRef>
          </c:cat>
          <c:val>
            <c:numRef>
              <c:f>mainPretest!$A$27:$I$27</c:f>
              <c:numCache>
                <c:formatCode>0.000</c:formatCode>
                <c:ptCount val="9"/>
                <c:pt idx="0">
                  <c:v>-72.549030000000002</c:v>
                </c:pt>
                <c:pt idx="1">
                  <c:v>-75.490200000000002</c:v>
                </c:pt>
                <c:pt idx="2">
                  <c:v>-73.725499999999997</c:v>
                </c:pt>
                <c:pt idx="3">
                  <c:v>-74.313730000000007</c:v>
                </c:pt>
                <c:pt idx="4">
                  <c:v>-74.313730000000007</c:v>
                </c:pt>
                <c:pt idx="5">
                  <c:v>-75.490200000000002</c:v>
                </c:pt>
                <c:pt idx="6">
                  <c:v>-73.725499999999997</c:v>
                </c:pt>
                <c:pt idx="7">
                  <c:v>-71.078439999999901</c:v>
                </c:pt>
                <c:pt idx="8">
                  <c:v>-73.725499999999997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9-43E6-84CB-BFE2A7F5C471}"/>
            </c:ext>
          </c:extLst>
        </c:ser>
        <c:ser>
          <c:idx val="2"/>
          <c:order val="2"/>
          <c:tx>
            <c:v>Durchschnitt</c:v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mainPretest!$A$25:$I$25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570</c:v>
                </c:pt>
                <c:pt idx="3">
                  <c:v>1000</c:v>
                </c:pt>
                <c:pt idx="4">
                  <c:v>1600</c:v>
                </c:pt>
                <c:pt idx="5">
                  <c:v>2500</c:v>
                </c:pt>
                <c:pt idx="6">
                  <c:v>4000</c:v>
                </c:pt>
                <c:pt idx="7">
                  <c:v>7000</c:v>
                </c:pt>
                <c:pt idx="8">
                  <c:v>13500</c:v>
                </c:pt>
              </c:numCache>
            </c:numRef>
          </c:cat>
          <c:val>
            <c:numRef>
              <c:f>mainPretest!$A$28:$I$28</c:f>
              <c:numCache>
                <c:formatCode>0.000</c:formatCode>
                <c:ptCount val="9"/>
                <c:pt idx="0">
                  <c:v>-25.506541666666639</c:v>
                </c:pt>
                <c:pt idx="1">
                  <c:v>-33.59477666666664</c:v>
                </c:pt>
                <c:pt idx="2">
                  <c:v>-38.098044666666631</c:v>
                </c:pt>
                <c:pt idx="3">
                  <c:v>-37.333337999999976</c:v>
                </c:pt>
                <c:pt idx="4">
                  <c:v>-32.176474666666621</c:v>
                </c:pt>
                <c:pt idx="5">
                  <c:v>-31.869285333333327</c:v>
                </c:pt>
                <c:pt idx="6">
                  <c:v>-29.77778399999999</c:v>
                </c:pt>
                <c:pt idx="7">
                  <c:v>-27.149863571428547</c:v>
                </c:pt>
                <c:pt idx="8">
                  <c:v>-17.218141249999999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9-43E6-84CB-BFE2A7F5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21245887"/>
        <c:axId val="621255871"/>
      </c:lineChart>
      <c:catAx>
        <c:axId val="62124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Frequenz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1255871"/>
        <c:crosses val="autoZero"/>
        <c:auto val="1"/>
        <c:lblAlgn val="ctr"/>
        <c:lblOffset val="100"/>
        <c:noMultiLvlLbl val="0"/>
      </c:catAx>
      <c:valAx>
        <c:axId val="6212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Lautstärke in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12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Varianten pro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chooseFav_merged_sortiert_score!$R$4</c:f>
              <c:strCache>
                <c:ptCount val="1"/>
                <c:pt idx="0">
                  <c:v>bildhaft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chooseFav_merged_sortiert_score!$S$4:$Y$4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778-9CE0-EB0FB9CED7AD}"/>
            </c:ext>
          </c:extLst>
        </c:ser>
        <c:ser>
          <c:idx val="1"/>
          <c:order val="1"/>
          <c:tx>
            <c:strRef>
              <c:f>chooseFav_merged_sortiert_score!$R$5</c:f>
              <c:strCache>
                <c:ptCount val="1"/>
                <c:pt idx="0">
                  <c:v>gemischt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chooseFav_merged_sortiert_score!$S$5:$Y$5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B-4778-9CE0-EB0FB9CED7AD}"/>
            </c:ext>
          </c:extLst>
        </c:ser>
        <c:ser>
          <c:idx val="2"/>
          <c:order val="2"/>
          <c:tx>
            <c:strRef>
              <c:f>chooseFav_merged_sortiert_score!$R$6</c:f>
              <c:strCache>
                <c:ptCount val="1"/>
                <c:pt idx="0">
                  <c:v>abstrakt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chooseFav_merged_sortiert_score!$S$6:$Y$6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B-4778-9CE0-EB0FB9CE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19157183"/>
        <c:axId val="519158015"/>
      </c:barChart>
      <c:catAx>
        <c:axId val="51915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19158015"/>
        <c:crosses val="autoZero"/>
        <c:auto val="1"/>
        <c:lblAlgn val="ctr"/>
        <c:lblOffset val="100"/>
        <c:noMultiLvlLbl val="0"/>
      </c:catAx>
      <c:valAx>
        <c:axId val="5191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191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Distanzen pro Score (gemischt)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oneOfNineMix_merged_sort_score2!$R$5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oneOfNineMix_merged_sort_score2!$S$5:$Y$5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4-4C55-8B71-AFD87A57CF47}"/>
            </c:ext>
          </c:extLst>
        </c:ser>
        <c:ser>
          <c:idx val="1"/>
          <c:order val="1"/>
          <c:tx>
            <c:strRef>
              <c:f>oneOfNineMix_merged_sort_score2!$R$6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oneOfNineMix_merged_sort_score2!$S$6:$Y$6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4-4C55-8B71-AFD87A57CF47}"/>
            </c:ext>
          </c:extLst>
        </c:ser>
        <c:ser>
          <c:idx val="2"/>
          <c:order val="2"/>
          <c:tx>
            <c:strRef>
              <c:f>oneOfNineMix_merged_sort_score2!$R$7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oneOfNineMix_merged_sort_score2!$S$7:$Y$7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4-4C55-8B71-AFD87A57CF47}"/>
            </c:ext>
          </c:extLst>
        </c:ser>
        <c:ser>
          <c:idx val="3"/>
          <c:order val="3"/>
          <c:tx>
            <c:strRef>
              <c:f>oneOfNineMix_merged_sort_score2!$R$8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oneOfNineMix_merged_sort_score2!$S$8:$Y$8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4-4C55-8B71-AFD87A57CF47}"/>
            </c:ext>
          </c:extLst>
        </c:ser>
        <c:ser>
          <c:idx val="4"/>
          <c:order val="4"/>
          <c:tx>
            <c:strRef>
              <c:f>oneOfNineMix_merged_sort_score2!$R$9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oneOfNineMix_merged_sort_score2!$S$9:$Y$9</c:f>
              <c:numCache>
                <c:formatCode>General</c:formatCode>
                <c:ptCount val="7"/>
                <c:pt idx="3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4-4C55-8B71-AFD87A57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5510239"/>
        <c:axId val="175508575"/>
      </c:barChart>
      <c:catAx>
        <c:axId val="17551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75508575"/>
        <c:crosses val="autoZero"/>
        <c:auto val="1"/>
        <c:lblAlgn val="ctr"/>
        <c:lblOffset val="100"/>
        <c:noMultiLvlLbl val="0"/>
      </c:catAx>
      <c:valAx>
        <c:axId val="1755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755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</a:t>
            </a:r>
            <a:r>
              <a:rPr lang="de-DE" baseline="0"/>
              <a:t> Glyphentyp pro Person Anteile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chooseFav_merged_sortiert_score!$AY$46</c:f>
              <c:strCache>
                <c:ptCount val="1"/>
                <c:pt idx="0">
                  <c:v>D3Glyph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chooseFav_merged_sortiert_score!$AZ$45:$BN$45</c:f>
              <c:numCache>
                <c:formatCode>General</c:formatCode>
                <c:ptCount val="15"/>
                <c:pt idx="0">
                  <c:v>67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89</c:v>
                </c:pt>
                <c:pt idx="13">
                  <c:v>95</c:v>
                </c:pt>
                <c:pt idx="14">
                  <c:v>97</c:v>
                </c:pt>
              </c:numCache>
            </c:numRef>
          </c:cat>
          <c:val>
            <c:numRef>
              <c:f>chooseFav_merged_sortiert_score!$AZ$46:$BN$46</c:f>
              <c:numCache>
                <c:formatCode>General</c:formatCode>
                <c:ptCount val="1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A-41B7-82D5-2CF66E4003FD}"/>
            </c:ext>
          </c:extLst>
        </c:ser>
        <c:ser>
          <c:idx val="1"/>
          <c:order val="1"/>
          <c:tx>
            <c:strRef>
              <c:f>chooseFav_merged_sortiert_score!$AY$47</c:f>
              <c:strCache>
                <c:ptCount val="1"/>
                <c:pt idx="0">
                  <c:v>D3GlyphMix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chooseFav_merged_sortiert_score!$AZ$45:$BN$45</c:f>
              <c:numCache>
                <c:formatCode>General</c:formatCode>
                <c:ptCount val="15"/>
                <c:pt idx="0">
                  <c:v>67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89</c:v>
                </c:pt>
                <c:pt idx="13">
                  <c:v>95</c:v>
                </c:pt>
                <c:pt idx="14">
                  <c:v>97</c:v>
                </c:pt>
              </c:numCache>
            </c:numRef>
          </c:cat>
          <c:val>
            <c:numRef>
              <c:f>chooseFav_merged_sortiert_score!$AZ$47:$BN$47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A-41B7-82D5-2CF66E4003FD}"/>
            </c:ext>
          </c:extLst>
        </c:ser>
        <c:ser>
          <c:idx val="2"/>
          <c:order val="2"/>
          <c:tx>
            <c:strRef>
              <c:f>chooseFav_merged_sortiert_score!$AY$48</c:f>
              <c:strCache>
                <c:ptCount val="1"/>
                <c:pt idx="0">
                  <c:v>D3Pie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chooseFav_merged_sortiert_score!$AZ$45:$BN$45</c:f>
              <c:numCache>
                <c:formatCode>General</c:formatCode>
                <c:ptCount val="15"/>
                <c:pt idx="0">
                  <c:v>67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89</c:v>
                </c:pt>
                <c:pt idx="13">
                  <c:v>95</c:v>
                </c:pt>
                <c:pt idx="14">
                  <c:v>97</c:v>
                </c:pt>
              </c:numCache>
            </c:numRef>
          </c:cat>
          <c:val>
            <c:numRef>
              <c:f>chooseFav_merged_sortiert_score!$AZ$48:$BN$48</c:f>
              <c:numCache>
                <c:formatCode>General</c:formatCode>
                <c:ptCount val="15"/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A-41B7-82D5-2CF66E40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185407"/>
        <c:axId val="1106179583"/>
      </c:barChart>
      <c:catAx>
        <c:axId val="11061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79583"/>
        <c:crosses val="autoZero"/>
        <c:auto val="1"/>
        <c:lblAlgn val="ctr"/>
        <c:lblOffset val="100"/>
        <c:noMultiLvlLbl val="0"/>
      </c:catAx>
      <c:valAx>
        <c:axId val="1106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 sz="1400" b="0"/>
              <a:t>Distanz (gemischt)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[1]mix!$A$2:$A$6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[1]mix!$B$2:$B$6</c:f>
              <c:numCache>
                <c:formatCode>General</c:formatCode>
                <c:ptCount val="5"/>
                <c:pt idx="0">
                  <c:v>29</c:v>
                </c:pt>
                <c:pt idx="1">
                  <c:v>32</c:v>
                </c:pt>
                <c:pt idx="2">
                  <c:v>46</c:v>
                </c:pt>
                <c:pt idx="3">
                  <c:v>24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F-4417-B876-4520FF292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2181504"/>
        <c:axId val="702178176"/>
      </c:barChart>
      <c:catAx>
        <c:axId val="7021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 b="0"/>
                  <a:t>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702178176"/>
        <c:crosses val="autoZero"/>
        <c:auto val="1"/>
        <c:lblAlgn val="ctr"/>
        <c:lblOffset val="100"/>
        <c:noMultiLvlLbl val="0"/>
      </c:catAx>
      <c:valAx>
        <c:axId val="702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 b="0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7021815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 sz="1400" b="0"/>
              <a:t>Distanz (bildhaft)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[1]normal!$A$2:$A$6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[1]normal!$B$2:$B$6</c:f>
              <c:numCache>
                <c:formatCode>General</c:formatCode>
                <c:ptCount val="5"/>
                <c:pt idx="0">
                  <c:v>29</c:v>
                </c:pt>
                <c:pt idx="1">
                  <c:v>36</c:v>
                </c:pt>
                <c:pt idx="2">
                  <c:v>45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A-465C-AEA1-9632AB35D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6523952"/>
        <c:axId val="626526032"/>
      </c:barChart>
      <c:catAx>
        <c:axId val="6265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 b="0"/>
                  <a:t>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6526032"/>
        <c:crosses val="autoZero"/>
        <c:auto val="1"/>
        <c:lblAlgn val="ctr"/>
        <c:lblOffset val="100"/>
        <c:noMultiLvlLbl val="0"/>
      </c:catAx>
      <c:valAx>
        <c:axId val="626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 b="0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6523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Glyphentyp</a:t>
            </a:r>
            <a:r>
              <a:rPr lang="de-DE" baseline="0"/>
              <a:t> pro Knowledge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chooseFav_merged_sortiert_type!$G$2</c:f>
              <c:strCache>
                <c:ptCount val="1"/>
                <c:pt idx="0">
                  <c:v>bildhaft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chooseFav_merged_sortiert_type!$F$3:$F$13</c15:sqref>
                  </c15:fullRef>
                </c:ext>
              </c:extLst>
              <c:f>chooseFav_merged_sortiert_type!$F$5:$F$10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chooseFav_merged_sortiert_type!$G$3:$G$13</c15:sqref>
                  </c15:fullRef>
                </c:ext>
              </c:extLst>
              <c:f>chooseFav_merged_sortiert_type!$G$5:$G$10</c:f>
              <c:numCache>
                <c:formatCode>General</c:formatCode>
                <c:ptCount val="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218-97EB-283AB7508524}"/>
            </c:ext>
          </c:extLst>
        </c:ser>
        <c:ser>
          <c:idx val="1"/>
          <c:order val="1"/>
          <c:tx>
            <c:strRef>
              <c:f>chooseFav_merged_sortiert_type!$H$2</c:f>
              <c:strCache>
                <c:ptCount val="1"/>
                <c:pt idx="0">
                  <c:v>gemischt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chooseFav_merged_sortiert_type!$F$3:$F$13</c15:sqref>
                  </c15:fullRef>
                </c:ext>
              </c:extLst>
              <c:f>chooseFav_merged_sortiert_type!$F$5:$F$10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chooseFav_merged_sortiert_type!$H$3:$H$13</c15:sqref>
                  </c15:fullRef>
                </c:ext>
              </c:extLst>
              <c:f>chooseFav_merged_sortiert_type!$H$5:$H$10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3-4218-97EB-283AB7508524}"/>
            </c:ext>
          </c:extLst>
        </c:ser>
        <c:ser>
          <c:idx val="2"/>
          <c:order val="2"/>
          <c:tx>
            <c:strRef>
              <c:f>chooseFav_merged_sortiert_type!$I$2</c:f>
              <c:strCache>
                <c:ptCount val="1"/>
                <c:pt idx="0">
                  <c:v>abstrakt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chooseFav_merged_sortiert_type!$F$3:$F$13</c15:sqref>
                  </c15:fullRef>
                </c:ext>
              </c:extLst>
              <c:f>chooseFav_merged_sortiert_type!$F$5:$F$10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chooseFav_merged_sortiert_type!$I$3:$I$13</c15:sqref>
                  </c15:fullRef>
                </c:ext>
              </c:extLst>
              <c:f>chooseFav_merged_sortiert_type!$I$5:$I$10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3-4218-97EB-283AB750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698671"/>
        <c:axId val="211693679"/>
      </c:barChart>
      <c:catAx>
        <c:axId val="2116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3679"/>
        <c:crosses val="autoZero"/>
        <c:auto val="1"/>
        <c:lblAlgn val="ctr"/>
        <c:lblOffset val="100"/>
        <c:noMultiLvlLbl val="0"/>
      </c:catAx>
      <c:valAx>
        <c:axId val="211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chooseFav_merged_sortiert_type!$G$2</c:f>
              <c:strCache>
                <c:ptCount val="1"/>
                <c:pt idx="0">
                  <c:v>bildhaft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chooseFav_merged_sortiert_type!$F$3:$F$12</c15:sqref>
                  </c15:fullRef>
                </c:ext>
              </c:extLst>
              <c:f>chooseFav_merged_sortiert_type!$F$5:$F$10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chooseFav_merged_sortiert_type!$G$3:$G$12</c15:sqref>
                  </c15:fullRef>
                </c:ext>
              </c:extLst>
              <c:f>chooseFav_merged_sortiert_type!$G$5:$G$10</c:f>
              <c:numCache>
                <c:formatCode>General</c:formatCode>
                <c:ptCount val="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4F81-8492-76BBBC98DDE6}"/>
            </c:ext>
          </c:extLst>
        </c:ser>
        <c:ser>
          <c:idx val="2"/>
          <c:order val="1"/>
          <c:tx>
            <c:strRef>
              <c:f>chooseFav_merged_sortiert_type!$H$2</c:f>
              <c:strCache>
                <c:ptCount val="1"/>
                <c:pt idx="0">
                  <c:v>gemischt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chooseFav_merged_sortiert_type!$F$3:$F$12</c15:sqref>
                  </c15:fullRef>
                </c:ext>
              </c:extLst>
              <c:f>chooseFav_merged_sortiert_type!$F$5:$F$10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chooseFav_merged_sortiert_type!$H$3:$H$12</c15:sqref>
                  </c15:fullRef>
                </c:ext>
              </c:extLst>
              <c:f>chooseFav_merged_sortiert_type!$H$5:$H$10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8-4F81-8492-76BBBC98DDE6}"/>
            </c:ext>
          </c:extLst>
        </c:ser>
        <c:ser>
          <c:idx val="3"/>
          <c:order val="2"/>
          <c:tx>
            <c:strRef>
              <c:f>chooseFav_merged_sortiert_type!$I$2</c:f>
              <c:strCache>
                <c:ptCount val="1"/>
                <c:pt idx="0">
                  <c:v>abstrakt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chooseFav_merged_sortiert_type!$F$3:$F$12</c15:sqref>
                  </c15:fullRef>
                </c:ext>
              </c:extLst>
              <c:f>chooseFav_merged_sortiert_type!$F$5:$F$10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chooseFav_merged_sortiert_type!$I$3:$I$12</c15:sqref>
                  </c15:fullRef>
                </c:ext>
              </c:extLst>
              <c:f>chooseFav_merged_sortiert_type!$I$5:$I$10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8-4F81-8492-76BBBC98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564463"/>
        <c:axId val="324568207"/>
      </c:barChart>
      <c:catAx>
        <c:axId val="3245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568207"/>
        <c:crosses val="autoZero"/>
        <c:auto val="1"/>
        <c:lblAlgn val="ctr"/>
        <c:lblOffset val="100"/>
        <c:noMultiLvlLbl val="0"/>
      </c:catAx>
      <c:valAx>
        <c:axId val="3245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5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Glyphentyp</a:t>
            </a:r>
            <a:r>
              <a:rPr lang="de-DE" baseline="0"/>
              <a:t> pro Score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chooseFav_merged_sortiert_score!$R$4</c:f>
              <c:strCache>
                <c:ptCount val="1"/>
                <c:pt idx="0">
                  <c:v>bildhaft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chooseFav_merged_sortiert_score!$S$4:$Y$4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4345-BC82-32EAFE90FD0D}"/>
            </c:ext>
          </c:extLst>
        </c:ser>
        <c:ser>
          <c:idx val="1"/>
          <c:order val="1"/>
          <c:tx>
            <c:strRef>
              <c:f>chooseFav_merged_sortiert_score!$R$5</c:f>
              <c:strCache>
                <c:ptCount val="1"/>
                <c:pt idx="0">
                  <c:v>gemischt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chooseFav_merged_sortiert_score!$S$5:$Y$5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3-4345-BC82-32EAFE90FD0D}"/>
            </c:ext>
          </c:extLst>
        </c:ser>
        <c:ser>
          <c:idx val="2"/>
          <c:order val="2"/>
          <c:tx>
            <c:strRef>
              <c:f>chooseFav_merged_sortiert_score!$R$6</c:f>
              <c:strCache>
                <c:ptCount val="1"/>
                <c:pt idx="0">
                  <c:v>abstrakt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chooseFav_merged_sortiert_score!$S$6:$Y$6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3-4345-BC82-32EAFE90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157183"/>
        <c:axId val="519158015"/>
      </c:barChart>
      <c:catAx>
        <c:axId val="5191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158015"/>
        <c:crosses val="autoZero"/>
        <c:auto val="1"/>
        <c:lblAlgn val="ctr"/>
        <c:lblOffset val="100"/>
        <c:noMultiLvlLbl val="0"/>
      </c:catAx>
      <c:valAx>
        <c:axId val="5191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1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Score pro Glyphentyp Summe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chooseFav_merged_sortiert_score!$R$32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chooseFav_merged_sortiert_score!$S$32:$U$32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D-4C48-BFAF-7A933A67E453}"/>
            </c:ext>
          </c:extLst>
        </c:ser>
        <c:ser>
          <c:idx val="1"/>
          <c:order val="1"/>
          <c:tx>
            <c:strRef>
              <c:f>chooseFav_merged_sortiert_score!$R$33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chooseFav_merged_sortiert_score!$S$33:$U$33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D-4C48-BFAF-7A933A67E453}"/>
            </c:ext>
          </c:extLst>
        </c:ser>
        <c:ser>
          <c:idx val="2"/>
          <c:order val="2"/>
          <c:tx>
            <c:strRef>
              <c:f>chooseFav_merged_sortiert_score!$R$34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chooseFav_merged_sortiert_score!$S$34:$U$34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D-4C48-BFAF-7A933A67E453}"/>
            </c:ext>
          </c:extLst>
        </c:ser>
        <c:ser>
          <c:idx val="3"/>
          <c:order val="3"/>
          <c:tx>
            <c:strRef>
              <c:f>chooseFav_merged_sortiert_score!$R$35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chooseFav_merged_sortiert_score!$S$35:$U$35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FD-4C48-BFAF-7A933A67E453}"/>
            </c:ext>
          </c:extLst>
        </c:ser>
        <c:ser>
          <c:idx val="4"/>
          <c:order val="4"/>
          <c:tx>
            <c:strRef>
              <c:f>chooseFav_merged_sortiert_score!$R$36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chooseFav_merged_sortiert_score!$S$36:$U$36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D-4C48-BFAF-7A933A67E453}"/>
            </c:ext>
          </c:extLst>
        </c:ser>
        <c:ser>
          <c:idx val="5"/>
          <c:order val="5"/>
          <c:tx>
            <c:strRef>
              <c:f>chooseFav_merged_sortiert_score!$R$37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chooseFav_merged_sortiert_score!$S$37:$U$37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FD-4C48-BFAF-7A933A67E453}"/>
            </c:ext>
          </c:extLst>
        </c:ser>
        <c:ser>
          <c:idx val="6"/>
          <c:order val="6"/>
          <c:tx>
            <c:strRef>
              <c:f>chooseFav_merged_sortiert_score!$R$38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chooseFav_merged_sortiert_score!$S$31:$U$31</c:f>
              <c:strCache>
                <c:ptCount val="3"/>
                <c:pt idx="0">
                  <c:v>bildhaft</c:v>
                </c:pt>
                <c:pt idx="1">
                  <c:v>gemischt</c:v>
                </c:pt>
                <c:pt idx="2">
                  <c:v>abstrakt</c:v>
                </c:pt>
              </c:strCache>
            </c:strRef>
          </c:cat>
          <c:val>
            <c:numRef>
              <c:f>chooseFav_merged_sortiert_score!$S$38:$U$38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FD-4C48-BFAF-7A933A67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167935"/>
        <c:axId val="1106169183"/>
      </c:barChart>
      <c:catAx>
        <c:axId val="11061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69183"/>
        <c:crosses val="autoZero"/>
        <c:auto val="1"/>
        <c:lblAlgn val="ctr"/>
        <c:lblOffset val="100"/>
        <c:noMultiLvlLbl val="0"/>
      </c:catAx>
      <c:valAx>
        <c:axId val="11061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</a:t>
            </a:r>
            <a:r>
              <a:rPr lang="de-DE" baseline="0"/>
              <a:t> Glyphentyp pro Person Anteile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chooseFav_merged_sortiert_score!$AY$46</c:f>
              <c:strCache>
                <c:ptCount val="1"/>
                <c:pt idx="0">
                  <c:v>D3Glyph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chooseFav_merged_sortiert_score!$AZ$45:$BN$45</c:f>
              <c:numCache>
                <c:formatCode>General</c:formatCode>
                <c:ptCount val="15"/>
                <c:pt idx="0">
                  <c:v>67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89</c:v>
                </c:pt>
                <c:pt idx="13">
                  <c:v>95</c:v>
                </c:pt>
                <c:pt idx="14">
                  <c:v>97</c:v>
                </c:pt>
              </c:numCache>
            </c:numRef>
          </c:cat>
          <c:val>
            <c:numRef>
              <c:f>chooseFav_merged_sortiert_score!$AZ$46:$BN$46</c:f>
              <c:numCache>
                <c:formatCode>General</c:formatCode>
                <c:ptCount val="1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8-4C13-AC2C-E7A895524985}"/>
            </c:ext>
          </c:extLst>
        </c:ser>
        <c:ser>
          <c:idx val="1"/>
          <c:order val="1"/>
          <c:tx>
            <c:strRef>
              <c:f>chooseFav_merged_sortiert_score!$AY$47</c:f>
              <c:strCache>
                <c:ptCount val="1"/>
                <c:pt idx="0">
                  <c:v>D3GlyphMix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chooseFav_merged_sortiert_score!$AZ$45:$BN$45</c:f>
              <c:numCache>
                <c:formatCode>General</c:formatCode>
                <c:ptCount val="15"/>
                <c:pt idx="0">
                  <c:v>67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89</c:v>
                </c:pt>
                <c:pt idx="13">
                  <c:v>95</c:v>
                </c:pt>
                <c:pt idx="14">
                  <c:v>97</c:v>
                </c:pt>
              </c:numCache>
            </c:numRef>
          </c:cat>
          <c:val>
            <c:numRef>
              <c:f>chooseFav_merged_sortiert_score!$AZ$47:$BN$47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8-4C13-AC2C-E7A895524985}"/>
            </c:ext>
          </c:extLst>
        </c:ser>
        <c:ser>
          <c:idx val="2"/>
          <c:order val="2"/>
          <c:tx>
            <c:strRef>
              <c:f>chooseFav_merged_sortiert_score!$AY$48</c:f>
              <c:strCache>
                <c:ptCount val="1"/>
                <c:pt idx="0">
                  <c:v>D3Pie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chooseFav_merged_sortiert_score!$AZ$45:$BN$45</c:f>
              <c:numCache>
                <c:formatCode>General</c:formatCode>
                <c:ptCount val="15"/>
                <c:pt idx="0">
                  <c:v>67</c:v>
                </c:pt>
                <c:pt idx="1">
                  <c:v>69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89</c:v>
                </c:pt>
                <c:pt idx="13">
                  <c:v>95</c:v>
                </c:pt>
                <c:pt idx="14">
                  <c:v>97</c:v>
                </c:pt>
              </c:numCache>
            </c:numRef>
          </c:cat>
          <c:val>
            <c:numRef>
              <c:f>chooseFav_merged_sortiert_score!$AZ$48:$BN$48</c:f>
              <c:numCache>
                <c:formatCode>General</c:formatCode>
                <c:ptCount val="15"/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8-4C13-AC2C-E7A8955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185407"/>
        <c:axId val="1106179583"/>
      </c:barChart>
      <c:catAx>
        <c:axId val="11061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79583"/>
        <c:crosses val="autoZero"/>
        <c:auto val="1"/>
        <c:lblAlgn val="ctr"/>
        <c:lblOffset val="100"/>
        <c:noMultiLvlLbl val="0"/>
      </c:catAx>
      <c:valAx>
        <c:axId val="1106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Distanzen pro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oneOfNineMix_merged_sort_score!$F$3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oneOfNineMix_merged_sort_score!$G$3:$P$3</c15:sqref>
                  </c15:fullRef>
                </c:ext>
              </c:extLst>
              <c:f>oneOfNineMix_merged_sort_score!$I$3:$N$3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725-ADD8-C7200CE6AD77}"/>
            </c:ext>
          </c:extLst>
        </c:ser>
        <c:ser>
          <c:idx val="1"/>
          <c:order val="1"/>
          <c:tx>
            <c:strRef>
              <c:f>oneOfNineMix_merged_sort_score!$F$4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oneOfNineMix_merged_sort_score!$G$4:$P$4</c15:sqref>
                  </c15:fullRef>
                </c:ext>
              </c:extLst>
              <c:f>oneOfNineMix_merged_sort_score!$I$4:$N$4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725-ADD8-C7200CE6AD77}"/>
            </c:ext>
          </c:extLst>
        </c:ser>
        <c:ser>
          <c:idx val="2"/>
          <c:order val="2"/>
          <c:tx>
            <c:strRef>
              <c:f>oneOfNineMix_merged_sort_score!$F$5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oneOfNineMix_merged_sort_score!$G$5:$P$5</c15:sqref>
                  </c15:fullRef>
                </c:ext>
              </c:extLst>
              <c:f>oneOfNineMix_merged_sort_score!$I$5:$N$5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0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725-ADD8-C7200CE6AD77}"/>
            </c:ext>
          </c:extLst>
        </c:ser>
        <c:ser>
          <c:idx val="3"/>
          <c:order val="3"/>
          <c:tx>
            <c:strRef>
              <c:f>oneOfNineMix_merged_sort_score!$F$6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oneOfNineMix_merged_sort_score!$G$6:$P$6</c15:sqref>
                  </c15:fullRef>
                </c:ext>
              </c:extLst>
              <c:f>oneOfNineMix_merged_sort_score!$I$6:$N$6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725-ADD8-C7200CE6AD77}"/>
            </c:ext>
          </c:extLst>
        </c:ser>
        <c:ser>
          <c:idx val="4"/>
          <c:order val="4"/>
          <c:tx>
            <c:strRef>
              <c:f>oneOfNineMix_merged_sort_score!$F$7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oneOfNineMix_merged_sort_score!$G$7:$P$7</c15:sqref>
                  </c15:fullRef>
                </c:ext>
              </c:extLst>
              <c:f>oneOfNineMix_merged_sort_score!$I$7:$N$7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61-4725-ADD8-C7200CE6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63887"/>
        <c:axId val="342471375"/>
      </c:barChart>
      <c:catAx>
        <c:axId val="3424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71375"/>
        <c:crosses val="autoZero"/>
        <c:auto val="1"/>
        <c:lblAlgn val="ctr"/>
        <c:lblOffset val="100"/>
        <c:noMultiLvlLbl val="0"/>
      </c:catAx>
      <c:valAx>
        <c:axId val="3424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Distanzen pro Score Anteile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oneOfNineMix_merged_sort_score!$F$3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oneOfNineMix_merged_sort_score!$G$3:$P$3</c15:sqref>
                  </c15:fullRef>
                </c:ext>
              </c:extLst>
              <c:f>oneOfNineMix_merged_sort_score!$I$3:$N$3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A-47E1-A3AC-CA141BC9FFB7}"/>
            </c:ext>
          </c:extLst>
        </c:ser>
        <c:ser>
          <c:idx val="1"/>
          <c:order val="1"/>
          <c:tx>
            <c:strRef>
              <c:f>oneOfNineMix_merged_sort_score!$F$4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oneOfNineMix_merged_sort_score!$G$4:$P$4</c15:sqref>
                  </c15:fullRef>
                </c:ext>
              </c:extLst>
              <c:f>oneOfNineMix_merged_sort_score!$I$4:$N$4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A-47E1-A3AC-CA141BC9FFB7}"/>
            </c:ext>
          </c:extLst>
        </c:ser>
        <c:ser>
          <c:idx val="2"/>
          <c:order val="2"/>
          <c:tx>
            <c:strRef>
              <c:f>oneOfNineMix_merged_sort_score!$F$5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oneOfNineMix_merged_sort_score!$G$5:$P$5</c15:sqref>
                  </c15:fullRef>
                </c:ext>
              </c:extLst>
              <c:f>oneOfNineMix_merged_sort_score!$I$5:$N$5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0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A-47E1-A3AC-CA141BC9FFB7}"/>
            </c:ext>
          </c:extLst>
        </c:ser>
        <c:ser>
          <c:idx val="3"/>
          <c:order val="3"/>
          <c:tx>
            <c:strRef>
              <c:f>oneOfNineMix_merged_sort_score!$F$6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oneOfNineMix_merged_sort_score!$G$6:$P$6</c15:sqref>
                  </c15:fullRef>
                </c:ext>
              </c:extLst>
              <c:f>oneOfNineMix_merged_sort_score!$I$6:$N$6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A-47E1-A3AC-CA141BC9FFB7}"/>
            </c:ext>
          </c:extLst>
        </c:ser>
        <c:ser>
          <c:idx val="4"/>
          <c:order val="4"/>
          <c:tx>
            <c:strRef>
              <c:f>oneOfNineMix_merged_sort_score!$F$7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oneOfNineMix_merged_sort_score!$G$2:$P$2</c15:sqref>
                  </c15:fullRef>
                </c:ext>
              </c:extLst>
              <c:f>oneOfNineMix_merged_sort_score!$I$2:$N$2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oneOfNineMix_merged_sort_score!$G$7:$P$7</c15:sqref>
                  </c15:fullRef>
                </c:ext>
              </c:extLst>
              <c:f>oneOfNineMix_merged_sort_score!$I$7:$N$7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A-47E1-A3AC-CA141BC9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2463887"/>
        <c:axId val="342471375"/>
      </c:barChart>
      <c:catAx>
        <c:axId val="3424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71375"/>
        <c:crosses val="autoZero"/>
        <c:auto val="1"/>
        <c:lblAlgn val="ctr"/>
        <c:lblOffset val="100"/>
        <c:noMultiLvlLbl val="0"/>
      </c:catAx>
      <c:valAx>
        <c:axId val="3424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Häufigkeit Zeit pro Score Anteile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oneOfNineMix_merged_sort_score!$G$64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oneOfNineMix_merged_sort_score!$H$64:$Q$64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08-4004-A85F-A7532C84C70F}"/>
            </c:ext>
          </c:extLst>
        </c:ser>
        <c:ser>
          <c:idx val="1"/>
          <c:order val="1"/>
          <c:tx>
            <c:strRef>
              <c:f>oneOfNineMix_merged_sort_score!$G$65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oneOfNineMix_merged_sort_score!$H$65:$Q$65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08-4004-A85F-A7532C84C70F}"/>
            </c:ext>
          </c:extLst>
        </c:ser>
        <c:ser>
          <c:idx val="2"/>
          <c:order val="2"/>
          <c:tx>
            <c:strRef>
              <c:f>oneOfNineMix_merged_sort_score!$G$66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oneOfNineMix_merged_sort_score!$H$66:$Q$66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08-4004-A85F-A7532C84C70F}"/>
            </c:ext>
          </c:extLst>
        </c:ser>
        <c:ser>
          <c:idx val="3"/>
          <c:order val="3"/>
          <c:tx>
            <c:strRef>
              <c:f>oneOfNineMix_merged_sort_score!$G$67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oneOfNineMix_merged_sort_score!$H$67:$Q$67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08-4004-A85F-A7532C84C70F}"/>
            </c:ext>
          </c:extLst>
        </c:ser>
        <c:ser>
          <c:idx val="4"/>
          <c:order val="4"/>
          <c:tx>
            <c:strRef>
              <c:f>oneOfNineMix_merged_sort_score!$G$68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oneOfNineMix_merged_sort_score!$H$68:$Q$68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08-4004-A85F-A7532C84C70F}"/>
            </c:ext>
          </c:extLst>
        </c:ser>
        <c:ser>
          <c:idx val="5"/>
          <c:order val="5"/>
          <c:tx>
            <c:strRef>
              <c:f>oneOfNineMix_merged_sort_score!$G$69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oneOfNineMix_merged_sort_score!$H$69:$Q$69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08-4004-A85F-A7532C84C70F}"/>
            </c:ext>
          </c:extLst>
        </c:ser>
        <c:ser>
          <c:idx val="6"/>
          <c:order val="6"/>
          <c:tx>
            <c:strRef>
              <c:f>oneOfNineMix_merged_sort_score!$G$70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oneOfNineMix_merged_sort_score!$H$70:$Q$70</c:f>
              <c:numCache>
                <c:formatCode>General</c:formatCode>
                <c:ptCount val="10"/>
                <c:pt idx="1">
                  <c:v>2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08-4004-A85F-A7532C84C70F}"/>
            </c:ext>
          </c:extLst>
        </c:ser>
        <c:ser>
          <c:idx val="7"/>
          <c:order val="7"/>
          <c:tx>
            <c:strRef>
              <c:f>oneOfNineMix_merged_sort_score!$G$71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oneOfNineMix_merged_sort_score!$H$71:$Q$71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08-4004-A85F-A7532C84C70F}"/>
            </c:ext>
          </c:extLst>
        </c:ser>
        <c:ser>
          <c:idx val="8"/>
          <c:order val="8"/>
          <c:tx>
            <c:strRef>
              <c:f>oneOfNineMix_merged_sort_score!$G$72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oneOfNineMix_merged_sort_score!$H$72:$Q$72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08-4004-A85F-A7532C84C70F}"/>
            </c:ext>
          </c:extLst>
        </c:ser>
        <c:ser>
          <c:idx val="9"/>
          <c:order val="9"/>
          <c:tx>
            <c:strRef>
              <c:f>oneOfNineMix_merged_sort_score!$G$73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oneOfNineMix_merged_sort_score!$H$73:$Q$73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08-4004-A85F-A7532C84C70F}"/>
            </c:ext>
          </c:extLst>
        </c:ser>
        <c:ser>
          <c:idx val="10"/>
          <c:order val="10"/>
          <c:tx>
            <c:strRef>
              <c:f>oneOfNineMix_merged_sort_score!$G$74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oneOfNineMix_merged_sort_score!$H$74:$Q$74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08-4004-A85F-A7532C84C70F}"/>
            </c:ext>
          </c:extLst>
        </c:ser>
        <c:ser>
          <c:idx val="11"/>
          <c:order val="11"/>
          <c:tx>
            <c:strRef>
              <c:f>oneOfNineMix_merged_sort_score!$G$75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oneOfNineMix_merged_sort_score!$H$75:$Q$75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08-4004-A85F-A7532C84C70F}"/>
            </c:ext>
          </c:extLst>
        </c:ser>
        <c:ser>
          <c:idx val="12"/>
          <c:order val="12"/>
          <c:tx>
            <c:strRef>
              <c:f>oneOfNineMix_merged_sort_score!$G$76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oneOfNineMix_merged_sort_score!$H$76:$Q$76</c:f>
              <c:numCache>
                <c:formatCode>General</c:formatCode>
                <c:ptCount val="10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08-4004-A85F-A7532C84C70F}"/>
            </c:ext>
          </c:extLst>
        </c:ser>
        <c:ser>
          <c:idx val="13"/>
          <c:order val="13"/>
          <c:tx>
            <c:strRef>
              <c:f>oneOfNineMix_merged_sort_score!$G$77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oneOfNineMix_merged_sort_score!$H$77:$Q$77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08-4004-A85F-A7532C84C70F}"/>
            </c:ext>
          </c:extLst>
        </c:ser>
        <c:ser>
          <c:idx val="14"/>
          <c:order val="14"/>
          <c:tx>
            <c:strRef>
              <c:f>oneOfNineMix_merged_sort_score!$G$78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oneOfNineMix_merged_sort_score!$H$78:$Q$78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08-4004-A85F-A7532C84C70F}"/>
            </c:ext>
          </c:extLst>
        </c:ser>
        <c:ser>
          <c:idx val="15"/>
          <c:order val="15"/>
          <c:tx>
            <c:strRef>
              <c:f>oneOfNineMix_merged_sort_score!$G$79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oneOfNineMix_merged_sort_score!$H$79:$Q$79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08-4004-A85F-A7532C84C70F}"/>
            </c:ext>
          </c:extLst>
        </c:ser>
        <c:ser>
          <c:idx val="16"/>
          <c:order val="16"/>
          <c:tx>
            <c:strRef>
              <c:f>oneOfNineMix_merged_sort_score!$G$80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oneOfNineMix_merged_sort_score!$H$80:$Q$80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08-4004-A85F-A7532C84C70F}"/>
            </c:ext>
          </c:extLst>
        </c:ser>
        <c:ser>
          <c:idx val="17"/>
          <c:order val="17"/>
          <c:tx>
            <c:strRef>
              <c:f>oneOfNineMix_merged_sort_score!$G$81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oneOfNineMix_merged_sort_score!$H$81:$Q$81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08-4004-A85F-A7532C84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910575"/>
        <c:axId val="638922223"/>
      </c:barChart>
      <c:catAx>
        <c:axId val="638910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922223"/>
        <c:crosses val="autoZero"/>
        <c:auto val="1"/>
        <c:lblAlgn val="ctr"/>
        <c:lblOffset val="100"/>
        <c:noMultiLvlLbl val="0"/>
      </c:catAx>
      <c:valAx>
        <c:axId val="638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9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Varianten pro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bildhaft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chooseFav_merged_sortiert_score!$S$4:$Y$4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F-43F0-8A94-5535B0B67198}"/>
            </c:ext>
          </c:extLst>
        </c:ser>
        <c:ser>
          <c:idx val="1"/>
          <c:order val="1"/>
          <c:tx>
            <c:v>gemischt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chooseFav_merged_sortiert_score!$S$5:$Y$5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F-43F0-8A94-5535B0B67198}"/>
            </c:ext>
          </c:extLst>
        </c:ser>
        <c:ser>
          <c:idx val="2"/>
          <c:order val="2"/>
          <c:tx>
            <c:v>abstrakt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chooseFav_merged_sortiert_score!$S$3:$Y$3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chooseFav_merged_sortiert_score!$S$6:$Y$6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F-43F0-8A94-5535B0B6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19157183"/>
        <c:axId val="519158015"/>
      </c:barChart>
      <c:catAx>
        <c:axId val="51915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19158015"/>
        <c:crosses val="autoZero"/>
        <c:auto val="1"/>
        <c:lblAlgn val="ctr"/>
        <c:lblOffset val="100"/>
        <c:noMultiLvlLbl val="0"/>
      </c:catAx>
      <c:valAx>
        <c:axId val="5191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191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 Häufigkeiten Zeit</a:t>
            </a:r>
            <a:r>
              <a:rPr lang="de-DE" baseline="0"/>
              <a:t> pro Score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oneOfNineMix_merged_sort_score!$G$64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oneOfNineMix_merged_sort_score!$H$64:$Q$64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1-4BDF-9ED4-C0581C9C6A0C}"/>
            </c:ext>
          </c:extLst>
        </c:ser>
        <c:ser>
          <c:idx val="1"/>
          <c:order val="1"/>
          <c:tx>
            <c:strRef>
              <c:f>oneOfNineMix_merged_sort_score!$G$65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oneOfNineMix_merged_sort_score!$H$65:$Q$65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1-4BDF-9ED4-C0581C9C6A0C}"/>
            </c:ext>
          </c:extLst>
        </c:ser>
        <c:ser>
          <c:idx val="2"/>
          <c:order val="2"/>
          <c:tx>
            <c:strRef>
              <c:f>oneOfNineMix_merged_sort_score!$G$66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oneOfNineMix_merged_sort_score!$H$66:$Q$66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1-4BDF-9ED4-C0581C9C6A0C}"/>
            </c:ext>
          </c:extLst>
        </c:ser>
        <c:ser>
          <c:idx val="3"/>
          <c:order val="3"/>
          <c:tx>
            <c:strRef>
              <c:f>oneOfNineMix_merged_sort_score!$G$67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oneOfNineMix_merged_sort_score!$H$67:$Q$67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1-4BDF-9ED4-C0581C9C6A0C}"/>
            </c:ext>
          </c:extLst>
        </c:ser>
        <c:ser>
          <c:idx val="4"/>
          <c:order val="4"/>
          <c:tx>
            <c:strRef>
              <c:f>oneOfNineMix_merged_sort_score!$G$68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oneOfNineMix_merged_sort_score!$H$68:$Q$68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1-4BDF-9ED4-C0581C9C6A0C}"/>
            </c:ext>
          </c:extLst>
        </c:ser>
        <c:ser>
          <c:idx val="5"/>
          <c:order val="5"/>
          <c:tx>
            <c:strRef>
              <c:f>oneOfNineMix_merged_sort_score!$G$69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oneOfNineMix_merged_sort_score!$H$69:$Q$69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1-4BDF-9ED4-C0581C9C6A0C}"/>
            </c:ext>
          </c:extLst>
        </c:ser>
        <c:ser>
          <c:idx val="6"/>
          <c:order val="6"/>
          <c:tx>
            <c:strRef>
              <c:f>oneOfNineMix_merged_sort_score!$G$70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oneOfNineMix_merged_sort_score!$H$70:$Q$70</c:f>
              <c:numCache>
                <c:formatCode>General</c:formatCode>
                <c:ptCount val="10"/>
                <c:pt idx="1">
                  <c:v>2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1-4BDF-9ED4-C0581C9C6A0C}"/>
            </c:ext>
          </c:extLst>
        </c:ser>
        <c:ser>
          <c:idx val="7"/>
          <c:order val="7"/>
          <c:tx>
            <c:strRef>
              <c:f>oneOfNineMix_merged_sort_score!$G$71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oneOfNineMix_merged_sort_score!$H$71:$Q$71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1-4BDF-9ED4-C0581C9C6A0C}"/>
            </c:ext>
          </c:extLst>
        </c:ser>
        <c:ser>
          <c:idx val="8"/>
          <c:order val="8"/>
          <c:tx>
            <c:strRef>
              <c:f>oneOfNineMix_merged_sort_score!$G$72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oneOfNineMix_merged_sort_score!$H$72:$Q$72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71-4BDF-9ED4-C0581C9C6A0C}"/>
            </c:ext>
          </c:extLst>
        </c:ser>
        <c:ser>
          <c:idx val="9"/>
          <c:order val="9"/>
          <c:tx>
            <c:strRef>
              <c:f>oneOfNineMix_merged_sort_score!$G$73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oneOfNineMix_merged_sort_score!$H$73:$Q$73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71-4BDF-9ED4-C0581C9C6A0C}"/>
            </c:ext>
          </c:extLst>
        </c:ser>
        <c:ser>
          <c:idx val="10"/>
          <c:order val="10"/>
          <c:tx>
            <c:strRef>
              <c:f>oneOfNineMix_merged_sort_score!$G$74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oneOfNineMix_merged_sort_score!$H$74:$Q$74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71-4BDF-9ED4-C0581C9C6A0C}"/>
            </c:ext>
          </c:extLst>
        </c:ser>
        <c:ser>
          <c:idx val="11"/>
          <c:order val="11"/>
          <c:tx>
            <c:strRef>
              <c:f>oneOfNineMix_merged_sort_score!$G$75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oneOfNineMix_merged_sort_score!$H$75:$Q$75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71-4BDF-9ED4-C0581C9C6A0C}"/>
            </c:ext>
          </c:extLst>
        </c:ser>
        <c:ser>
          <c:idx val="12"/>
          <c:order val="12"/>
          <c:tx>
            <c:strRef>
              <c:f>oneOfNineMix_merged_sort_score!$G$76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oneOfNineMix_merged_sort_score!$H$76:$Q$76</c:f>
              <c:numCache>
                <c:formatCode>General</c:formatCode>
                <c:ptCount val="10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71-4BDF-9ED4-C0581C9C6A0C}"/>
            </c:ext>
          </c:extLst>
        </c:ser>
        <c:ser>
          <c:idx val="13"/>
          <c:order val="13"/>
          <c:tx>
            <c:strRef>
              <c:f>oneOfNineMix_merged_sort_score!$G$77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oneOfNineMix_merged_sort_score!$H$77:$Q$77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71-4BDF-9ED4-C0581C9C6A0C}"/>
            </c:ext>
          </c:extLst>
        </c:ser>
        <c:ser>
          <c:idx val="14"/>
          <c:order val="14"/>
          <c:tx>
            <c:strRef>
              <c:f>oneOfNineMix_merged_sort_score!$G$78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oneOfNineMix_merged_sort_score!$H$78:$Q$78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71-4BDF-9ED4-C0581C9C6A0C}"/>
            </c:ext>
          </c:extLst>
        </c:ser>
        <c:ser>
          <c:idx val="15"/>
          <c:order val="15"/>
          <c:tx>
            <c:strRef>
              <c:f>oneOfNineMix_merged_sort_score!$G$79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oneOfNineMix_merged_sort_score!$H$79:$Q$79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71-4BDF-9ED4-C0581C9C6A0C}"/>
            </c:ext>
          </c:extLst>
        </c:ser>
        <c:ser>
          <c:idx val="16"/>
          <c:order val="16"/>
          <c:tx>
            <c:strRef>
              <c:f>oneOfNineMix_merged_sort_score!$G$80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oneOfNineMix_merged_sort_score!$H$80:$Q$80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71-4BDF-9ED4-C0581C9C6A0C}"/>
            </c:ext>
          </c:extLst>
        </c:ser>
        <c:ser>
          <c:idx val="17"/>
          <c:order val="17"/>
          <c:tx>
            <c:strRef>
              <c:f>oneOfNineMix_merged_sort_score!$G$81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oneOfNineMix_merged_sort_score!$H$63:$Q$63</c:f>
              <c:numCache>
                <c:formatCode>0.0</c:formatCode>
                <c:ptCount val="10"/>
                <c:pt idx="0">
                  <c:v>0.214285714285714</c:v>
                </c:pt>
                <c:pt idx="1">
                  <c:v>0.25</c:v>
                </c:pt>
                <c:pt idx="2">
                  <c:v>0.32142857142857101</c:v>
                </c:pt>
                <c:pt idx="3">
                  <c:v>0.39285714285714202</c:v>
                </c:pt>
                <c:pt idx="4">
                  <c:v>0.53571428571428503</c:v>
                </c:pt>
                <c:pt idx="5">
                  <c:v>0.57142857142857095</c:v>
                </c:pt>
                <c:pt idx="6">
                  <c:v>0.60714285714285698</c:v>
                </c:pt>
                <c:pt idx="7">
                  <c:v>0.64285714285714202</c:v>
                </c:pt>
                <c:pt idx="8">
                  <c:v>0.71428571428571397</c:v>
                </c:pt>
                <c:pt idx="9">
                  <c:v>0.78571428571428503</c:v>
                </c:pt>
              </c:numCache>
            </c:numRef>
          </c:cat>
          <c:val>
            <c:numRef>
              <c:f>oneOfNineMix_merged_sort_score!$H$81:$Q$81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71-4BDF-9ED4-C0581C9C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910575"/>
        <c:axId val="638922223"/>
      </c:barChart>
      <c:catAx>
        <c:axId val="638910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922223"/>
        <c:crosses val="autoZero"/>
        <c:auto val="1"/>
        <c:lblAlgn val="ctr"/>
        <c:lblOffset val="100"/>
        <c:noMultiLvlLbl val="0"/>
      </c:catAx>
      <c:valAx>
        <c:axId val="638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9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Häufkeit Zeiten pro Score</a:t>
            </a:r>
            <a:r>
              <a:rPr lang="de-DE" baseline="0"/>
              <a:t> Anteile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oneOfNineMix_merged_sort_score2!$R$32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oneOfNineMix_merged_sort_score2!$S$32:$Y$32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40F3-B070-56C8A919A516}"/>
            </c:ext>
          </c:extLst>
        </c:ser>
        <c:ser>
          <c:idx val="1"/>
          <c:order val="1"/>
          <c:tx>
            <c:strRef>
              <c:f>oneOfNineMix_merged_sort_score2!$R$33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oneOfNineMix_merged_sort_score2!$S$33:$Y$33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40F3-B070-56C8A919A516}"/>
            </c:ext>
          </c:extLst>
        </c:ser>
        <c:ser>
          <c:idx val="2"/>
          <c:order val="2"/>
          <c:tx>
            <c:strRef>
              <c:f>oneOfNineMix_merged_sort_score2!$R$34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oneOfNineMix_merged_sort_score2!$S$34:$Y$34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40F3-B070-56C8A919A516}"/>
            </c:ext>
          </c:extLst>
        </c:ser>
        <c:ser>
          <c:idx val="3"/>
          <c:order val="3"/>
          <c:tx>
            <c:strRef>
              <c:f>oneOfNineMix_merged_sort_score2!$R$35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oneOfNineMix_merged_sort_score2!$S$35:$Y$35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40F3-B070-56C8A919A516}"/>
            </c:ext>
          </c:extLst>
        </c:ser>
        <c:ser>
          <c:idx val="4"/>
          <c:order val="4"/>
          <c:tx>
            <c:strRef>
              <c:f>oneOfNineMix_merged_sort_score2!$R$36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oneOfNineMix_merged_sort_score2!$S$36:$Y$36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89-40F3-B070-56C8A919A516}"/>
            </c:ext>
          </c:extLst>
        </c:ser>
        <c:ser>
          <c:idx val="5"/>
          <c:order val="5"/>
          <c:tx>
            <c:strRef>
              <c:f>oneOfNineMix_merged_sort_score2!$R$37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oneOfNineMix_merged_sort_score2!$S$37:$Y$37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89-40F3-B070-56C8A919A516}"/>
            </c:ext>
          </c:extLst>
        </c:ser>
        <c:ser>
          <c:idx val="6"/>
          <c:order val="6"/>
          <c:tx>
            <c:strRef>
              <c:f>oneOfNineMix_merged_sort_score2!$R$38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oneOfNineMix_merged_sort_score2!$S$38:$Y$38</c:f>
              <c:numCache>
                <c:formatCode>General</c:formatCode>
                <c:ptCount val="7"/>
                <c:pt idx="1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89-40F3-B070-56C8A919A516}"/>
            </c:ext>
          </c:extLst>
        </c:ser>
        <c:ser>
          <c:idx val="7"/>
          <c:order val="7"/>
          <c:tx>
            <c:strRef>
              <c:f>oneOfNineMix_merged_sort_score2!$R$39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oneOfNineMix_merged_sort_score2!$S$39:$Y$39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89-40F3-B070-56C8A919A516}"/>
            </c:ext>
          </c:extLst>
        </c:ser>
        <c:ser>
          <c:idx val="8"/>
          <c:order val="8"/>
          <c:tx>
            <c:strRef>
              <c:f>oneOfNineMix_merged_sort_score2!$R$40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oneOfNineMix_merged_sort_score2!$S$40:$Y$40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89-40F3-B070-56C8A919A516}"/>
            </c:ext>
          </c:extLst>
        </c:ser>
        <c:ser>
          <c:idx val="9"/>
          <c:order val="9"/>
          <c:tx>
            <c:strRef>
              <c:f>oneOfNineMix_merged_sort_score2!$R$41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oneOfNineMix_merged_sort_score2!$S$41:$Y$41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89-40F3-B070-56C8A919A516}"/>
            </c:ext>
          </c:extLst>
        </c:ser>
        <c:ser>
          <c:idx val="10"/>
          <c:order val="10"/>
          <c:tx>
            <c:strRef>
              <c:f>oneOfNineMix_merged_sort_score2!$R$42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oneOfNineMix_merged_sort_score2!$S$42:$Y$42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89-40F3-B070-56C8A919A516}"/>
            </c:ext>
          </c:extLst>
        </c:ser>
        <c:ser>
          <c:idx val="11"/>
          <c:order val="11"/>
          <c:tx>
            <c:strRef>
              <c:f>oneOfNineMix_merged_sort_score2!$R$43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oneOfNineMix_merged_sort_score2!$S$43:$Y$43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89-40F3-B070-56C8A919A516}"/>
            </c:ext>
          </c:extLst>
        </c:ser>
        <c:ser>
          <c:idx val="12"/>
          <c:order val="12"/>
          <c:tx>
            <c:strRef>
              <c:f>oneOfNineMix_merged_sort_score2!$R$44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oneOfNineMix_merged_sort_score2!$S$44:$Y$44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89-40F3-B070-56C8A919A516}"/>
            </c:ext>
          </c:extLst>
        </c:ser>
        <c:ser>
          <c:idx val="13"/>
          <c:order val="13"/>
          <c:tx>
            <c:strRef>
              <c:f>oneOfNineMix_merged_sort_score2!$R$45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oneOfNineMix_merged_sort_score2!$S$45:$Y$45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89-40F3-B070-56C8A919A516}"/>
            </c:ext>
          </c:extLst>
        </c:ser>
        <c:ser>
          <c:idx val="14"/>
          <c:order val="14"/>
          <c:tx>
            <c:strRef>
              <c:f>oneOfNineMix_merged_sort_score2!$R$46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oneOfNineMix_merged_sort_score2!$S$46:$Y$46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89-40F3-B070-56C8A919A516}"/>
            </c:ext>
          </c:extLst>
        </c:ser>
        <c:ser>
          <c:idx val="15"/>
          <c:order val="15"/>
          <c:tx>
            <c:strRef>
              <c:f>oneOfNineMix_merged_sort_score2!$R$47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oneOfNineMix_merged_sort_score2!$S$47:$Y$47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89-40F3-B070-56C8A919A516}"/>
            </c:ext>
          </c:extLst>
        </c:ser>
        <c:ser>
          <c:idx val="16"/>
          <c:order val="16"/>
          <c:tx>
            <c:strRef>
              <c:f>oneOfNineMix_merged_sort_score2!$R$48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oneOfNineMix_merged_sort_score2!$S$48:$Y$48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89-40F3-B070-56C8A919A516}"/>
            </c:ext>
          </c:extLst>
        </c:ser>
        <c:ser>
          <c:idx val="17"/>
          <c:order val="17"/>
          <c:tx>
            <c:strRef>
              <c:f>oneOfNineMix_merged_sort_score2!$R$49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oneOfNineMix_merged_sort_score2!$S$49:$Y$49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C89-40F3-B070-56C8A919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77631"/>
        <c:axId val="220663903"/>
      </c:barChart>
      <c:catAx>
        <c:axId val="2206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663903"/>
        <c:crosses val="autoZero"/>
        <c:auto val="1"/>
        <c:lblAlgn val="ctr"/>
        <c:lblOffset val="100"/>
        <c:noMultiLvlLbl val="0"/>
      </c:catAx>
      <c:valAx>
        <c:axId val="220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6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</a:t>
            </a:r>
            <a:r>
              <a:rPr lang="de-DE" sz="1400" b="0" i="0" u="none" strike="noStrike" baseline="0">
                <a:effectLst/>
              </a:rPr>
              <a:t>Zeiten</a:t>
            </a:r>
            <a:r>
              <a:rPr lang="de-DE"/>
              <a:t> pro</a:t>
            </a:r>
            <a:r>
              <a:rPr lang="de-DE" baseline="0"/>
              <a:t> Score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oneOfNineMix_merged_sort_score2!$R$32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oneOfNineMix_merged_sort_score2!$S$32:$Y$32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8-48D9-A859-6D967A154B59}"/>
            </c:ext>
          </c:extLst>
        </c:ser>
        <c:ser>
          <c:idx val="1"/>
          <c:order val="1"/>
          <c:tx>
            <c:strRef>
              <c:f>oneOfNineMix_merged_sort_score2!$R$33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oneOfNineMix_merged_sort_score2!$S$33:$Y$33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8-48D9-A859-6D967A154B59}"/>
            </c:ext>
          </c:extLst>
        </c:ser>
        <c:ser>
          <c:idx val="2"/>
          <c:order val="2"/>
          <c:tx>
            <c:strRef>
              <c:f>oneOfNineMix_merged_sort_score2!$R$34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oneOfNineMix_merged_sort_score2!$S$34:$Y$34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8-48D9-A859-6D967A154B59}"/>
            </c:ext>
          </c:extLst>
        </c:ser>
        <c:ser>
          <c:idx val="3"/>
          <c:order val="3"/>
          <c:tx>
            <c:strRef>
              <c:f>oneOfNineMix_merged_sort_score2!$R$35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oneOfNineMix_merged_sort_score2!$S$35:$Y$35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8-48D9-A859-6D967A154B59}"/>
            </c:ext>
          </c:extLst>
        </c:ser>
        <c:ser>
          <c:idx val="4"/>
          <c:order val="4"/>
          <c:tx>
            <c:strRef>
              <c:f>oneOfNineMix_merged_sort_score2!$R$36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oneOfNineMix_merged_sort_score2!$S$36:$Y$36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8-48D9-A859-6D967A154B59}"/>
            </c:ext>
          </c:extLst>
        </c:ser>
        <c:ser>
          <c:idx val="5"/>
          <c:order val="5"/>
          <c:tx>
            <c:strRef>
              <c:f>oneOfNineMix_merged_sort_score2!$R$37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oneOfNineMix_merged_sort_score2!$S$37:$Y$37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88-48D9-A859-6D967A154B59}"/>
            </c:ext>
          </c:extLst>
        </c:ser>
        <c:ser>
          <c:idx val="6"/>
          <c:order val="6"/>
          <c:tx>
            <c:strRef>
              <c:f>oneOfNineMix_merged_sort_score2!$R$38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oneOfNineMix_merged_sort_score2!$S$38:$Y$38</c:f>
              <c:numCache>
                <c:formatCode>General</c:formatCode>
                <c:ptCount val="7"/>
                <c:pt idx="1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88-48D9-A859-6D967A154B59}"/>
            </c:ext>
          </c:extLst>
        </c:ser>
        <c:ser>
          <c:idx val="7"/>
          <c:order val="7"/>
          <c:tx>
            <c:strRef>
              <c:f>oneOfNineMix_merged_sort_score2!$R$39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oneOfNineMix_merged_sort_score2!$S$39:$Y$39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88-48D9-A859-6D967A154B59}"/>
            </c:ext>
          </c:extLst>
        </c:ser>
        <c:ser>
          <c:idx val="8"/>
          <c:order val="8"/>
          <c:tx>
            <c:strRef>
              <c:f>oneOfNineMix_merged_sort_score2!$R$40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oneOfNineMix_merged_sort_score2!$S$40:$Y$40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88-48D9-A859-6D967A154B59}"/>
            </c:ext>
          </c:extLst>
        </c:ser>
        <c:ser>
          <c:idx val="9"/>
          <c:order val="9"/>
          <c:tx>
            <c:strRef>
              <c:f>oneOfNineMix_merged_sort_score2!$R$41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oneOfNineMix_merged_sort_score2!$S$41:$Y$41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88-48D9-A859-6D967A154B59}"/>
            </c:ext>
          </c:extLst>
        </c:ser>
        <c:ser>
          <c:idx val="10"/>
          <c:order val="10"/>
          <c:tx>
            <c:strRef>
              <c:f>oneOfNineMix_merged_sort_score2!$R$42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oneOfNineMix_merged_sort_score2!$S$42:$Y$42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88-48D9-A859-6D967A154B59}"/>
            </c:ext>
          </c:extLst>
        </c:ser>
        <c:ser>
          <c:idx val="11"/>
          <c:order val="11"/>
          <c:tx>
            <c:strRef>
              <c:f>oneOfNineMix_merged_sort_score2!$R$43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oneOfNineMix_merged_sort_score2!$S$43:$Y$43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88-48D9-A859-6D967A154B59}"/>
            </c:ext>
          </c:extLst>
        </c:ser>
        <c:ser>
          <c:idx val="12"/>
          <c:order val="12"/>
          <c:tx>
            <c:strRef>
              <c:f>oneOfNineMix_merged_sort_score2!$R$44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oneOfNineMix_merged_sort_score2!$S$44:$Y$44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88-48D9-A859-6D967A154B59}"/>
            </c:ext>
          </c:extLst>
        </c:ser>
        <c:ser>
          <c:idx val="13"/>
          <c:order val="13"/>
          <c:tx>
            <c:strRef>
              <c:f>oneOfNineMix_merged_sort_score2!$R$45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oneOfNineMix_merged_sort_score2!$S$45:$Y$45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88-48D9-A859-6D967A154B59}"/>
            </c:ext>
          </c:extLst>
        </c:ser>
        <c:ser>
          <c:idx val="14"/>
          <c:order val="14"/>
          <c:tx>
            <c:strRef>
              <c:f>oneOfNineMix_merged_sort_score2!$R$46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oneOfNineMix_merged_sort_score2!$S$46:$Y$46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88-48D9-A859-6D967A154B59}"/>
            </c:ext>
          </c:extLst>
        </c:ser>
        <c:ser>
          <c:idx val="15"/>
          <c:order val="15"/>
          <c:tx>
            <c:strRef>
              <c:f>oneOfNineMix_merged_sort_score2!$R$47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oneOfNineMix_merged_sort_score2!$S$47:$Y$47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88-48D9-A859-6D967A154B59}"/>
            </c:ext>
          </c:extLst>
        </c:ser>
        <c:ser>
          <c:idx val="16"/>
          <c:order val="16"/>
          <c:tx>
            <c:strRef>
              <c:f>oneOfNineMix_merged_sort_score2!$R$48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oneOfNineMix_merged_sort_score2!$S$48:$Y$48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88-48D9-A859-6D967A154B59}"/>
            </c:ext>
          </c:extLst>
        </c:ser>
        <c:ser>
          <c:idx val="17"/>
          <c:order val="17"/>
          <c:tx>
            <c:strRef>
              <c:f>oneOfNineMix_merged_sort_score2!$R$49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oneOfNineMix_merged_sort_score2!$S$49:$Y$49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88-48D9-A859-6D967A15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77631"/>
        <c:axId val="220663903"/>
      </c:barChart>
      <c:catAx>
        <c:axId val="2206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663903"/>
        <c:crosses val="autoZero"/>
        <c:auto val="1"/>
        <c:lblAlgn val="ctr"/>
        <c:lblOffset val="100"/>
        <c:noMultiLvlLbl val="0"/>
      </c:catAx>
      <c:valAx>
        <c:axId val="220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6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Distanzen pro Score Summe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oneOfNineMix_merged_sort_score2!$R$5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oneOfNineMix_merged_sort_score2!$S$5:$Y$5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C-4A7E-BD92-4E6487B7C1CE}"/>
            </c:ext>
          </c:extLst>
        </c:ser>
        <c:ser>
          <c:idx val="1"/>
          <c:order val="1"/>
          <c:tx>
            <c:strRef>
              <c:f>oneOfNineMix_merged_sort_score2!$R$6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oneOfNineMix_merged_sort_score2!$S$6:$Y$6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C-4A7E-BD92-4E6487B7C1CE}"/>
            </c:ext>
          </c:extLst>
        </c:ser>
        <c:ser>
          <c:idx val="2"/>
          <c:order val="2"/>
          <c:tx>
            <c:strRef>
              <c:f>oneOfNineMix_merged_sort_score2!$R$7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oneOfNineMix_merged_sort_score2!$S$7:$Y$7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C-4A7E-BD92-4E6487B7C1CE}"/>
            </c:ext>
          </c:extLst>
        </c:ser>
        <c:ser>
          <c:idx val="3"/>
          <c:order val="3"/>
          <c:tx>
            <c:strRef>
              <c:f>oneOfNineMix_merged_sort_score2!$R$8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oneOfNineMix_merged_sort_score2!$S$8:$Y$8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FC-4A7E-BD92-4E6487B7C1CE}"/>
            </c:ext>
          </c:extLst>
        </c:ser>
        <c:ser>
          <c:idx val="4"/>
          <c:order val="4"/>
          <c:tx>
            <c:strRef>
              <c:f>oneOfNineMix_merged_sort_score2!$R$9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oneOfNineMix_merged_sort_score2!$S$9:$Y$9</c:f>
              <c:numCache>
                <c:formatCode>General</c:formatCode>
                <c:ptCount val="7"/>
                <c:pt idx="3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FC-4A7E-BD92-4E6487B7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10239"/>
        <c:axId val="175508575"/>
      </c:barChart>
      <c:catAx>
        <c:axId val="1755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08575"/>
        <c:crosses val="autoZero"/>
        <c:auto val="1"/>
        <c:lblAlgn val="ctr"/>
        <c:lblOffset val="100"/>
        <c:noMultiLvlLbl val="0"/>
      </c:catAx>
      <c:valAx>
        <c:axId val="1755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Häufkeit Distanzen pro Score Anteile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oneOfNineMix_merged_sort_score2!$R$5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oneOfNineMix_merged_sort_score2!$S$5:$Y$5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B-40E3-9647-43AC403D31DA}"/>
            </c:ext>
          </c:extLst>
        </c:ser>
        <c:ser>
          <c:idx val="1"/>
          <c:order val="1"/>
          <c:tx>
            <c:strRef>
              <c:f>oneOfNineMix_merged_sort_score2!$R$6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oneOfNineMix_merged_sort_score2!$S$6:$Y$6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B-40E3-9647-43AC403D31DA}"/>
            </c:ext>
          </c:extLst>
        </c:ser>
        <c:ser>
          <c:idx val="2"/>
          <c:order val="2"/>
          <c:tx>
            <c:strRef>
              <c:f>oneOfNineMix_merged_sort_score2!$R$7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oneOfNineMix_merged_sort_score2!$S$7:$Y$7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B-40E3-9647-43AC403D31DA}"/>
            </c:ext>
          </c:extLst>
        </c:ser>
        <c:ser>
          <c:idx val="3"/>
          <c:order val="3"/>
          <c:tx>
            <c:strRef>
              <c:f>oneOfNineMix_merged_sort_score2!$R$8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oneOfNineMix_merged_sort_score2!$S$8:$Y$8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B-40E3-9647-43AC403D31DA}"/>
            </c:ext>
          </c:extLst>
        </c:ser>
        <c:ser>
          <c:idx val="4"/>
          <c:order val="4"/>
          <c:tx>
            <c:strRef>
              <c:f>oneOfNineMix_merged_sort_score2!$R$9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oneOfNineMix_merged_sort_score2!$S$9:$Y$9</c:f>
              <c:numCache>
                <c:formatCode>General</c:formatCode>
                <c:ptCount val="7"/>
                <c:pt idx="3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4B-40E3-9647-43AC403D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10239"/>
        <c:axId val="175508575"/>
      </c:barChart>
      <c:catAx>
        <c:axId val="1755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08575"/>
        <c:crosses val="autoZero"/>
        <c:auto val="1"/>
        <c:lblAlgn val="ctr"/>
        <c:lblOffset val="100"/>
        <c:noMultiLvlLbl val="0"/>
      </c:catAx>
      <c:valAx>
        <c:axId val="1755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Zeit</a:t>
            </a:r>
            <a:r>
              <a:rPr lang="de-DE" baseline="0"/>
              <a:t> pro Score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oneOfNineNormal_merged!$R$5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oneOfNineNormal_merged!$S$5:$Y$5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F-4532-8887-4761E171403B}"/>
            </c:ext>
          </c:extLst>
        </c:ser>
        <c:ser>
          <c:idx val="1"/>
          <c:order val="1"/>
          <c:tx>
            <c:strRef>
              <c:f>oneOfNineNormal_merged!$R$6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oneOfNineNormal_merged!$S$6:$Y$6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F-4532-8887-4761E171403B}"/>
            </c:ext>
          </c:extLst>
        </c:ser>
        <c:ser>
          <c:idx val="2"/>
          <c:order val="2"/>
          <c:tx>
            <c:strRef>
              <c:f>oneOfNineNormal_merged!$R$7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oneOfNineNormal_merged!$S$7:$Y$7</c:f>
              <c:numCache>
                <c:formatCode>General</c:formatCode>
                <c:ptCount val="7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F-4532-8887-4761E171403B}"/>
            </c:ext>
          </c:extLst>
        </c:ser>
        <c:ser>
          <c:idx val="3"/>
          <c:order val="3"/>
          <c:tx>
            <c:strRef>
              <c:f>oneOfNineNormal_merged!$R$8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oneOfNineNormal_merged!$S$8:$Y$8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F-4532-8887-4761E171403B}"/>
            </c:ext>
          </c:extLst>
        </c:ser>
        <c:ser>
          <c:idx val="4"/>
          <c:order val="4"/>
          <c:tx>
            <c:strRef>
              <c:f>oneOfNineNormal_merged!$R$9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oneOfNineNormal_merged!$S$9:$Y$9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F-4532-8887-4761E171403B}"/>
            </c:ext>
          </c:extLst>
        </c:ser>
        <c:ser>
          <c:idx val="5"/>
          <c:order val="5"/>
          <c:tx>
            <c:strRef>
              <c:f>oneOfNineNormal_merged!$R$10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oneOfNineNormal_merged!$S$10:$Y$10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9F-4532-8887-4761E171403B}"/>
            </c:ext>
          </c:extLst>
        </c:ser>
        <c:ser>
          <c:idx val="6"/>
          <c:order val="6"/>
          <c:tx>
            <c:strRef>
              <c:f>oneOfNineNormal_merged!$R$11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oneOfNineNormal_merged!$S$11:$Y$11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9F-4532-8887-4761E171403B}"/>
            </c:ext>
          </c:extLst>
        </c:ser>
        <c:ser>
          <c:idx val="7"/>
          <c:order val="7"/>
          <c:tx>
            <c:strRef>
              <c:f>oneOfNineNormal_merged!$R$12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oneOfNineNormal_merged!$S$12:$Y$12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9F-4532-8887-4761E171403B}"/>
            </c:ext>
          </c:extLst>
        </c:ser>
        <c:ser>
          <c:idx val="8"/>
          <c:order val="8"/>
          <c:tx>
            <c:strRef>
              <c:f>oneOfNineNormal_merged!$R$13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oneOfNineNormal_merged!$S$13:$Y$13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9F-4532-8887-4761E171403B}"/>
            </c:ext>
          </c:extLst>
        </c:ser>
        <c:ser>
          <c:idx val="9"/>
          <c:order val="9"/>
          <c:tx>
            <c:strRef>
              <c:f>oneOfNineNormal_merged!$R$14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oneOfNineNormal_merged!$S$14:$Y$14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9F-4532-8887-4761E171403B}"/>
            </c:ext>
          </c:extLst>
        </c:ser>
        <c:ser>
          <c:idx val="10"/>
          <c:order val="10"/>
          <c:tx>
            <c:strRef>
              <c:f>oneOfNineNormal_merged!$R$15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oneOfNineNormal_merged!$S$15:$Y$15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9F-4532-8887-4761E171403B}"/>
            </c:ext>
          </c:extLst>
        </c:ser>
        <c:ser>
          <c:idx val="11"/>
          <c:order val="11"/>
          <c:tx>
            <c:strRef>
              <c:f>oneOfNineNormal_merged!$R$16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oneOfNineNormal_merged!$S$16:$Y$16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9F-4532-8887-4761E171403B}"/>
            </c:ext>
          </c:extLst>
        </c:ser>
        <c:ser>
          <c:idx val="12"/>
          <c:order val="12"/>
          <c:tx>
            <c:strRef>
              <c:f>oneOfNineNormal_merged!$R$17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oneOfNineNormal_merged!$S$17:$Y$17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9F-4532-8887-4761E171403B}"/>
            </c:ext>
          </c:extLst>
        </c:ser>
        <c:ser>
          <c:idx val="13"/>
          <c:order val="13"/>
          <c:tx>
            <c:strRef>
              <c:f>oneOfNineNormal_merged!$R$18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oneOfNineNormal_merged!$S$18:$Y$18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9F-4532-8887-4761E171403B}"/>
            </c:ext>
          </c:extLst>
        </c:ser>
        <c:ser>
          <c:idx val="14"/>
          <c:order val="14"/>
          <c:tx>
            <c:strRef>
              <c:f>oneOfNineNormal_merged!$R$19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oneOfNineNormal_merged!$S$19:$Y$19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9F-4532-8887-4761E171403B}"/>
            </c:ext>
          </c:extLst>
        </c:ser>
        <c:ser>
          <c:idx val="15"/>
          <c:order val="15"/>
          <c:tx>
            <c:strRef>
              <c:f>oneOfNineNormal_merged!$R$20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oneOfNineNormal_merged!$S$20:$Y$20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9F-4532-8887-4761E171403B}"/>
            </c:ext>
          </c:extLst>
        </c:ser>
        <c:ser>
          <c:idx val="16"/>
          <c:order val="16"/>
          <c:tx>
            <c:strRef>
              <c:f>oneOfNineNormal_merged!$R$21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oneOfNineNormal_merged!$S$21:$Y$21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9F-4532-8887-4761E171403B}"/>
            </c:ext>
          </c:extLst>
        </c:ser>
        <c:ser>
          <c:idx val="17"/>
          <c:order val="17"/>
          <c:tx>
            <c:strRef>
              <c:f>oneOfNineNormal_merged!$R$22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oneOfNineNormal_merged!$S$22:$Y$22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9F-4532-8887-4761E171403B}"/>
            </c:ext>
          </c:extLst>
        </c:ser>
        <c:ser>
          <c:idx val="18"/>
          <c:order val="18"/>
          <c:tx>
            <c:strRef>
              <c:f>oneOfNineNormal_merged!$R$23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oneOfNineNormal_merged!$S$23:$Y$23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9F-4532-8887-4761E171403B}"/>
            </c:ext>
          </c:extLst>
        </c:ser>
        <c:ser>
          <c:idx val="19"/>
          <c:order val="19"/>
          <c:tx>
            <c:strRef>
              <c:f>oneOfNineNormal_merged!$R$24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oneOfNineNormal_merged!$S$24:$Y$24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9F-4532-8887-4761E171403B}"/>
            </c:ext>
          </c:extLst>
        </c:ser>
        <c:ser>
          <c:idx val="20"/>
          <c:order val="20"/>
          <c:tx>
            <c:strRef>
              <c:f>oneOfNineNormal_merged!$R$25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oneOfNineNormal_merged!$S$25:$Y$25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9F-4532-8887-4761E171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1946527"/>
        <c:axId val="1061936959"/>
      </c:barChart>
      <c:catAx>
        <c:axId val="10619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936959"/>
        <c:crosses val="autoZero"/>
        <c:auto val="1"/>
        <c:lblAlgn val="ctr"/>
        <c:lblOffset val="100"/>
        <c:noMultiLvlLbl val="0"/>
      </c:catAx>
      <c:valAx>
        <c:axId val="10619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9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Häufigkeit Distanzen pro Score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oneOfNineNormal_merged_sort_sc!$Q$4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oneOfNineNormal_merged_sort_sc!$R$4:$X$4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86-453B-8225-B9B72EE4B409}"/>
            </c:ext>
          </c:extLst>
        </c:ser>
        <c:ser>
          <c:idx val="1"/>
          <c:order val="1"/>
          <c:tx>
            <c:strRef>
              <c:f>oneOfNineNormal_merged_sort_sc!$Q$5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oneOfNineNormal_merged_sort_sc!$R$5:$X$5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86-453B-8225-B9B72EE4B409}"/>
            </c:ext>
          </c:extLst>
        </c:ser>
        <c:ser>
          <c:idx val="2"/>
          <c:order val="2"/>
          <c:tx>
            <c:strRef>
              <c:f>oneOfNineNormal_merged_sort_sc!$Q$6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oneOfNineNormal_merged_sort_sc!$R$6:$X$6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86-453B-8225-B9B72EE4B409}"/>
            </c:ext>
          </c:extLst>
        </c:ser>
        <c:ser>
          <c:idx val="3"/>
          <c:order val="3"/>
          <c:tx>
            <c:strRef>
              <c:f>oneOfNineNormal_merged_sort_sc!$Q$7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oneOfNineNormal_merged_sort_sc!$R$7:$X$7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86-453B-8225-B9B72EE4B409}"/>
            </c:ext>
          </c:extLst>
        </c:ser>
        <c:ser>
          <c:idx val="4"/>
          <c:order val="4"/>
          <c:tx>
            <c:strRef>
              <c:f>oneOfNineNormal_merged_sort_sc!$Q$8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oneOfNineNormal_merged_sort_sc!$R$8:$X$8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86-453B-8225-B9B72EE4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242143"/>
        <c:axId val="621241311"/>
      </c:barChart>
      <c:catAx>
        <c:axId val="6212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41311"/>
        <c:crosses val="autoZero"/>
        <c:auto val="1"/>
        <c:lblAlgn val="ctr"/>
        <c:lblOffset val="100"/>
        <c:noMultiLvlLbl val="0"/>
      </c:catAx>
      <c:valAx>
        <c:axId val="6212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Distanzen pro Score Anteile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oneOfNineNormal_merged_sort_sc!$Q$4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oneOfNineNormal_merged_sort_sc!$R$4:$X$4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C-4070-A4D4-A6E720141792}"/>
            </c:ext>
          </c:extLst>
        </c:ser>
        <c:ser>
          <c:idx val="1"/>
          <c:order val="1"/>
          <c:tx>
            <c:strRef>
              <c:f>oneOfNineNormal_merged_sort_sc!$Q$5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oneOfNineNormal_merged_sort_sc!$R$5:$X$5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C-4070-A4D4-A6E720141792}"/>
            </c:ext>
          </c:extLst>
        </c:ser>
        <c:ser>
          <c:idx val="2"/>
          <c:order val="2"/>
          <c:tx>
            <c:strRef>
              <c:f>oneOfNineNormal_merged_sort_sc!$Q$6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oneOfNineNormal_merged_sort_sc!$R$6:$X$6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C-4070-A4D4-A6E720141792}"/>
            </c:ext>
          </c:extLst>
        </c:ser>
        <c:ser>
          <c:idx val="3"/>
          <c:order val="3"/>
          <c:tx>
            <c:strRef>
              <c:f>oneOfNineNormal_merged_sort_sc!$Q$7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oneOfNineNormal_merged_sort_sc!$R$7:$X$7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C-4070-A4D4-A6E720141792}"/>
            </c:ext>
          </c:extLst>
        </c:ser>
        <c:ser>
          <c:idx val="4"/>
          <c:order val="4"/>
          <c:tx>
            <c:strRef>
              <c:f>oneOfNineNormal_merged_sort_sc!$Q$8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oneOfNineNormal_merged_sort_sc!$R$8:$X$8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C-4070-A4D4-A6E72014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242143"/>
        <c:axId val="621241311"/>
      </c:barChart>
      <c:catAx>
        <c:axId val="6212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41311"/>
        <c:crosses val="autoZero"/>
        <c:auto val="1"/>
        <c:lblAlgn val="ctr"/>
        <c:lblOffset val="100"/>
        <c:noMultiLvlLbl val="0"/>
      </c:catAx>
      <c:valAx>
        <c:axId val="6212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Pitch Brightness</a:t>
            </a:r>
            <a:r>
              <a:rPr lang="de-DE" baseline="0"/>
              <a:t>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pb_merged!$U$10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pb_merged!$T$11:$T$13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pb_merged!$U$11:$U$13</c:f>
              <c:numCache>
                <c:formatCode>General</c:formatCode>
                <c:ptCount val="3"/>
                <c:pt idx="0">
                  <c:v>82</c:v>
                </c:pt>
                <c:pt idx="1">
                  <c:v>104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ECD-BF0D-40E3593BDA87}"/>
            </c:ext>
          </c:extLst>
        </c:ser>
        <c:ser>
          <c:idx val="1"/>
          <c:order val="1"/>
          <c:tx>
            <c:strRef>
              <c:f>pb_merged!$V$10</c:f>
              <c:strCache>
                <c:ptCount val="1"/>
                <c:pt idx="0">
                  <c:v>brightness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pb_merged!$T$11:$T$13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pb_merged!$V$11:$V$13</c:f>
              <c:numCache>
                <c:formatCode>General</c:formatCode>
                <c:ptCount val="3"/>
                <c:pt idx="0">
                  <c:v>105</c:v>
                </c:pt>
                <c:pt idx="1">
                  <c:v>94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7-4ECD-BF0D-40E3593B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057279"/>
        <c:axId val="618059359"/>
      </c:barChart>
      <c:catAx>
        <c:axId val="6180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059359"/>
        <c:crosses val="autoZero"/>
        <c:auto val="1"/>
        <c:lblAlgn val="ctr"/>
        <c:lblOffset val="100"/>
        <c:noMultiLvlLbl val="0"/>
      </c:catAx>
      <c:valAx>
        <c:axId val="6180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Gesamt-Distanz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pb_merged!$T$20:$T$24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</c:numCache>
            </c:numRef>
          </c:cat>
          <c:val>
            <c:numRef>
              <c:f>pb_merged!$U$20:$U$24</c:f>
              <c:numCache>
                <c:formatCode>General</c:formatCode>
                <c:ptCount val="5"/>
                <c:pt idx="0">
                  <c:v>32</c:v>
                </c:pt>
                <c:pt idx="1">
                  <c:v>62</c:v>
                </c:pt>
                <c:pt idx="2">
                  <c:v>101</c:v>
                </c:pt>
                <c:pt idx="3">
                  <c:v>56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1-45A8-98C4-9F005C1F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36063"/>
        <c:axId val="526436895"/>
      </c:barChart>
      <c:catAx>
        <c:axId val="5264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436895"/>
        <c:crosses val="autoZero"/>
        <c:auto val="1"/>
        <c:lblAlgn val="ctr"/>
        <c:lblOffset val="100"/>
        <c:noMultiLvlLbl val="0"/>
      </c:catAx>
      <c:valAx>
        <c:axId val="5264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4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Zeiten pro Score (gemischt)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oneOfNineMix_merged_sort_score2!$R$32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8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oneOfNineMix_merged_sort_score2!$S$32:$Y$32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2-48CB-9C8B-84752F00F902}"/>
            </c:ext>
          </c:extLst>
        </c:ser>
        <c:ser>
          <c:idx val="1"/>
          <c:order val="1"/>
          <c:tx>
            <c:strRef>
              <c:f>oneOfNineMix_merged_sort_score2!$R$33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5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oneOfNineMix_merged_sort_score2!$S$33:$Y$33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2-48CB-9C8B-84752F00F902}"/>
            </c:ext>
          </c:extLst>
        </c:ser>
        <c:ser>
          <c:idx val="2"/>
          <c:order val="2"/>
          <c:tx>
            <c:strRef>
              <c:f>oneOfNineMix_merged_sort_score2!$R$34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oneOfNineMix_merged_sort_score2!$S$34:$Y$34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2-48CB-9C8B-84752F00F902}"/>
            </c:ext>
          </c:extLst>
        </c:ser>
        <c:ser>
          <c:idx val="3"/>
          <c:order val="3"/>
          <c:tx>
            <c:strRef>
              <c:f>oneOfNineMix_merged_sort_score2!$R$35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oneOfNineMix_merged_sort_score2!$S$35:$Y$35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2-48CB-9C8B-84752F00F902}"/>
            </c:ext>
          </c:extLst>
        </c:ser>
        <c:ser>
          <c:idx val="4"/>
          <c:order val="4"/>
          <c:tx>
            <c:strRef>
              <c:f>oneOfNineMix_merged_sort_score2!$R$36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6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oneOfNineMix_merged_sort_score2!$S$36:$Y$36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2-48CB-9C8B-84752F00F902}"/>
            </c:ext>
          </c:extLst>
        </c:ser>
        <c:ser>
          <c:idx val="5"/>
          <c:order val="5"/>
          <c:tx>
            <c:strRef>
              <c:f>oneOfNineMix_merged_sort_score2!$R$37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oneOfNineMix_merged_sort_score2!$S$37:$Y$37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2-48CB-9C8B-84752F00F902}"/>
            </c:ext>
          </c:extLst>
        </c:ser>
        <c:ser>
          <c:idx val="6"/>
          <c:order val="6"/>
          <c:tx>
            <c:strRef>
              <c:f>oneOfNineMix_merged_sort_score2!$R$38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oneOfNineMix_merged_sort_score2!$S$38:$Y$38</c:f>
              <c:numCache>
                <c:formatCode>General</c:formatCode>
                <c:ptCount val="7"/>
                <c:pt idx="1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12-48CB-9C8B-84752F00F902}"/>
            </c:ext>
          </c:extLst>
        </c:ser>
        <c:ser>
          <c:idx val="7"/>
          <c:order val="7"/>
          <c:tx>
            <c:strRef>
              <c:f>oneOfNineMix_merged_sort_score2!$R$39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oneOfNineMix_merged_sort_score2!$S$39:$Y$39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12-48CB-9C8B-84752F00F902}"/>
            </c:ext>
          </c:extLst>
        </c:ser>
        <c:ser>
          <c:idx val="8"/>
          <c:order val="8"/>
          <c:tx>
            <c:strRef>
              <c:f>oneOfNineMix_merged_sort_score2!$R$40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oneOfNineMix_merged_sort_score2!$S$40:$Y$40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12-48CB-9C8B-84752F00F902}"/>
            </c:ext>
          </c:extLst>
        </c:ser>
        <c:ser>
          <c:idx val="9"/>
          <c:order val="9"/>
          <c:tx>
            <c:strRef>
              <c:f>oneOfNineMix_merged_sort_score2!$R$41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oneOfNineMix_merged_sort_score2!$S$41:$Y$41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12-48CB-9C8B-84752F00F902}"/>
            </c:ext>
          </c:extLst>
        </c:ser>
        <c:ser>
          <c:idx val="10"/>
          <c:order val="10"/>
          <c:tx>
            <c:strRef>
              <c:f>oneOfNineMix_merged_sort_score2!$R$42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oneOfNineMix_merged_sort_score2!$S$42:$Y$42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12-48CB-9C8B-84752F00F902}"/>
            </c:ext>
          </c:extLst>
        </c:ser>
        <c:ser>
          <c:idx val="11"/>
          <c:order val="11"/>
          <c:tx>
            <c:strRef>
              <c:f>oneOfNineMix_merged_sort_score2!$R$43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shade val="81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oneOfNineMix_merged_sort_score2!$S$43:$Y$43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12-48CB-9C8B-84752F00F902}"/>
            </c:ext>
          </c:extLst>
        </c:ser>
        <c:ser>
          <c:idx val="12"/>
          <c:order val="12"/>
          <c:tx>
            <c:strRef>
              <c:f>oneOfNineMix_merged_sort_score2!$R$44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oneOfNineMix_merged_sort_score2!$S$44:$Y$44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12-48CB-9C8B-84752F00F902}"/>
            </c:ext>
          </c:extLst>
        </c:ser>
        <c:ser>
          <c:idx val="13"/>
          <c:order val="13"/>
          <c:tx>
            <c:strRef>
              <c:f>oneOfNineMix_merged_sort_score2!$R$45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shade val="6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oneOfNineMix_merged_sort_score2!$S$45:$Y$45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12-48CB-9C8B-84752F00F902}"/>
            </c:ext>
          </c:extLst>
        </c:ser>
        <c:ser>
          <c:idx val="14"/>
          <c:order val="14"/>
          <c:tx>
            <c:strRef>
              <c:f>oneOfNineMix_merged_sort_score2!$R$46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shade val="59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oneOfNineMix_merged_sort_score2!$S$46:$Y$46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12-48CB-9C8B-84752F00F902}"/>
            </c:ext>
          </c:extLst>
        </c:ser>
        <c:ser>
          <c:idx val="15"/>
          <c:order val="15"/>
          <c:tx>
            <c:strRef>
              <c:f>oneOfNineMix_merged_sort_score2!$R$47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oneOfNineMix_merged_sort_score2!$S$47:$Y$47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12-48CB-9C8B-84752F00F902}"/>
            </c:ext>
          </c:extLst>
        </c:ser>
        <c:ser>
          <c:idx val="16"/>
          <c:order val="16"/>
          <c:tx>
            <c:strRef>
              <c:f>oneOfNineMix_merged_sort_score2!$R$48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oneOfNineMix_merged_sort_score2!$S$48:$Y$48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12-48CB-9C8B-84752F00F902}"/>
            </c:ext>
          </c:extLst>
        </c:ser>
        <c:ser>
          <c:idx val="17"/>
          <c:order val="17"/>
          <c:tx>
            <c:strRef>
              <c:f>oneOfNineMix_merged_sort_score2!$R$49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5">
                <a:shade val="3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oneOfNineMix_merged_sort_score2!$S$31:$Y$31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oneOfNineMix_merged_sort_score2!$S$49:$Y$49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12-48CB-9C8B-84752F00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0677631"/>
        <c:axId val="220663903"/>
      </c:barChart>
      <c:catAx>
        <c:axId val="22067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220663903"/>
        <c:crosses val="autoZero"/>
        <c:auto val="1"/>
        <c:lblAlgn val="ctr"/>
        <c:lblOffset val="100"/>
        <c:noMultiLvlLbl val="0"/>
      </c:catAx>
      <c:valAx>
        <c:axId val="220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2206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Gesamt-Distanz pro Score</a:t>
            </a:r>
            <a:r>
              <a:rPr lang="de-DE" baseline="0"/>
              <a:t>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pb_merged!$T$32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pb_merged!$U$32:$AA$32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802-A7A2-88B8C1416879}"/>
            </c:ext>
          </c:extLst>
        </c:ser>
        <c:ser>
          <c:idx val="1"/>
          <c:order val="1"/>
          <c:tx>
            <c:strRef>
              <c:f>pb_merged!$T$33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pb_merged!$U$33:$AA$33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18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7-4802-A7A2-88B8C1416879}"/>
            </c:ext>
          </c:extLst>
        </c:ser>
        <c:ser>
          <c:idx val="2"/>
          <c:order val="2"/>
          <c:tx>
            <c:strRef>
              <c:f>pb_merged!$T$34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pb_merged!$U$34:$AA$34</c:f>
              <c:numCache>
                <c:formatCode>General</c:formatCode>
                <c:ptCount val="7"/>
                <c:pt idx="0">
                  <c:v>7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35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7-4802-A7A2-88B8C1416879}"/>
            </c:ext>
          </c:extLst>
        </c:ser>
        <c:ser>
          <c:idx val="3"/>
          <c:order val="3"/>
          <c:tx>
            <c:strRef>
              <c:f>pb_merged!$T$35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pb_merged!$U$35:$AA$35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23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7-4802-A7A2-88B8C1416879}"/>
            </c:ext>
          </c:extLst>
        </c:ser>
        <c:ser>
          <c:idx val="4"/>
          <c:order val="4"/>
          <c:tx>
            <c:strRef>
              <c:f>pb_merged!$T$36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pb_merged!$U$31:$AA$31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pb_merged!$U$36:$AA$36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7-4802-A7A2-88B8C141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183327"/>
        <c:axId val="1106187071"/>
      </c:barChart>
      <c:catAx>
        <c:axId val="11061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87071"/>
        <c:crosses val="autoZero"/>
        <c:auto val="1"/>
        <c:lblAlgn val="ctr"/>
        <c:lblOffset val="100"/>
        <c:noMultiLvlLbl val="0"/>
      </c:catAx>
      <c:valAx>
        <c:axId val="11061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1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Zeit</a:t>
            </a:r>
            <a:r>
              <a:rPr lang="de-DE" baseline="0"/>
              <a:t> pro Score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pb_merged!$T$45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pb_merged!$U$45:$AA$45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5-4787-915E-C42DB49D5240}"/>
            </c:ext>
          </c:extLst>
        </c:ser>
        <c:ser>
          <c:idx val="1"/>
          <c:order val="1"/>
          <c:tx>
            <c:strRef>
              <c:f>pb_merged!$T$46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pb_merged!$U$46:$AA$46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5-4787-915E-C42DB49D5240}"/>
            </c:ext>
          </c:extLst>
        </c:ser>
        <c:ser>
          <c:idx val="2"/>
          <c:order val="2"/>
          <c:tx>
            <c:strRef>
              <c:f>pb_merged!$T$47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pb_merged!$U$47:$AA$47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5-4787-915E-C42DB49D5240}"/>
            </c:ext>
          </c:extLst>
        </c:ser>
        <c:ser>
          <c:idx val="3"/>
          <c:order val="3"/>
          <c:tx>
            <c:strRef>
              <c:f>pb_merged!$T$48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pb_merged!$U$48:$AA$48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5-4787-915E-C42DB49D5240}"/>
            </c:ext>
          </c:extLst>
        </c:ser>
        <c:ser>
          <c:idx val="4"/>
          <c:order val="4"/>
          <c:tx>
            <c:strRef>
              <c:f>pb_merged!$T$49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pb_merged!$U$49:$AA$49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5-4787-915E-C42DB49D5240}"/>
            </c:ext>
          </c:extLst>
        </c:ser>
        <c:ser>
          <c:idx val="5"/>
          <c:order val="5"/>
          <c:tx>
            <c:strRef>
              <c:f>pb_merged!$T$50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pb_merged!$U$50:$AA$50</c:f>
              <c:numCache>
                <c:formatCode>General</c:formatCode>
                <c:ptCount val="7"/>
                <c:pt idx="0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5-4787-915E-C42DB49D5240}"/>
            </c:ext>
          </c:extLst>
        </c:ser>
        <c:ser>
          <c:idx val="6"/>
          <c:order val="6"/>
          <c:tx>
            <c:strRef>
              <c:f>pb_merged!$T$51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pb_merged!$U$51:$AA$51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4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5-4787-915E-C42DB49D5240}"/>
            </c:ext>
          </c:extLst>
        </c:ser>
        <c:ser>
          <c:idx val="7"/>
          <c:order val="7"/>
          <c:tx>
            <c:strRef>
              <c:f>pb_merged!$T$52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pb_merged!$U$52:$AA$52</c:f>
              <c:numCache>
                <c:formatCode>General</c:formatCode>
                <c:ptCount val="7"/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75-4787-915E-C42DB49D5240}"/>
            </c:ext>
          </c:extLst>
        </c:ser>
        <c:ser>
          <c:idx val="8"/>
          <c:order val="8"/>
          <c:tx>
            <c:strRef>
              <c:f>pb_merged!$T$53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pb_merged!$U$53:$AA$53</c:f>
              <c:numCache>
                <c:formatCode>General</c:formatCode>
                <c:ptCount val="7"/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75-4787-915E-C42DB49D5240}"/>
            </c:ext>
          </c:extLst>
        </c:ser>
        <c:ser>
          <c:idx val="9"/>
          <c:order val="9"/>
          <c:tx>
            <c:strRef>
              <c:f>pb_merged!$T$54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pb_merged!$U$54:$AA$54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75-4787-915E-C42DB49D5240}"/>
            </c:ext>
          </c:extLst>
        </c:ser>
        <c:ser>
          <c:idx val="10"/>
          <c:order val="10"/>
          <c:tx>
            <c:strRef>
              <c:f>pb_merged!$T$55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pb_merged!$U$55:$AA$55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75-4787-915E-C42DB49D5240}"/>
            </c:ext>
          </c:extLst>
        </c:ser>
        <c:ser>
          <c:idx val="11"/>
          <c:order val="11"/>
          <c:tx>
            <c:strRef>
              <c:f>pb_merged!$T$56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pb_merged!$U$56:$AA$56</c:f>
              <c:numCache>
                <c:formatCode>General</c:formatCode>
                <c:ptCount val="7"/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75-4787-915E-C42DB49D5240}"/>
            </c:ext>
          </c:extLst>
        </c:ser>
        <c:ser>
          <c:idx val="12"/>
          <c:order val="12"/>
          <c:tx>
            <c:strRef>
              <c:f>pb_merged!$T$57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pb_merged!$U$57:$AA$57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75-4787-915E-C42DB49D5240}"/>
            </c:ext>
          </c:extLst>
        </c:ser>
        <c:ser>
          <c:idx val="13"/>
          <c:order val="13"/>
          <c:tx>
            <c:strRef>
              <c:f>pb_merged!$T$58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pb_merged!$U$58:$AA$58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75-4787-915E-C42DB49D5240}"/>
            </c:ext>
          </c:extLst>
        </c:ser>
        <c:ser>
          <c:idx val="14"/>
          <c:order val="14"/>
          <c:tx>
            <c:strRef>
              <c:f>pb_merged!$T$59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pb_merged!$U$59:$AA$59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75-4787-915E-C42DB49D5240}"/>
            </c:ext>
          </c:extLst>
        </c:ser>
        <c:ser>
          <c:idx val="15"/>
          <c:order val="15"/>
          <c:tx>
            <c:strRef>
              <c:f>pb_merged!$T$60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pb_merged!$U$60:$AA$60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75-4787-915E-C42DB49D5240}"/>
            </c:ext>
          </c:extLst>
        </c:ser>
        <c:ser>
          <c:idx val="16"/>
          <c:order val="16"/>
          <c:tx>
            <c:strRef>
              <c:f>pb_merged!$T$61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pb_merged!$U$61:$AA$61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75-4787-915E-C42DB49D5240}"/>
            </c:ext>
          </c:extLst>
        </c:ser>
        <c:ser>
          <c:idx val="17"/>
          <c:order val="17"/>
          <c:tx>
            <c:strRef>
              <c:f>pb_merged!$T$62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pb_merged!$U$62:$AA$62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75-4787-915E-C42DB49D5240}"/>
            </c:ext>
          </c:extLst>
        </c:ser>
        <c:ser>
          <c:idx val="18"/>
          <c:order val="18"/>
          <c:tx>
            <c:strRef>
              <c:f>pb_merged!$T$63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pb_merged!$U$63:$AA$63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75-4787-915E-C42DB49D5240}"/>
            </c:ext>
          </c:extLst>
        </c:ser>
        <c:ser>
          <c:idx val="19"/>
          <c:order val="19"/>
          <c:tx>
            <c:strRef>
              <c:f>pb_merged!$T$64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pb_merged!$U$64:$AA$64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75-4787-915E-C42DB49D5240}"/>
            </c:ext>
          </c:extLst>
        </c:ser>
        <c:ser>
          <c:idx val="20"/>
          <c:order val="20"/>
          <c:tx>
            <c:strRef>
              <c:f>pb_merged!$T$65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pb_merged!$U$44:$AA$44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pb_merged!$U$65:$AA$65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75-4787-915E-C42DB49D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165087"/>
        <c:axId val="519167999"/>
      </c:barChart>
      <c:catAx>
        <c:axId val="51916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167999"/>
        <c:crosses val="autoZero"/>
        <c:auto val="1"/>
        <c:lblAlgn val="ctr"/>
        <c:lblOffset val="100"/>
        <c:noMultiLvlLbl val="0"/>
      </c:catAx>
      <c:valAx>
        <c:axId val="5191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1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Richness Sharpness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rs_merged!$Z$14</c:f>
              <c:strCache>
                <c:ptCount val="1"/>
                <c:pt idx="0">
                  <c:v>richness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rs_merged!$Y$15:$Y$17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rs_merged!$Z$15:$Z$17</c:f>
              <c:numCache>
                <c:formatCode>General</c:formatCode>
                <c:ptCount val="3"/>
                <c:pt idx="0">
                  <c:v>129</c:v>
                </c:pt>
                <c:pt idx="1">
                  <c:v>132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2-42F5-858F-B06F01587EC8}"/>
            </c:ext>
          </c:extLst>
        </c:ser>
        <c:ser>
          <c:idx val="1"/>
          <c:order val="1"/>
          <c:tx>
            <c:strRef>
              <c:f>rs_merged!$AA$14</c:f>
              <c:strCache>
                <c:ptCount val="1"/>
                <c:pt idx="0">
                  <c:v>sharpness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rs_merged!$Y$15:$Y$17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rs_merged!$AA$15:$AA$17</c:f>
              <c:numCache>
                <c:formatCode>General</c:formatCode>
                <c:ptCount val="3"/>
                <c:pt idx="0">
                  <c:v>89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2-42F5-858F-B06F0158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239231"/>
        <c:axId val="621246719"/>
      </c:barChart>
      <c:catAx>
        <c:axId val="6212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46719"/>
        <c:crosses val="autoZero"/>
        <c:auto val="1"/>
        <c:lblAlgn val="ctr"/>
        <c:lblOffset val="100"/>
        <c:noMultiLvlLbl val="0"/>
      </c:catAx>
      <c:valAx>
        <c:axId val="6212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Gesamt</a:t>
            </a:r>
            <a:r>
              <a:rPr lang="de-DE" baseline="0"/>
              <a:t> Distanz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rs_merged!$T$28:$T$31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</c:numCache>
            </c:numRef>
          </c:cat>
          <c:val>
            <c:numRef>
              <c:f>rs_merged!$U$28:$U$31</c:f>
              <c:numCache>
                <c:formatCode>General</c:formatCode>
                <c:ptCount val="4"/>
                <c:pt idx="0">
                  <c:v>35</c:v>
                </c:pt>
                <c:pt idx="1">
                  <c:v>143</c:v>
                </c:pt>
                <c:pt idx="2">
                  <c:v>88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D-40E7-9535-32E93CBB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44383"/>
        <c:axId val="253940639"/>
      </c:barChart>
      <c:catAx>
        <c:axId val="2539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0639"/>
        <c:crosses val="autoZero"/>
        <c:auto val="1"/>
        <c:lblAlgn val="ctr"/>
        <c:lblOffset val="100"/>
        <c:noMultiLvlLbl val="0"/>
      </c:catAx>
      <c:valAx>
        <c:axId val="253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</a:t>
            </a:r>
            <a:r>
              <a:rPr lang="de-DE" baseline="0"/>
              <a:t> Gesamt -Distanz pro Score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rs_merged!$T$41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rs_merged!$U$41:$AA$41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F-4670-92B4-39CD93CFD15F}"/>
            </c:ext>
          </c:extLst>
        </c:ser>
        <c:ser>
          <c:idx val="1"/>
          <c:order val="1"/>
          <c:tx>
            <c:strRef>
              <c:f>rs_merged!$T$42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rs_merged!$U$42:$AA$42</c:f>
              <c:numCache>
                <c:formatCode>General</c:formatCode>
                <c:ptCount val="7"/>
                <c:pt idx="0">
                  <c:v>21</c:v>
                </c:pt>
                <c:pt idx="1">
                  <c:v>38</c:v>
                </c:pt>
                <c:pt idx="2">
                  <c:v>18</c:v>
                </c:pt>
                <c:pt idx="3">
                  <c:v>10</c:v>
                </c:pt>
                <c:pt idx="4">
                  <c:v>37</c:v>
                </c:pt>
                <c:pt idx="5">
                  <c:v>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F-4670-92B4-39CD93CFD15F}"/>
            </c:ext>
          </c:extLst>
        </c:ser>
        <c:ser>
          <c:idx val="2"/>
          <c:order val="2"/>
          <c:tx>
            <c:strRef>
              <c:f>rs_merged!$T$43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rs_merged!$U$43:$AA$43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F-4670-92B4-39CD93CFD15F}"/>
            </c:ext>
          </c:extLst>
        </c:ser>
        <c:ser>
          <c:idx val="3"/>
          <c:order val="3"/>
          <c:tx>
            <c:strRef>
              <c:f>rs_merged!$T$44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rs_merged!$U$40:$AA$40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rs_merged!$U$44:$AA$44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F-4670-92B4-39CD93CF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27199"/>
        <c:axId val="652924287"/>
      </c:barChart>
      <c:catAx>
        <c:axId val="6529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24287"/>
        <c:crosses val="autoZero"/>
        <c:auto val="1"/>
        <c:lblAlgn val="ctr"/>
        <c:lblOffset val="100"/>
        <c:noMultiLvlLbl val="0"/>
      </c:catAx>
      <c:valAx>
        <c:axId val="6529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</a:t>
            </a:r>
            <a:r>
              <a:rPr lang="de-DE" baseline="0"/>
              <a:t> Zeiten pro Score Summe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rs_merged!$T$55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9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rs_merged!$U$55:$AA$55</c:f>
              <c:numCache>
                <c:formatCode>General</c:formatCode>
                <c:ptCount val="7"/>
                <c:pt idx="0">
                  <c:v>1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B87-99B8-D7978A9EB446}"/>
            </c:ext>
          </c:extLst>
        </c:ser>
        <c:ser>
          <c:idx val="1"/>
          <c:order val="1"/>
          <c:tx>
            <c:strRef>
              <c:f>rs_merged!$T$56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rs_merged!$U$56:$AA$56</c:f>
              <c:numCache>
                <c:formatCode>General</c:formatCode>
                <c:ptCount val="7"/>
                <c:pt idx="0">
                  <c:v>13</c:v>
                </c:pt>
                <c:pt idx="1">
                  <c:v>40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0-4B87-99B8-D7978A9EB446}"/>
            </c:ext>
          </c:extLst>
        </c:ser>
        <c:ser>
          <c:idx val="2"/>
          <c:order val="2"/>
          <c:tx>
            <c:strRef>
              <c:f>rs_merged!$T$57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rs_merged!$U$57:$AA$57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0-4B87-99B8-D7978A9EB446}"/>
            </c:ext>
          </c:extLst>
        </c:ser>
        <c:ser>
          <c:idx val="3"/>
          <c:order val="3"/>
          <c:tx>
            <c:strRef>
              <c:f>rs_merged!$T$58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rs_merged!$U$58:$AA$58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0-4B87-99B8-D7978A9EB446}"/>
            </c:ext>
          </c:extLst>
        </c:ser>
        <c:ser>
          <c:idx val="4"/>
          <c:order val="4"/>
          <c:tx>
            <c:strRef>
              <c:f>rs_merged!$T$59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rs_merged!$U$59:$AA$59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0-4B87-99B8-D7978A9EB446}"/>
            </c:ext>
          </c:extLst>
        </c:ser>
        <c:ser>
          <c:idx val="5"/>
          <c:order val="5"/>
          <c:tx>
            <c:strRef>
              <c:f>rs_merged!$T$60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rs_merged!$U$60:$AA$60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0-4B87-99B8-D7978A9EB446}"/>
            </c:ext>
          </c:extLst>
        </c:ser>
        <c:ser>
          <c:idx val="6"/>
          <c:order val="6"/>
          <c:tx>
            <c:strRef>
              <c:f>rs_merged!$T$61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rs_merged!$U$61:$AA$61</c:f>
              <c:numCache>
                <c:formatCode>General</c:formatCode>
                <c:ptCount val="7"/>
                <c:pt idx="0">
                  <c:v>2</c:v>
                </c:pt>
                <c:pt idx="2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0-4B87-99B8-D7978A9EB446}"/>
            </c:ext>
          </c:extLst>
        </c:ser>
        <c:ser>
          <c:idx val="7"/>
          <c:order val="7"/>
          <c:tx>
            <c:strRef>
              <c:f>rs_merged!$T$62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9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rs_merged!$U$62:$AA$62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70-4B87-99B8-D7978A9EB446}"/>
            </c:ext>
          </c:extLst>
        </c:ser>
        <c:ser>
          <c:idx val="8"/>
          <c:order val="8"/>
          <c:tx>
            <c:strRef>
              <c:f>rs_merged!$T$63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rs_merged!$U$63:$AA$63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0-4B87-99B8-D7978A9EB446}"/>
            </c:ext>
          </c:extLst>
        </c:ser>
        <c:ser>
          <c:idx val="9"/>
          <c:order val="9"/>
          <c:tx>
            <c:strRef>
              <c:f>rs_merged!$T$64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rs_merged!$U$64:$AA$64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70-4B87-99B8-D7978A9EB446}"/>
            </c:ext>
          </c:extLst>
        </c:ser>
        <c:ser>
          <c:idx val="10"/>
          <c:order val="10"/>
          <c:tx>
            <c:strRef>
              <c:f>rs_merged!$T$65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rs_merged!$U$65:$AA$65</c:f>
              <c:numCache>
                <c:formatCode>General</c:formatCode>
                <c:ptCount val="7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70-4B87-99B8-D7978A9EB446}"/>
            </c:ext>
          </c:extLst>
        </c:ser>
        <c:ser>
          <c:idx val="11"/>
          <c:order val="11"/>
          <c:tx>
            <c:strRef>
              <c:f>rs_merged!$T$66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shade val="71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rs_merged!$U$66:$AA$66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0-4B87-99B8-D7978A9EB446}"/>
            </c:ext>
          </c:extLst>
        </c:ser>
        <c:ser>
          <c:idx val="12"/>
          <c:order val="12"/>
          <c:tx>
            <c:strRef>
              <c:f>rs_merged!$T$67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rs_merged!$U$67:$AA$67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70-4B87-99B8-D7978A9EB446}"/>
            </c:ext>
          </c:extLst>
        </c:ser>
        <c:ser>
          <c:idx val="13"/>
          <c:order val="13"/>
          <c:tx>
            <c:strRef>
              <c:f>rs_merged!$T$68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rs_merged!$U$68:$AA$68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70-4B87-99B8-D7978A9EB446}"/>
            </c:ext>
          </c:extLst>
        </c:ser>
        <c:ser>
          <c:idx val="14"/>
          <c:order val="14"/>
          <c:tx>
            <c:strRef>
              <c:f>rs_merged!$T$69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shade val="46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rs_merged!$U$69:$AA$69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70-4B87-99B8-D7978A9EB446}"/>
            </c:ext>
          </c:extLst>
        </c:ser>
        <c:ser>
          <c:idx val="15"/>
          <c:order val="15"/>
          <c:tx>
            <c:strRef>
              <c:f>rs_merged!$T$70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5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numRef>
              <c:f>rs_merged!$U$54:$AA$54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rs_merged!$U$70:$AA$70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70-4B87-99B8-D7978A9EB4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956447"/>
        <c:axId val="253940223"/>
      </c:barChart>
      <c:catAx>
        <c:axId val="2539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0223"/>
        <c:crosses val="autoZero"/>
        <c:auto val="1"/>
        <c:lblAlgn val="ctr"/>
        <c:lblOffset val="100"/>
        <c:noMultiLvlLbl val="0"/>
      </c:catAx>
      <c:valAx>
        <c:axId val="2539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Häufigkeit Knowledge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mainKnowledge!$L$3:$L$9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mainKnowledge!$M$3:$M$9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9-4454-BAA7-5EA8F5CAF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722527"/>
        <c:axId val="611741663"/>
      </c:barChart>
      <c:catAx>
        <c:axId val="6117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741663"/>
        <c:crosses val="autoZero"/>
        <c:auto val="1"/>
        <c:lblAlgn val="ctr"/>
        <c:lblOffset val="100"/>
        <c:noMultiLvlLbl val="0"/>
      </c:catAx>
      <c:valAx>
        <c:axId val="61174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7225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mainPretest!$K$26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mainPretest!$A$25:$I$25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570</c:v>
                </c:pt>
                <c:pt idx="3">
                  <c:v>1000</c:v>
                </c:pt>
                <c:pt idx="4">
                  <c:v>1600</c:v>
                </c:pt>
                <c:pt idx="5">
                  <c:v>2500</c:v>
                </c:pt>
                <c:pt idx="6">
                  <c:v>4000</c:v>
                </c:pt>
                <c:pt idx="7">
                  <c:v>7000</c:v>
                </c:pt>
                <c:pt idx="8">
                  <c:v>13500</c:v>
                </c:pt>
              </c:numCache>
            </c:numRef>
          </c:cat>
          <c:val>
            <c:numRef>
              <c:f>mainPretest!$A$26:$I$26</c:f>
              <c:numCache>
                <c:formatCode>0.000</c:formatCode>
                <c:ptCount val="9"/>
                <c:pt idx="0">
                  <c:v>-3.3333300000000001</c:v>
                </c:pt>
                <c:pt idx="1">
                  <c:v>-2.3529499999999999</c:v>
                </c:pt>
                <c:pt idx="2">
                  <c:v>-19.019599999999901</c:v>
                </c:pt>
                <c:pt idx="3">
                  <c:v>-11.3725399999999</c:v>
                </c:pt>
                <c:pt idx="4">
                  <c:v>-9.0196000000000005</c:v>
                </c:pt>
                <c:pt idx="5">
                  <c:v>-10.5882399999999</c:v>
                </c:pt>
                <c:pt idx="6">
                  <c:v>-9.2156900000000004</c:v>
                </c:pt>
                <c:pt idx="7">
                  <c:v>-5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5-48CA-B0BD-0C8B2D7D1C62}"/>
            </c:ext>
          </c:extLst>
        </c:ser>
        <c:ser>
          <c:idx val="1"/>
          <c:order val="1"/>
          <c:tx>
            <c:strRef>
              <c:f>mainPretest!$K$27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mainPretest!$A$25:$I$25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570</c:v>
                </c:pt>
                <c:pt idx="3">
                  <c:v>1000</c:v>
                </c:pt>
                <c:pt idx="4">
                  <c:v>1600</c:v>
                </c:pt>
                <c:pt idx="5">
                  <c:v>2500</c:v>
                </c:pt>
                <c:pt idx="6">
                  <c:v>4000</c:v>
                </c:pt>
                <c:pt idx="7">
                  <c:v>7000</c:v>
                </c:pt>
                <c:pt idx="8">
                  <c:v>13500</c:v>
                </c:pt>
              </c:numCache>
            </c:numRef>
          </c:cat>
          <c:val>
            <c:numRef>
              <c:f>mainPretest!$A$27:$I$27</c:f>
              <c:numCache>
                <c:formatCode>0.000</c:formatCode>
                <c:ptCount val="9"/>
                <c:pt idx="0">
                  <c:v>-72.549030000000002</c:v>
                </c:pt>
                <c:pt idx="1">
                  <c:v>-75.490200000000002</c:v>
                </c:pt>
                <c:pt idx="2">
                  <c:v>-73.725499999999997</c:v>
                </c:pt>
                <c:pt idx="3">
                  <c:v>-74.313730000000007</c:v>
                </c:pt>
                <c:pt idx="4">
                  <c:v>-74.313730000000007</c:v>
                </c:pt>
                <c:pt idx="5">
                  <c:v>-75.490200000000002</c:v>
                </c:pt>
                <c:pt idx="6">
                  <c:v>-73.725499999999997</c:v>
                </c:pt>
                <c:pt idx="7">
                  <c:v>-71.078439999999901</c:v>
                </c:pt>
                <c:pt idx="8">
                  <c:v>-73.725499999999997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65-48CA-B0BD-0C8B2D7D1C62}"/>
            </c:ext>
          </c:extLst>
        </c:ser>
        <c:ser>
          <c:idx val="2"/>
          <c:order val="2"/>
          <c:tx>
            <c:strRef>
              <c:f>mainPretest!$K$28</c:f>
              <c:strCache>
                <c:ptCount val="1"/>
                <c:pt idx="0">
                  <c:v>durchschnitt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mainPretest!$A$25:$I$25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570</c:v>
                </c:pt>
                <c:pt idx="3">
                  <c:v>1000</c:v>
                </c:pt>
                <c:pt idx="4">
                  <c:v>1600</c:v>
                </c:pt>
                <c:pt idx="5">
                  <c:v>2500</c:v>
                </c:pt>
                <c:pt idx="6">
                  <c:v>4000</c:v>
                </c:pt>
                <c:pt idx="7">
                  <c:v>7000</c:v>
                </c:pt>
                <c:pt idx="8">
                  <c:v>13500</c:v>
                </c:pt>
              </c:numCache>
            </c:numRef>
          </c:cat>
          <c:val>
            <c:numRef>
              <c:f>mainPretest!$A$28:$I$28</c:f>
              <c:numCache>
                <c:formatCode>0.000</c:formatCode>
                <c:ptCount val="9"/>
                <c:pt idx="0">
                  <c:v>-25.506541666666639</c:v>
                </c:pt>
                <c:pt idx="1">
                  <c:v>-33.59477666666664</c:v>
                </c:pt>
                <c:pt idx="2">
                  <c:v>-38.098044666666631</c:v>
                </c:pt>
                <c:pt idx="3">
                  <c:v>-37.333337999999976</c:v>
                </c:pt>
                <c:pt idx="4">
                  <c:v>-32.176474666666621</c:v>
                </c:pt>
                <c:pt idx="5">
                  <c:v>-31.869285333333327</c:v>
                </c:pt>
                <c:pt idx="6">
                  <c:v>-29.77778399999999</c:v>
                </c:pt>
                <c:pt idx="7">
                  <c:v>-27.149863571428547</c:v>
                </c:pt>
                <c:pt idx="8">
                  <c:v>-17.218141249999999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65-48CA-B0BD-0C8B2D7D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21245887"/>
        <c:axId val="621255871"/>
      </c:lineChart>
      <c:catAx>
        <c:axId val="621245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55871"/>
        <c:crosses val="autoZero"/>
        <c:auto val="1"/>
        <c:lblAlgn val="ctr"/>
        <c:lblOffset val="100"/>
        <c:noMultiLvlLbl val="0"/>
      </c:catAx>
      <c:valAx>
        <c:axId val="6212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2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Distanzen pro Score (gemischt)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oneOfNineMix_merged_sort_score2!$R$5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oneOfNineMix_merged_sort_score2!$S$5:$Y$5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E-45A3-A964-F8542D6289D0}"/>
            </c:ext>
          </c:extLst>
        </c:ser>
        <c:ser>
          <c:idx val="1"/>
          <c:order val="1"/>
          <c:tx>
            <c:strRef>
              <c:f>oneOfNineMix_merged_sort_score2!$R$6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oneOfNineMix_merged_sort_score2!$S$6:$Y$6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E-45A3-A964-F8542D6289D0}"/>
            </c:ext>
          </c:extLst>
        </c:ser>
        <c:ser>
          <c:idx val="2"/>
          <c:order val="2"/>
          <c:tx>
            <c:strRef>
              <c:f>oneOfNineMix_merged_sort_score2!$R$7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oneOfNineMix_merged_sort_score2!$S$7:$Y$7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E-45A3-A964-F8542D6289D0}"/>
            </c:ext>
          </c:extLst>
        </c:ser>
        <c:ser>
          <c:idx val="3"/>
          <c:order val="3"/>
          <c:tx>
            <c:strRef>
              <c:f>oneOfNineMix_merged_sort_score2!$R$8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oneOfNineMix_merged_sort_score2!$S$8:$Y$8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E-45A3-A964-F8542D6289D0}"/>
            </c:ext>
          </c:extLst>
        </c:ser>
        <c:ser>
          <c:idx val="4"/>
          <c:order val="4"/>
          <c:tx>
            <c:strRef>
              <c:f>oneOfNineMix_merged_sort_score2!$R$9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oneOfNineMix_merged_sort_score2!$S$4:$Y$4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oneOfNineMix_merged_sort_score2!$S$9:$Y$9</c:f>
              <c:numCache>
                <c:formatCode>General</c:formatCode>
                <c:ptCount val="7"/>
                <c:pt idx="3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E-45A3-A964-F8542D6289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5510239"/>
        <c:axId val="175508575"/>
      </c:barChart>
      <c:catAx>
        <c:axId val="17551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75508575"/>
        <c:crosses val="autoZero"/>
        <c:auto val="1"/>
        <c:lblAlgn val="ctr"/>
        <c:lblOffset val="100"/>
        <c:noMultiLvlLbl val="0"/>
      </c:catAx>
      <c:valAx>
        <c:axId val="1755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1755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Distanzen pro Score (bildhaft)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oneOfNineNormal_merged_sort_sc!$Q$4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oneOfNineNormal_merged_sort_sc!$R$4:$X$4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D82-A779-04FA6DDAEDEE}"/>
            </c:ext>
          </c:extLst>
        </c:ser>
        <c:ser>
          <c:idx val="1"/>
          <c:order val="1"/>
          <c:tx>
            <c:strRef>
              <c:f>oneOfNineNormal_merged_sort_sc!$Q$5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oneOfNineNormal_merged_sort_sc!$R$5:$X$5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4D82-A779-04FA6DDAEDEE}"/>
            </c:ext>
          </c:extLst>
        </c:ser>
        <c:ser>
          <c:idx val="2"/>
          <c:order val="2"/>
          <c:tx>
            <c:strRef>
              <c:f>oneOfNineNormal_merged_sort_sc!$Q$6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oneOfNineNormal_merged_sort_sc!$R$6:$X$6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9-4D82-A779-04FA6DDAEDEE}"/>
            </c:ext>
          </c:extLst>
        </c:ser>
        <c:ser>
          <c:idx val="3"/>
          <c:order val="3"/>
          <c:tx>
            <c:strRef>
              <c:f>oneOfNineNormal_merged_sort_sc!$Q$7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oneOfNineNormal_merged_sort_sc!$R$7:$X$7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9-4D82-A779-04FA6DDAEDEE}"/>
            </c:ext>
          </c:extLst>
        </c:ser>
        <c:ser>
          <c:idx val="4"/>
          <c:order val="4"/>
          <c:tx>
            <c:strRef>
              <c:f>oneOfNineNormal_merged_sort_sc!$Q$8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oneOfNineNormal_merged_sort_sc!$R$3:$X$3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oneOfNineNormal_merged_sort_sc!$R$8:$X$8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9-4D82-A779-04FA6DDA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1242143"/>
        <c:axId val="621241311"/>
      </c:barChart>
      <c:catAx>
        <c:axId val="6212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1241311"/>
        <c:crosses val="autoZero"/>
        <c:auto val="1"/>
        <c:lblAlgn val="ctr"/>
        <c:lblOffset val="100"/>
        <c:noMultiLvlLbl val="0"/>
      </c:catAx>
      <c:valAx>
        <c:axId val="6212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212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>
                <a:latin typeface="Univers LT Std 47 Cn Lt" panose="020B0406020202040204" pitchFamily="34" charset="0"/>
              </a:rPr>
              <a:t>Zeiten pro Score (bildhaft)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oneOfNineNormal_merged!$R$5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oneOfNineNormal_merged!$S$5:$Y$5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FED-A0AB-2B3F5F2EA0B1}"/>
            </c:ext>
          </c:extLst>
        </c:ser>
        <c:ser>
          <c:idx val="1"/>
          <c:order val="1"/>
          <c:tx>
            <c:strRef>
              <c:f>oneOfNineNormal_merged!$R$6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oneOfNineNormal_merged!$S$6:$Y$6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E-4FED-A0AB-2B3F5F2EA0B1}"/>
            </c:ext>
          </c:extLst>
        </c:ser>
        <c:ser>
          <c:idx val="2"/>
          <c:order val="2"/>
          <c:tx>
            <c:strRef>
              <c:f>oneOfNineNormal_merged!$R$7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oneOfNineNormal_merged!$S$7:$Y$7</c:f>
              <c:numCache>
                <c:formatCode>General</c:formatCode>
                <c:ptCount val="7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E-4FED-A0AB-2B3F5F2EA0B1}"/>
            </c:ext>
          </c:extLst>
        </c:ser>
        <c:ser>
          <c:idx val="3"/>
          <c:order val="3"/>
          <c:tx>
            <c:strRef>
              <c:f>oneOfNineNormal_merged!$R$8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oneOfNineNormal_merged!$S$8:$Y$8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E-4FED-A0AB-2B3F5F2EA0B1}"/>
            </c:ext>
          </c:extLst>
        </c:ser>
        <c:ser>
          <c:idx val="4"/>
          <c:order val="4"/>
          <c:tx>
            <c:strRef>
              <c:f>oneOfNineNormal_merged!$R$9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oneOfNineNormal_merged!$S$9:$Y$9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E-4FED-A0AB-2B3F5F2EA0B1}"/>
            </c:ext>
          </c:extLst>
        </c:ser>
        <c:ser>
          <c:idx val="5"/>
          <c:order val="5"/>
          <c:tx>
            <c:strRef>
              <c:f>oneOfNineNormal_merged!$R$10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oneOfNineNormal_merged!$S$10:$Y$10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E-4FED-A0AB-2B3F5F2EA0B1}"/>
            </c:ext>
          </c:extLst>
        </c:ser>
        <c:ser>
          <c:idx val="6"/>
          <c:order val="6"/>
          <c:tx>
            <c:strRef>
              <c:f>oneOfNineNormal_merged!$R$11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oneOfNineNormal_merged!$S$11:$Y$11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E-4FED-A0AB-2B3F5F2EA0B1}"/>
            </c:ext>
          </c:extLst>
        </c:ser>
        <c:ser>
          <c:idx val="7"/>
          <c:order val="7"/>
          <c:tx>
            <c:strRef>
              <c:f>oneOfNineNormal_merged!$R$12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oneOfNineNormal_merged!$S$12:$Y$12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FE-4FED-A0AB-2B3F5F2EA0B1}"/>
            </c:ext>
          </c:extLst>
        </c:ser>
        <c:ser>
          <c:idx val="8"/>
          <c:order val="8"/>
          <c:tx>
            <c:strRef>
              <c:f>oneOfNineNormal_merged!$R$13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oneOfNineNormal_merged!$S$13:$Y$13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FE-4FED-A0AB-2B3F5F2EA0B1}"/>
            </c:ext>
          </c:extLst>
        </c:ser>
        <c:ser>
          <c:idx val="9"/>
          <c:order val="9"/>
          <c:tx>
            <c:strRef>
              <c:f>oneOfNineNormal_merged!$R$14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oneOfNineNormal_merged!$S$14:$Y$14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FE-4FED-A0AB-2B3F5F2EA0B1}"/>
            </c:ext>
          </c:extLst>
        </c:ser>
        <c:ser>
          <c:idx val="10"/>
          <c:order val="10"/>
          <c:tx>
            <c:strRef>
              <c:f>oneOfNineNormal_merged!$R$15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oneOfNineNormal_merged!$S$15:$Y$15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FE-4FED-A0AB-2B3F5F2EA0B1}"/>
            </c:ext>
          </c:extLst>
        </c:ser>
        <c:ser>
          <c:idx val="11"/>
          <c:order val="11"/>
          <c:tx>
            <c:strRef>
              <c:f>oneOfNineNormal_merged!$R$16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oneOfNineNormal_merged!$S$16:$Y$16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FE-4FED-A0AB-2B3F5F2EA0B1}"/>
            </c:ext>
          </c:extLst>
        </c:ser>
        <c:ser>
          <c:idx val="12"/>
          <c:order val="12"/>
          <c:tx>
            <c:strRef>
              <c:f>oneOfNineNormal_merged!$R$17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oneOfNineNormal_merged!$S$17:$Y$17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FE-4FED-A0AB-2B3F5F2EA0B1}"/>
            </c:ext>
          </c:extLst>
        </c:ser>
        <c:ser>
          <c:idx val="13"/>
          <c:order val="13"/>
          <c:tx>
            <c:strRef>
              <c:f>oneOfNineNormal_merged!$R$18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oneOfNineNormal_merged!$S$18:$Y$18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FE-4FED-A0AB-2B3F5F2EA0B1}"/>
            </c:ext>
          </c:extLst>
        </c:ser>
        <c:ser>
          <c:idx val="14"/>
          <c:order val="14"/>
          <c:tx>
            <c:strRef>
              <c:f>oneOfNineNormal_merged!$R$19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oneOfNineNormal_merged!$S$19:$Y$19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FE-4FED-A0AB-2B3F5F2EA0B1}"/>
            </c:ext>
          </c:extLst>
        </c:ser>
        <c:ser>
          <c:idx val="15"/>
          <c:order val="15"/>
          <c:tx>
            <c:strRef>
              <c:f>oneOfNineNormal_merged!$R$20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oneOfNineNormal_merged!$S$20:$Y$20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FE-4FED-A0AB-2B3F5F2EA0B1}"/>
            </c:ext>
          </c:extLst>
        </c:ser>
        <c:ser>
          <c:idx val="16"/>
          <c:order val="16"/>
          <c:tx>
            <c:strRef>
              <c:f>oneOfNineNormal_merged!$R$21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oneOfNineNormal_merged!$S$21:$Y$21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FE-4FED-A0AB-2B3F5F2EA0B1}"/>
            </c:ext>
          </c:extLst>
        </c:ser>
        <c:ser>
          <c:idx val="17"/>
          <c:order val="17"/>
          <c:tx>
            <c:strRef>
              <c:f>oneOfNineNormal_merged!$R$22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oneOfNineNormal_merged!$S$22:$Y$22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FE-4FED-A0AB-2B3F5F2EA0B1}"/>
            </c:ext>
          </c:extLst>
        </c:ser>
        <c:ser>
          <c:idx val="18"/>
          <c:order val="18"/>
          <c:tx>
            <c:strRef>
              <c:f>oneOfNineNormal_merged!$R$23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shade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oneOfNineNormal_merged!$S$23:$Y$23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FE-4FED-A0AB-2B3F5F2EA0B1}"/>
            </c:ext>
          </c:extLst>
        </c:ser>
        <c:ser>
          <c:idx val="19"/>
          <c:order val="19"/>
          <c:tx>
            <c:strRef>
              <c:f>oneOfNineNormal_merged!$R$24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oneOfNineNormal_merged!$S$24:$Y$24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FE-4FED-A0AB-2B3F5F2EA0B1}"/>
            </c:ext>
          </c:extLst>
        </c:ser>
        <c:ser>
          <c:idx val="20"/>
          <c:order val="20"/>
          <c:tx>
            <c:strRef>
              <c:f>oneOfNineNormal_merged!$R$25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cat>
            <c:numRef>
              <c:f>oneOfNineNormal_merged!$S$4:$Y$4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oneOfNineNormal_merged!$S$25:$Y$25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FE-4FED-A0AB-2B3F5F2E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61946527"/>
        <c:axId val="1061936959"/>
      </c:barChart>
      <c:catAx>
        <c:axId val="106194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" panose="020B0503020202020204" pitchFamily="34" charset="0"/>
                    <a:ea typeface="+mn-ea"/>
                    <a:cs typeface="+mn-cs"/>
                  </a:defRPr>
                </a:pPr>
                <a:r>
                  <a:rPr lang="de-D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" panose="020B0503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" panose="020B0503020202020204" pitchFamily="34" charset="0"/>
                <a:ea typeface="+mn-ea"/>
                <a:cs typeface="+mn-cs"/>
              </a:defRPr>
            </a:pPr>
            <a:endParaRPr lang="de-DE"/>
          </a:p>
        </c:txPr>
        <c:crossAx val="1061936959"/>
        <c:crosses val="autoZero"/>
        <c:auto val="1"/>
        <c:lblAlgn val="ctr"/>
        <c:lblOffset val="100"/>
        <c:noMultiLvlLbl val="0"/>
      </c:catAx>
      <c:valAx>
        <c:axId val="10619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" panose="020B0503020202020204" pitchFamily="34" charset="0"/>
                    <a:ea typeface="+mn-ea"/>
                    <a:cs typeface="+mn-cs"/>
                  </a:defRPr>
                </a:pPr>
                <a:r>
                  <a:rPr lang="de-DE"/>
                  <a:t>rel. 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" panose="020B0503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" panose="020B0503020202020204" pitchFamily="34" charset="0"/>
                <a:ea typeface="+mn-ea"/>
                <a:cs typeface="+mn-cs"/>
              </a:defRPr>
            </a:pPr>
            <a:endParaRPr lang="de-DE"/>
          </a:p>
        </c:txPr>
        <c:crossAx val="10619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" panose="020B0503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" panose="020B0503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Distanz (Pitch/Brightness)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Pitch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pb_merged!$T$11:$T$13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pb_merged!$U$11:$U$13</c:f>
              <c:numCache>
                <c:formatCode>General</c:formatCode>
                <c:ptCount val="3"/>
                <c:pt idx="0">
                  <c:v>82</c:v>
                </c:pt>
                <c:pt idx="1">
                  <c:v>104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E-4DF3-ACDC-E947F40D2C6C}"/>
            </c:ext>
          </c:extLst>
        </c:ser>
        <c:ser>
          <c:idx val="1"/>
          <c:order val="1"/>
          <c:tx>
            <c:v>Brightness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pb_merged!$T$11:$T$13</c:f>
              <c:numCache>
                <c:formatCode>General</c:formatCode>
                <c:ptCount val="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</c:numCache>
            </c:numRef>
          </c:cat>
          <c:val>
            <c:numRef>
              <c:f>pb_merged!$V$11:$V$13</c:f>
              <c:numCache>
                <c:formatCode>General</c:formatCode>
                <c:ptCount val="3"/>
                <c:pt idx="0">
                  <c:v>105</c:v>
                </c:pt>
                <c:pt idx="1">
                  <c:v>94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E-4DF3-ACDC-E947F40D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057279"/>
        <c:axId val="618059359"/>
      </c:barChart>
      <c:catAx>
        <c:axId val="61805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18059359"/>
        <c:crosses val="autoZero"/>
        <c:auto val="1"/>
        <c:lblAlgn val="ctr"/>
        <c:lblOffset val="100"/>
        <c:noMultiLvlLbl val="0"/>
      </c:catAx>
      <c:valAx>
        <c:axId val="6180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618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r>
              <a:rPr lang="de-DE"/>
              <a:t>Gesamtdistanz (Pitch/Brightness)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LT Std 47 Cn Lt" panose="020B0406020202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pb_merged!$T$20:$T$24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</c:numCache>
            </c:numRef>
          </c:cat>
          <c:val>
            <c:numRef>
              <c:f>pb_merged!$U$20:$U$24</c:f>
              <c:numCache>
                <c:formatCode>General</c:formatCode>
                <c:ptCount val="5"/>
                <c:pt idx="0">
                  <c:v>32</c:v>
                </c:pt>
                <c:pt idx="1">
                  <c:v>62</c:v>
                </c:pt>
                <c:pt idx="2">
                  <c:v>101</c:v>
                </c:pt>
                <c:pt idx="3">
                  <c:v>56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89E-8C5D-742D6631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26436063"/>
        <c:axId val="526436895"/>
      </c:barChart>
      <c:catAx>
        <c:axId val="52643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Gesamtdistanz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26436895"/>
        <c:crosses val="autoZero"/>
        <c:auto val="1"/>
        <c:lblAlgn val="ctr"/>
        <c:lblOffset val="100"/>
        <c:noMultiLvlLbl val="0"/>
      </c:catAx>
      <c:valAx>
        <c:axId val="5264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LT Std 47 Cn Lt" panose="020B0406020202040204" pitchFamily="34" charset="0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LT Std 47 Cn Lt" panose="020B0406020202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de-DE"/>
          </a:p>
        </c:txPr>
        <c:crossAx val="5264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LT Std 47 Cn Lt" panose="020B040602020204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>
      <cx:tx>
        <cx:txData>
          <cx:v>Verteilung pro Variante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Univers LT Std 47 Cn Lt" panose="020B0406020202040204" pitchFamily="34" charset="0"/>
              <a:ea typeface="Univers LT Std 47 Cn Lt" panose="020B0406020202040204" pitchFamily="34" charset="0"/>
              <a:cs typeface="Univers LT Std 47 Cn Lt" panose="020B0406020202040204" pitchFamily="34" charset="0"/>
            </a:defRPr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Univers LT Std 47 Cn Lt" panose="020B0406020202040204" pitchFamily="34" charset="0"/>
            </a:rPr>
            <a:t>Verteilung pro Variante</a:t>
          </a:r>
        </a:p>
      </cx:txPr>
    </cx:title>
    <cx:plotArea>
      <cx:plotAreaRegion>
        <cx:series layoutId="boxWhisker" uniqueId="{00000003-8AF8-48FB-B4B1-C1B1910E8F4A}">
          <cx:tx>
            <cx:txData>
              <cx:v>bildhaft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4-8AF8-48FB-B4B1-C1B1910E8F4A}">
          <cx:tx>
            <cx:txData>
              <cx:v>gemischt</cx:v>
            </cx:txData>
          </cx:tx>
          <cx:dataId val="1"/>
          <cx:layoutPr>
            <cx:visibility meanLine="0" meanMarker="1" nonoutliers="0"/>
            <cx:statistics quartileMethod="inclusive"/>
          </cx:layoutPr>
        </cx:series>
        <cx:series layoutId="boxWhisker" uniqueId="{00000005-8AF8-48FB-B4B1-C1B1910E8F4A}">
          <cx:tx>
            <cx:txData>
              <cx:v>abstrakt</cx:v>
            </cx:txData>
          </cx:tx>
          <cx:dataId val="2"/>
          <cx:layoutPr>
            <cx:visibility meanLine="0" meanMarker="1" nonoutliers="0"/>
            <cx:statistics quartileMethod="inclusive"/>
          </cx:layoutPr>
        </cx:series>
      </cx:plotAreaRegion>
      <cx:axis id="0" hidden="1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Univers LT Std 47 Cn Lt" panose="020B0406020202040204" pitchFamily="34" charset="0"/>
                  <a:ea typeface="Univers LT Std 47 Cn Lt" panose="020B0406020202040204" pitchFamily="34" charset="0"/>
                  <a:cs typeface="Univers LT Std 47 Cn Lt" panose="020B0406020202040204" pitchFamily="34" charset="0"/>
                </a:defRPr>
              </a:pPr>
              <a:endParaRPr lang="de-DE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Univers LT Std 47 Cn Lt" panose="020B0406020202040204" pitchFamily="34" charset="0"/>
              </a:endParaRP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Univers LT Std 47 Cn Lt" panose="020B0406020202040204" pitchFamily="34" charset="0"/>
                <a:ea typeface="Univers LT Std 47 Cn Lt" panose="020B0406020202040204" pitchFamily="34" charset="0"/>
                <a:cs typeface="Univers LT Std 47 Cn Lt" panose="020B0406020202040204" pitchFamily="34" charset="0"/>
              </a:defRPr>
            </a:pPr>
            <a:endParaRPr lang="de-DE">
              <a:latin typeface="Univers LT Std 47 Cn Lt" panose="020B040602020204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Univers LT Std 47 Cn Lt" panose="020B0406020202040204" pitchFamily="34" charset="0"/>
                    <a:ea typeface="Univers LT Std 47 Cn Lt" panose="020B0406020202040204" pitchFamily="34" charset="0"/>
                    <a:cs typeface="Univers LT Std 47 Cn Lt" panose="020B0406020202040204" pitchFamily="34" charset="0"/>
                  </a:defRPr>
                </a:pPr>
                <a:r>
                  <a:rPr lang="de-DE" b="1">
                    <a:effectLst/>
                    <a:latin typeface="Univers LT Std 47 Cn Lt" panose="020B0406020202040204" pitchFamily="34" charset="0"/>
                  </a:rPr>
                  <a:t>Häufigkeit</a:t>
                </a:r>
                <a:endPara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Univers LT Std 47 Cn Lt" panose="020B0406020202040204" pitchFamily="34" charset="0"/>
                </a:endParaRPr>
              </a:p>
            </cx:rich>
          </cx:tx>
        </cx:title>
        <cx:majorGridlines/>
        <cx:majorTickMarks type="out"/>
        <cx:tickLabels/>
        <cx:spPr>
          <a:ln>
            <a:solidFill>
              <a:schemeClr val="bg1">
                <a:lumMod val="5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Univers LT Std 47 Cn Lt" panose="020B0406020202040204" pitchFamily="34" charset="0"/>
                <a:ea typeface="Univers LT Std 47 Cn Lt" panose="020B0406020202040204" pitchFamily="34" charset="0"/>
                <a:cs typeface="Univers LT Std 47 Cn Lt" panose="020B0406020202040204" pitchFamily="34" charset="0"/>
              </a:defRPr>
            </a:pPr>
            <a:endParaRPr lang="de-DE">
              <a:latin typeface="Univers LT Std 47 Cn Lt" panose="020B040602020204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Univers LT Std 47 Cn Lt" panose="020B0406020202040204" pitchFamily="34" charset="0"/>
              <a:ea typeface="Univers LT Std 47 Cn Lt" panose="020B0406020202040204" pitchFamily="34" charset="0"/>
              <a:cs typeface="Univers LT Std 47 Cn Lt" panose="020B0406020202040204" pitchFamily="34" charset="0"/>
            </a:defRPr>
          </a:pPr>
          <a:endParaRPr lang="de-DE" sz="900">
            <a:latin typeface="Univers LT Std 47 Cn Lt" panose="020B040602020204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</cx:chartData>
  <cx:chart>
    <cx:title pos="t" align="ctr" overlay="0">
      <cx:tx>
        <cx:txData>
          <cx:v>Verteilung Vorwissenbereiche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Univers LT Std 47 Cn Lt" panose="020B0406020202040204" pitchFamily="34" charset="0"/>
              <a:ea typeface="Univers LT Std 47 Cn Lt" panose="020B0406020202040204" pitchFamily="34" charset="0"/>
              <a:cs typeface="Univers LT Std 47 Cn Lt" panose="020B0406020202040204" pitchFamily="34" charset="0"/>
            </a:defRPr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Univers LT Std 47 Cn Lt" panose="020B0406020202040204" pitchFamily="34" charset="0"/>
            </a:rPr>
            <a:t>Verteilung Vorwissenbereiche</a:t>
          </a:r>
        </a:p>
      </cx:txPr>
    </cx:title>
    <cx:plotArea>
      <cx:plotAreaRegion>
        <cx:series layoutId="boxWhisker" uniqueId="{43F0141A-63FF-4F0C-B087-BBA76019098A}">
          <cx:tx>
            <cx:txData>
              <cx:v>Sound Design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C28CF66-13AB-4C85-B71D-4307A1C24C0D}">
          <cx:tx>
            <cx:txData>
              <cx:v>Music Production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3660F40-9922-4602-9355-75BAE4F6D654}">
          <cx:tx>
            <cx:txData>
              <cx:v>Grafic Design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BA57DAC-DA35-45C6-A732-91DC4B9000BE}">
          <cx:tx>
            <cx:txData>
              <cx:v>Paint/Draw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  <cx:spPr>
          <a:ln>
            <a:solidFill>
              <a:schemeClr val="bg1">
                <a:lumMod val="5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Univers LT Std 47 Cn Lt" panose="020B0406020202040204" pitchFamily="34" charset="0"/>
                <a:ea typeface="Univers LT Std 47 Cn Lt" panose="020B0406020202040204" pitchFamily="34" charset="0"/>
                <a:cs typeface="Univers LT Std 47 Cn Lt" panose="020B0406020202040204" pitchFamily="34" charset="0"/>
              </a:defRPr>
            </a:pPr>
            <a:endParaRPr lang="de-DE">
              <a:latin typeface="Univers LT Std 47 Cn Lt" panose="020B040602020204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Univers LT Std 47 Cn Lt" panose="020B0406020202040204" pitchFamily="34" charset="0"/>
                    <a:ea typeface="Univers LT Std 47 Cn Lt" panose="020B0406020202040204" pitchFamily="34" charset="0"/>
                    <a:cs typeface="Univers LT Std 47 Cn Lt" panose="020B0406020202040204" pitchFamily="34" charset="0"/>
                  </a:defRPr>
                </a:pPr>
                <a:r>
                  <a:rPr lang="de-DE" b="1">
                    <a:effectLst/>
                    <a:latin typeface="Univers LT Std 47 Cn Lt" panose="020B0406020202040204" pitchFamily="34" charset="0"/>
                  </a:rPr>
                  <a:t>Häufigkeit</a:t>
                </a:r>
                <a:endPara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Univers LT Std 47 Cn Lt" panose="020B0406020202040204" pitchFamily="34" charset="0"/>
                </a:endParaRPr>
              </a:p>
            </cx:rich>
          </cx:tx>
        </cx:title>
        <cx:majorGridlines/>
        <cx:majorTickMarks type="out"/>
        <cx:tickLabels/>
        <cx:spPr>
          <a:ln>
            <a:solidFill>
              <a:schemeClr val="bg1">
                <a:lumMod val="5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Univers LT Std 47 Cn Lt" panose="020B0406020202040204" pitchFamily="34" charset="0"/>
                <a:ea typeface="Univers LT Std 47 Cn Lt" panose="020B0406020202040204" pitchFamily="34" charset="0"/>
                <a:cs typeface="Univers LT Std 47 Cn Lt" panose="020B0406020202040204" pitchFamily="34" charset="0"/>
              </a:defRPr>
            </a:pPr>
            <a:endParaRPr lang="de-DE">
              <a:latin typeface="Univers LT Std 47 Cn Lt" panose="020B040602020204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Univers LT Std 47 Cn Lt" panose="020B0406020202040204" pitchFamily="34" charset="0"/>
              <a:ea typeface="Univers LT Std 47 Cn Lt" panose="020B0406020202040204" pitchFamily="34" charset="0"/>
              <a:cs typeface="Univers LT Std 47 Cn Lt" panose="020B0406020202040204" pitchFamily="34" charset="0"/>
            </a:defRPr>
          </a:pPr>
          <a:endParaRPr lang="de-DE">
            <a:latin typeface="Univers LT Std 47 Cn Lt" panose="020B040602020204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_xlchart.v1.37</cx:f>
      </cx:numDim>
    </cx:data>
    <cx:data id="1">
      <cx:numDim type="val">
        <cx:f dir="row">_xlchart.v1.38</cx:f>
      </cx:numDim>
    </cx:data>
    <cx:data id="2">
      <cx:numDim type="val">
        <cx:f dir="row">_xlchart.v1.39</cx:f>
      </cx:numDim>
    </cx:data>
  </cx:chartData>
  <cx:chart>
    <cx:title pos="t" align="ctr" overlay="0">
      <cx:tx>
        <cx:txData>
          <cx:v>Häufigkeit Auswahl pro Glyphenart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Häufigkeit Auswahl pro Glyphenart</a:t>
          </a:r>
        </a:p>
      </cx:txPr>
    </cx:title>
    <cx:plotArea>
      <cx:plotAreaRegion>
        <cx:series layoutId="boxWhisker" uniqueId="{00000003-8AF8-48FB-B4B1-C1B1910E8F4A}">
          <cx:tx>
            <cx:txData>
              <cx:f>_xlchart.v1.30</cx:f>
              <cx:v>D3Glyph</cx:v>
            </cx:txData>
          </cx:tx>
          <cx:dataId val="0"/>
          <cx:layoutPr>
            <cx:visibility meanLine="0" meanMarker="1" nonoutliers="0"/>
            <cx:statistics quartileMethod="inclusive"/>
          </cx:layoutPr>
        </cx:series>
        <cx:series layoutId="boxWhisker" uniqueId="{00000004-8AF8-48FB-B4B1-C1B1910E8F4A}">
          <cx:tx>
            <cx:txData>
              <cx:f>_xlchart.v1.32</cx:f>
              <cx:v>D3GlyphMix</cx:v>
            </cx:txData>
          </cx:tx>
          <cx:dataId val="1"/>
          <cx:layoutPr>
            <cx:visibility meanLine="0" meanMarker="1" nonoutliers="0"/>
            <cx:statistics quartileMethod="inclusive"/>
          </cx:layoutPr>
        </cx:series>
        <cx:series layoutId="boxWhisker" uniqueId="{00000005-8AF8-48FB-B4B1-C1B1910E8F4A}">
          <cx:tx>
            <cx:txData>
              <cx:f>_xlchart.v1.34</cx:f>
              <cx:v>D3Pie</cx:v>
            </cx:txData>
          </cx:tx>
          <cx:dataId val="2"/>
          <cx:layoutPr>
            <cx:visibility meanLine="0" meanMarker="1" nonoutliers="0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Verteilung Knowledge Bereiche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Verteilung Knowledge Bereiche</a:t>
          </a:r>
        </a:p>
      </cx:txPr>
    </cx:title>
    <cx:plotArea>
      <cx:plotAreaRegion>
        <cx:series layoutId="boxWhisker" uniqueId="{43F0141A-63FF-4F0C-B087-BBA76019098A}">
          <cx:tx>
            <cx:txData>
              <cx:f>_xlchart.v1.40</cx:f>
              <cx:v>knowledge_1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C28CF66-13AB-4C85-B71D-4307A1C24C0D}">
          <cx:tx>
            <cx:txData>
              <cx:f>_xlchart.v1.42</cx:f>
              <cx:v>knowledge_2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3660F40-9922-4602-9355-75BAE4F6D654}">
          <cx:tx>
            <cx:txData>
              <cx:f>_xlchart.v1.44</cx:f>
              <cx:v>knowledge_3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BA57DAC-DA35-45C6-A732-91DC4B9000BE}">
          <cx:tx>
            <cx:txData>
              <cx:f>_xlchart.v1.46</cx:f>
              <cx:v>knowledge_4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microsoft.com/office/2014/relationships/chartEx" Target="../charts/chartEx2.xml"/><Relationship Id="rId3" Type="http://schemas.openxmlformats.org/officeDocument/2006/relationships/chart" Target="../charts/chart2.xml"/><Relationship Id="rId21" Type="http://schemas.openxmlformats.org/officeDocument/2006/relationships/chart" Target="../charts/chart19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microsoft.com/office/2014/relationships/chartEx" Target="../charts/chartEx1.xml"/><Relationship Id="rId16" Type="http://schemas.openxmlformats.org/officeDocument/2006/relationships/chart" Target="../charts/chart15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1.xml"/><Relationship Id="rId10" Type="http://schemas.openxmlformats.org/officeDocument/2006/relationships/chart" Target="../charts/chart9.xml"/><Relationship Id="rId19" Type="http://schemas.openxmlformats.org/officeDocument/2006/relationships/chart" Target="../charts/chart17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0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38100</xdr:rowOff>
    </xdr:from>
    <xdr:to>
      <xdr:col>7</xdr:col>
      <xdr:colOff>123825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A7A0E-65AA-4A08-8E1B-E8CE7BAE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19439</xdr:colOff>
      <xdr:row>5</xdr:row>
      <xdr:rowOff>77755</xdr:rowOff>
    </xdr:from>
    <xdr:to>
      <xdr:col>20</xdr:col>
      <xdr:colOff>33908</xdr:colOff>
      <xdr:row>19</xdr:row>
      <xdr:rowOff>120195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ED1EF4E0-CE59-428A-A0BD-5EB5C54089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3010" y="1049694"/>
              <a:ext cx="4563143" cy="2763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32</xdr:col>
      <xdr:colOff>151471</xdr:colOff>
      <xdr:row>22</xdr:row>
      <xdr:rowOff>175632</xdr:rowOff>
    </xdr:from>
    <xdr:to>
      <xdr:col>38</xdr:col>
      <xdr:colOff>151471</xdr:colOff>
      <xdr:row>37</xdr:row>
      <xdr:rowOff>61332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CA3B4A2-4992-4D9E-8A58-97DA77B0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522714</xdr:colOff>
      <xdr:row>5</xdr:row>
      <xdr:rowOff>69696</xdr:rowOff>
    </xdr:from>
    <xdr:to>
      <xdr:col>13</xdr:col>
      <xdr:colOff>528576</xdr:colOff>
      <xdr:row>19</xdr:row>
      <xdr:rowOff>145895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090AAAB-C306-4566-87F3-58CFFC77E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156961</xdr:colOff>
      <xdr:row>41</xdr:row>
      <xdr:rowOff>157724</xdr:rowOff>
    </xdr:from>
    <xdr:to>
      <xdr:col>13</xdr:col>
      <xdr:colOff>208880</xdr:colOff>
      <xdr:row>58</xdr:row>
      <xdr:rowOff>2296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91C623A-0ABD-4B05-AF7A-DDB5B87D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28014</xdr:colOff>
      <xdr:row>41</xdr:row>
      <xdr:rowOff>154534</xdr:rowOff>
    </xdr:from>
    <xdr:to>
      <xdr:col>7</xdr:col>
      <xdr:colOff>28015</xdr:colOff>
      <xdr:row>57</xdr:row>
      <xdr:rowOff>189607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AA077E8-1693-4E01-A561-C4341096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441885</xdr:colOff>
      <xdr:row>41</xdr:row>
      <xdr:rowOff>82495</xdr:rowOff>
    </xdr:from>
    <xdr:to>
      <xdr:col>22</xdr:col>
      <xdr:colOff>465517</xdr:colOff>
      <xdr:row>58</xdr:row>
      <xdr:rowOff>14431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2DB8F7-53A7-47B6-ABB8-AFAFBEF9C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23</xdr:col>
      <xdr:colOff>0</xdr:colOff>
      <xdr:row>75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206CBEF3-3C11-47ED-8C87-0DE77AF31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6</xdr:col>
      <xdr:colOff>763733</xdr:colOff>
      <xdr:row>96</xdr:row>
      <xdr:rowOff>77467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148661C-1F45-4AA3-B069-AEA8CA792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443432</xdr:colOff>
      <xdr:row>82</xdr:row>
      <xdr:rowOff>113487</xdr:rowOff>
    </xdr:from>
    <xdr:to>
      <xdr:col>13</xdr:col>
      <xdr:colOff>441431</xdr:colOff>
      <xdr:row>97</xdr:row>
      <xdr:rowOff>7592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1FAB512-9069-4EAC-AA7F-C4583203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760519</xdr:colOff>
      <xdr:row>97</xdr:row>
      <xdr:rowOff>147439</xdr:rowOff>
    </xdr:from>
    <xdr:to>
      <xdr:col>6</xdr:col>
      <xdr:colOff>758517</xdr:colOff>
      <xdr:row>112</xdr:row>
      <xdr:rowOff>41543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211E2864-DC5C-41A1-96BE-ECD5D3CC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114766</xdr:colOff>
      <xdr:row>98</xdr:row>
      <xdr:rowOff>24377</xdr:rowOff>
    </xdr:from>
    <xdr:to>
      <xdr:col>13</xdr:col>
      <xdr:colOff>112764</xdr:colOff>
      <xdr:row>112</xdr:row>
      <xdr:rowOff>105246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310CD8F-D948-486F-AE9A-1A3BE4A4F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83</xdr:row>
      <xdr:rowOff>0</xdr:rowOff>
    </xdr:from>
    <xdr:to>
      <xdr:col>22</xdr:col>
      <xdr:colOff>751262</xdr:colOff>
      <xdr:row>98</xdr:row>
      <xdr:rowOff>120323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44D60F40-FAC6-4F72-922D-92249E58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566053</xdr:colOff>
      <xdr:row>82</xdr:row>
      <xdr:rowOff>168945</xdr:rowOff>
    </xdr:from>
    <xdr:to>
      <xdr:col>29</xdr:col>
      <xdr:colOff>551579</xdr:colOff>
      <xdr:row>98</xdr:row>
      <xdr:rowOff>102503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FF5C7157-3C98-4348-A01E-782B6AC82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694920</xdr:colOff>
      <xdr:row>100</xdr:row>
      <xdr:rowOff>91204</xdr:rowOff>
    </xdr:from>
    <xdr:to>
      <xdr:col>22</xdr:col>
      <xdr:colOff>680447</xdr:colOff>
      <xdr:row>116</xdr:row>
      <xdr:rowOff>36669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2816DC1-B217-4E57-A0A4-3D557220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505921</xdr:colOff>
      <xdr:row>100</xdr:row>
      <xdr:rowOff>49416</xdr:rowOff>
    </xdr:from>
    <xdr:to>
      <xdr:col>29</xdr:col>
      <xdr:colOff>476365</xdr:colOff>
      <xdr:row>115</xdr:row>
      <xdr:rowOff>169740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BEAA221-53D5-43A6-A579-BFE95A5A9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121260</xdr:colOff>
      <xdr:row>124</xdr:row>
      <xdr:rowOff>0</xdr:rowOff>
    </xdr:from>
    <xdr:to>
      <xdr:col>6</xdr:col>
      <xdr:colOff>616151</xdr:colOff>
      <xdr:row>139</xdr:row>
      <xdr:rowOff>162893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D54A2AA-58F8-45EC-9116-B399F8FED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354852</xdr:colOff>
      <xdr:row>124</xdr:row>
      <xdr:rowOff>153127</xdr:rowOff>
    </xdr:from>
    <xdr:to>
      <xdr:col>13</xdr:col>
      <xdr:colOff>321400</xdr:colOff>
      <xdr:row>139</xdr:row>
      <xdr:rowOff>167926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Diagramm 22">
              <a:extLst>
                <a:ext uri="{FF2B5EF4-FFF2-40B4-BE49-F238E27FC236}">
                  <a16:creationId xmlns:a16="http://schemas.microsoft.com/office/drawing/2014/main" id="{81F27EB8-35BD-4299-8E06-4BF1272E1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99" y="23311951"/>
              <a:ext cx="4560960" cy="2816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124</xdr:row>
      <xdr:rowOff>1</xdr:rowOff>
    </xdr:from>
    <xdr:to>
      <xdr:col>25</xdr:col>
      <xdr:colOff>361293</xdr:colOff>
      <xdr:row>144</xdr:row>
      <xdr:rowOff>98536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714BC79C-A9F8-4147-B401-5ADC0CB52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5862</xdr:colOff>
      <xdr:row>156</xdr:row>
      <xdr:rowOff>76199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EB76B921-7E63-45F9-AD01-BB2927E2E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7</xdr:col>
      <xdr:colOff>1</xdr:colOff>
      <xdr:row>77</xdr:row>
      <xdr:rowOff>35073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6CBE5A2B-AF67-49ED-87E4-019D48402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36</xdr:col>
      <xdr:colOff>712014</xdr:colOff>
      <xdr:row>60</xdr:row>
      <xdr:rowOff>166938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3617619C-5AA0-42B2-AF59-520678BB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45</xdr:row>
      <xdr:rowOff>0</xdr:rowOff>
    </xdr:from>
    <xdr:to>
      <xdr:col>43</xdr:col>
      <xdr:colOff>712014</xdr:colOff>
      <xdr:row>60</xdr:row>
      <xdr:rowOff>166938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F375D699-53E7-4C5C-93B7-2AA91D995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12</xdr:row>
      <xdr:rowOff>90487</xdr:rowOff>
    </xdr:from>
    <xdr:to>
      <xdr:col>10</xdr:col>
      <xdr:colOff>528637</xdr:colOff>
      <xdr:row>27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953D22-8E2C-42B4-8FA2-941E9820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102577</xdr:colOff>
      <xdr:row>30</xdr:row>
      <xdr:rowOff>101110</xdr:rowOff>
    </xdr:from>
    <xdr:to>
      <xdr:col>10</xdr:col>
      <xdr:colOff>644769</xdr:colOff>
      <xdr:row>44</xdr:row>
      <xdr:rowOff>177310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F2B6A60-6679-41DD-A762-4E2E592608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2846" y="5816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11</xdr:row>
      <xdr:rowOff>152398</xdr:rowOff>
    </xdr:from>
    <xdr:to>
      <xdr:col>19</xdr:col>
      <xdr:colOff>428625</xdr:colOff>
      <xdr:row>38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EF216A-BFEF-4AE5-A6B7-A3E90F1A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483394</xdr:colOff>
      <xdr:row>0</xdr:row>
      <xdr:rowOff>121444</xdr:rowOff>
    </xdr:from>
    <xdr:to>
      <xdr:col>24</xdr:col>
      <xdr:colOff>483394</xdr:colOff>
      <xdr:row>15</xdr:row>
      <xdr:rowOff>150019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A01BE25-6DF6-40AF-98CD-B3267D74D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73818</xdr:colOff>
      <xdr:row>0</xdr:row>
      <xdr:rowOff>135731</xdr:rowOff>
    </xdr:from>
    <xdr:to>
      <xdr:col>31</xdr:col>
      <xdr:colOff>73818</xdr:colOff>
      <xdr:row>15</xdr:row>
      <xdr:rowOff>164306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66FCF50-8C00-417A-82E6-84E7A588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11</xdr:row>
      <xdr:rowOff>28575</xdr:rowOff>
    </xdr:from>
    <xdr:to>
      <xdr:col>21</xdr:col>
      <xdr:colOff>647700</xdr:colOff>
      <xdr:row>25</xdr:row>
      <xdr:rowOff>104775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1A60389-79A0-4DDF-9700-5A71B24A9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323850</xdr:colOff>
      <xdr:row>25</xdr:row>
      <xdr:rowOff>104775</xdr:rowOff>
    </xdr:from>
    <xdr:to>
      <xdr:col>29</xdr:col>
      <xdr:colOff>323850</xdr:colOff>
      <xdr:row>39</xdr:row>
      <xdr:rowOff>180975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38C9398-6802-41A0-A13C-BB380AFA7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666750</xdr:colOff>
      <xdr:row>27</xdr:row>
      <xdr:rowOff>0</xdr:rowOff>
    </xdr:from>
    <xdr:to>
      <xdr:col>62</xdr:col>
      <xdr:colOff>666750</xdr:colOff>
      <xdr:row>41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FAB64EE5-9289-4F7D-9DC0-6BE048E5E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89222</xdr:colOff>
      <xdr:row>51</xdr:row>
      <xdr:rowOff>123464</xdr:rowOff>
    </xdr:from>
    <xdr:to>
      <xdr:col>59</xdr:col>
      <xdr:colOff>103691</xdr:colOff>
      <xdr:row>65</xdr:row>
      <xdr:rowOff>165904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Diagramm 18">
              <a:extLst>
                <a:ext uri="{FF2B5EF4-FFF2-40B4-BE49-F238E27FC236}">
                  <a16:creationId xmlns:a16="http://schemas.microsoft.com/office/drawing/2014/main" id="{8023B07A-9183-4A79-AF77-926A373A4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52292" y="99619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72231</xdr:colOff>
      <xdr:row>9</xdr:row>
      <xdr:rowOff>3535</xdr:rowOff>
    </xdr:from>
    <xdr:to>
      <xdr:col>11</xdr:col>
      <xdr:colOff>72231</xdr:colOff>
      <xdr:row>24</xdr:row>
      <xdr:rowOff>32112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9E2E60E-90C3-413F-BC24-118042F9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396875</xdr:colOff>
      <xdr:row>9</xdr:row>
      <xdr:rowOff>79376</xdr:rowOff>
    </xdr:from>
    <xdr:to>
      <xdr:col>17</xdr:col>
      <xdr:colOff>396875</xdr:colOff>
      <xdr:row>24</xdr:row>
      <xdr:rowOff>107951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3453DCE-5727-4C6B-896D-70EF0F1F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702991</xdr:colOff>
      <xdr:row>84</xdr:row>
      <xdr:rowOff>184632</xdr:rowOff>
    </xdr:from>
    <xdr:to>
      <xdr:col>10</xdr:col>
      <xdr:colOff>138867</xdr:colOff>
      <xdr:row>100</xdr:row>
      <xdr:rowOff>41468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6DB5C57-C249-49B1-80BC-4EC6CBB9B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70556</xdr:colOff>
      <xdr:row>84</xdr:row>
      <xdr:rowOff>169774</xdr:rowOff>
    </xdr:from>
    <xdr:to>
      <xdr:col>16</xdr:col>
      <xdr:colOff>383473</xdr:colOff>
      <xdr:row>100</xdr:row>
      <xdr:rowOff>68515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2418AD5-A76E-4EFD-A8B0-2360B3787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1363188</xdr:colOff>
      <xdr:row>54</xdr:row>
      <xdr:rowOff>91167</xdr:rowOff>
    </xdr:from>
    <xdr:to>
      <xdr:col>17</xdr:col>
      <xdr:colOff>387184</xdr:colOff>
      <xdr:row>69</xdr:row>
      <xdr:rowOff>143863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7468B47-F70E-4467-9682-9793AFF2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204107</xdr:colOff>
      <xdr:row>54</xdr:row>
      <xdr:rowOff>105146</xdr:rowOff>
    </xdr:from>
    <xdr:to>
      <xdr:col>24</xdr:col>
      <xdr:colOff>731074</xdr:colOff>
      <xdr:row>69</xdr:row>
      <xdr:rowOff>157842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51F3A22-4FD5-4591-AA3B-468140B0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188025</xdr:colOff>
      <xdr:row>11</xdr:row>
      <xdr:rowOff>10762</xdr:rowOff>
    </xdr:from>
    <xdr:to>
      <xdr:col>24</xdr:col>
      <xdr:colOff>312962</xdr:colOff>
      <xdr:row>26</xdr:row>
      <xdr:rowOff>63459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87E6993-6F6C-4BBB-83A5-2A9DBFAA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13</xdr:col>
      <xdr:colOff>69273</xdr:colOff>
      <xdr:row>27</xdr:row>
      <xdr:rowOff>52697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26F126E-CDB6-4984-9D7E-2C6BD945E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471487</xdr:colOff>
      <xdr:row>8</xdr:row>
      <xdr:rowOff>114300</xdr:rowOff>
    </xdr:from>
    <xdr:to>
      <xdr:col>32</xdr:col>
      <xdr:colOff>471487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5F7C2D-4F80-49C3-A410-811290AAA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359832</xdr:colOff>
      <xdr:row>14</xdr:row>
      <xdr:rowOff>45391</xdr:rowOff>
    </xdr:from>
    <xdr:to>
      <xdr:col>13</xdr:col>
      <xdr:colOff>269287</xdr:colOff>
      <xdr:row>29</xdr:row>
      <xdr:rowOff>54562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3F324A-9E9E-455D-AADC-635855820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25</xdr:col>
      <xdr:colOff>750240</xdr:colOff>
      <xdr:row>30</xdr:row>
      <xdr:rowOff>9172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27E4433-AE79-4084-888B-39879077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104775</xdr:colOff>
      <xdr:row>1</xdr:row>
      <xdr:rowOff>133350</xdr:rowOff>
    </xdr:from>
    <xdr:to>
      <xdr:col>29</xdr:col>
      <xdr:colOff>104775</xdr:colOff>
      <xdr:row>16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82BFEB-9772-4C2A-B9B6-4359D7C5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438150</xdr:colOff>
      <xdr:row>12</xdr:row>
      <xdr:rowOff>19050</xdr:rowOff>
    </xdr:from>
    <xdr:to>
      <xdr:col>35</xdr:col>
      <xdr:colOff>438150</xdr:colOff>
      <xdr:row>26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9415BC-894C-4220-B266-F0E4AA27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400050</xdr:colOff>
      <xdr:row>27</xdr:row>
      <xdr:rowOff>66675</xdr:rowOff>
    </xdr:from>
    <xdr:to>
      <xdr:col>34</xdr:col>
      <xdr:colOff>400050</xdr:colOff>
      <xdr:row>41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DE4A6B-AD64-44D6-995F-3C110A13F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152400</xdr:colOff>
      <xdr:row>43</xdr:row>
      <xdr:rowOff>85725</xdr:rowOff>
    </xdr:from>
    <xdr:to>
      <xdr:col>34</xdr:col>
      <xdr:colOff>152400</xdr:colOff>
      <xdr:row>57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8A5D0A8-5F45-4338-9B5C-AF27A73E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416055</xdr:colOff>
      <xdr:row>8</xdr:row>
      <xdr:rowOff>14154</xdr:rowOff>
    </xdr:from>
    <xdr:to>
      <xdr:col>34</xdr:col>
      <xdr:colOff>423993</xdr:colOff>
      <xdr:row>23</xdr:row>
      <xdr:rowOff>78447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E89C739-12E5-4919-8B41-A2F43710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111785</xdr:colOff>
      <xdr:row>20</xdr:row>
      <xdr:rowOff>7540</xdr:rowOff>
    </xdr:from>
    <xdr:to>
      <xdr:col>41</xdr:col>
      <xdr:colOff>119723</xdr:colOff>
      <xdr:row>35</xdr:row>
      <xdr:rowOff>71833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0B85FB-0E18-4F49-BF82-CFC1BC5C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588034</xdr:colOff>
      <xdr:row>32</xdr:row>
      <xdr:rowOff>146446</xdr:rowOff>
    </xdr:from>
    <xdr:to>
      <xdr:col>34</xdr:col>
      <xdr:colOff>595972</xdr:colOff>
      <xdr:row>48</xdr:row>
      <xdr:rowOff>32146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F92F26C-2795-4BAB-BA29-3A28888B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417711</xdr:colOff>
      <xdr:row>53</xdr:row>
      <xdr:rowOff>7541</xdr:rowOff>
    </xdr:from>
    <xdr:to>
      <xdr:col>34</xdr:col>
      <xdr:colOff>410567</xdr:colOff>
      <xdr:row>68</xdr:row>
      <xdr:rowOff>71835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E412F2D-5A7F-4E7F-BA3C-296F3092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wer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OfNine"/>
      <sheetName val="normal"/>
      <sheetName val="mix"/>
      <sheetName val="chooseFav"/>
      <sheetName val="beliebtheit"/>
      <sheetName val="perms"/>
      <sheetName val="Tabelle4"/>
      <sheetName val="Tabelle13"/>
      <sheetName val="alle diagramme"/>
      <sheetName val="ohne namen"/>
    </sheetNames>
    <sheetDataSet>
      <sheetData sheetId="0"/>
      <sheetData sheetId="1">
        <row r="2">
          <cell r="A2">
            <v>0</v>
          </cell>
          <cell r="B2">
            <v>29</v>
          </cell>
        </row>
        <row r="3">
          <cell r="A3">
            <v>1</v>
          </cell>
          <cell r="B3">
            <v>36</v>
          </cell>
        </row>
        <row r="4">
          <cell r="A4">
            <v>2</v>
          </cell>
          <cell r="B4">
            <v>45</v>
          </cell>
        </row>
        <row r="5">
          <cell r="A5">
            <v>3</v>
          </cell>
          <cell r="B5">
            <v>20</v>
          </cell>
        </row>
        <row r="6">
          <cell r="A6">
            <v>4</v>
          </cell>
          <cell r="B6">
            <v>5</v>
          </cell>
        </row>
      </sheetData>
      <sheetData sheetId="2">
        <row r="2">
          <cell r="A2">
            <v>0</v>
          </cell>
          <cell r="B2">
            <v>29</v>
          </cell>
        </row>
        <row r="3">
          <cell r="A3">
            <v>1</v>
          </cell>
          <cell r="B3">
            <v>32</v>
          </cell>
        </row>
        <row r="4">
          <cell r="A4">
            <v>2</v>
          </cell>
          <cell r="B4">
            <v>46</v>
          </cell>
        </row>
        <row r="5">
          <cell r="A5">
            <v>3</v>
          </cell>
          <cell r="B5">
            <v>24</v>
          </cell>
        </row>
        <row r="6">
          <cell r="A6">
            <v>4</v>
          </cell>
          <cell r="B6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613730787038" createdVersion="7" refreshedVersion="7" minRefreshableVersion="3" recordCount="136" xr:uid="{CD46C801-DAE9-4DDD-B0E2-AA7161F6029A}">
  <cacheSource type="worksheet">
    <worksheetSource ref="A1:D1048576" sheet="oneOfNineMix_merged_sort_score"/>
  </cacheSource>
  <cacheFields count="4">
    <cacheField name="distPos" numFmtId="0">
      <sharedItems containsString="0" containsBlank="1" containsNumber="1" containsInteger="1" minValue="0" maxValue="4"/>
    </cacheField>
    <cacheField name="knowledgeScore" numFmtId="164">
      <sharedItems containsString="0" containsBlank="1" containsNumber="1" minValue="0.214285714285714" maxValue="0.78571428571428503" count="11">
        <n v="0.214285714285714"/>
        <n v="0.25"/>
        <n v="0.32142857142857101"/>
        <n v="0.39285714285714202"/>
        <n v="0.53571428571428503"/>
        <n v="0.57142857142857095"/>
        <n v="0.60714285714285698"/>
        <n v="0.64285714285714202"/>
        <n v="0.71428571428571397"/>
        <n v="0.78571428571428503"/>
        <m/>
      </sharedItems>
    </cacheField>
    <cacheField name="subject" numFmtId="0">
      <sharedItems containsString="0" containsBlank="1" containsNumber="1" containsInteger="1" minValue="67" maxValue="97"/>
    </cacheField>
    <cacheField name="time" numFmtId="0">
      <sharedItems containsString="0" containsBlank="1" containsNumber="1" containsInteger="1" minValue="0" maxValue="27" count="19">
        <n v="1"/>
        <n v="0"/>
        <n v="5"/>
        <n v="4"/>
        <n v="14"/>
        <n v="3"/>
        <n v="8"/>
        <n v="2"/>
        <n v="11"/>
        <n v="6"/>
        <n v="7"/>
        <n v="15"/>
        <n v="9"/>
        <n v="27"/>
        <n v="26"/>
        <n v="16"/>
        <n v="22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39615740739" createdVersion="7" refreshedVersion="7" minRefreshableVersion="3" recordCount="271" xr:uid="{48D8CC53-63A7-4095-8621-8B9065424214}">
  <cacheSource type="worksheet">
    <worksheetSource ref="C1:D1048576" sheet="pb_merged"/>
  </cacheSource>
  <cacheFields count="2">
    <cacheField name="gesamtDist" numFmtId="0">
      <sharedItems containsString="0" containsBlank="1" containsNumber="1" minValue="0" maxValue="1.6" count="6">
        <n v="0.8"/>
        <n v="0.4"/>
        <n v="1.6"/>
        <n v="1.2000000000000002"/>
        <n v="0"/>
        <m/>
      </sharedItems>
    </cacheField>
    <cacheField name="scoreGerundet" numFmtId="0">
      <sharedItems containsString="0" containsBlank="1" containsNumber="1" minValue="0.2" maxValue="0.8" count="8">
        <n v="0.2"/>
        <n v="0.3"/>
        <n v="0.8"/>
        <n v="0.6"/>
        <n v="0.5"/>
        <n v="0.4"/>
        <n v="0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4200185185" createdVersion="7" refreshedVersion="7" minRefreshableVersion="3" recordCount="271" xr:uid="{E74ABA3A-397D-4ED7-A498-9CC9E7349F8C}">
  <cacheSource type="worksheet">
    <worksheetSource ref="D1:G1048576" sheet="pb_merged"/>
  </cacheSource>
  <cacheFields count="4">
    <cacheField name="scoreGerundet" numFmtId="0">
      <sharedItems containsString="0" containsBlank="1" containsNumber="1" minValue="0.2" maxValue="0.8" count="8">
        <n v="0.2"/>
        <n v="0.3"/>
        <n v="0.8"/>
        <n v="0.6"/>
        <n v="0.5"/>
        <n v="0.4"/>
        <n v="0.7"/>
        <m/>
      </sharedItems>
    </cacheField>
    <cacheField name="knowledgeScore" numFmtId="2">
      <sharedItems containsString="0" containsBlank="1" containsNumber="1" minValue="0.214285714285714" maxValue="0.78571428571428503"/>
    </cacheField>
    <cacheField name="subject" numFmtId="0">
      <sharedItems containsString="0" containsBlank="1" containsNumber="1" containsInteger="1" minValue="69" maxValue="97"/>
    </cacheField>
    <cacheField name="time" numFmtId="0">
      <sharedItems containsString="0" containsBlank="1" containsNumber="1" containsInteger="1" minValue="0" maxValue="95" count="22">
        <n v="6"/>
        <n v="2"/>
        <n v="1"/>
        <n v="3"/>
        <n v="5"/>
        <n v="4"/>
        <n v="0"/>
        <n v="9"/>
        <n v="8"/>
        <n v="7"/>
        <n v="28"/>
        <n v="95"/>
        <n v="11"/>
        <n v="14"/>
        <n v="12"/>
        <n v="16"/>
        <n v="25"/>
        <n v="10"/>
        <n v="18"/>
        <n v="13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59782986109" createdVersion="7" refreshedVersion="7" minRefreshableVersion="3" recordCount="271" xr:uid="{C021CA13-2E11-4F02-9065-3C7E688D6A9A}">
  <cacheSource type="worksheet">
    <worksheetSource ref="C1:C1048576" sheet="rs_merged"/>
  </cacheSource>
  <cacheFields count="1">
    <cacheField name="gesamtDist" numFmtId="0">
      <sharedItems containsString="0" containsBlank="1" containsNumber="1" minValue="0" maxValue="1.2000000000000002" count="5">
        <n v="0"/>
        <n v="0.8"/>
        <n v="0.4"/>
        <n v="1.20000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6058402778" createdVersion="7" refreshedVersion="7" minRefreshableVersion="3" recordCount="271" xr:uid="{02959EE1-D5BF-4702-9D0A-F7C835E3D173}">
  <cacheSource type="worksheet">
    <worksheetSource ref="C1:D1048576" sheet="rs_merged"/>
  </cacheSource>
  <cacheFields count="2">
    <cacheField name="gesamtDist" numFmtId="0">
      <sharedItems containsString="0" containsBlank="1" containsNumber="1" minValue="0" maxValue="1.2000000000000002" count="5">
        <n v="0"/>
        <n v="0.8"/>
        <n v="0.4"/>
        <n v="1.2000000000000002"/>
        <m/>
      </sharedItems>
    </cacheField>
    <cacheField name="scoreGerundet" numFmtId="0">
      <sharedItems containsString="0" containsBlank="1" containsNumber="1" minValue="0.2" maxValue="0.8" count="8">
        <n v="0.6"/>
        <n v="0.2"/>
        <n v="0.3"/>
        <n v="0.8"/>
        <n v="0.4"/>
        <n v="0.7"/>
        <n v="0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61367013886" createdVersion="7" refreshedVersion="7" minRefreshableVersion="3" recordCount="271" xr:uid="{BF72077A-659B-44F5-AA68-4B268DD450A4}">
  <cacheSource type="worksheet">
    <worksheetSource ref="C1:G1048576" sheet="rs_merged"/>
  </cacheSource>
  <cacheFields count="5">
    <cacheField name="gesamtDist" numFmtId="0">
      <sharedItems containsString="0" containsBlank="1" containsNumber="1" minValue="0" maxValue="1.2000000000000002"/>
    </cacheField>
    <cacheField name="scoreGerundet" numFmtId="0">
      <sharedItems containsString="0" containsBlank="1" containsNumber="1" minValue="0.2" maxValue="0.8" count="8">
        <n v="0.6"/>
        <n v="0.2"/>
        <n v="0.3"/>
        <n v="0.8"/>
        <n v="0.4"/>
        <n v="0.7"/>
        <n v="0.5"/>
        <m/>
      </sharedItems>
    </cacheField>
    <cacheField name="knowledgeScore" numFmtId="0">
      <sharedItems containsString="0" containsBlank="1" containsNumber="1" minValue="0.214285714285714" maxValue="0.78571428571428503"/>
    </cacheField>
    <cacheField name="subject" numFmtId="0">
      <sharedItems containsString="0" containsBlank="1" containsNumber="1" containsInteger="1" minValue="67" maxValue="97"/>
    </cacheField>
    <cacheField name="time" numFmtId="0">
      <sharedItems containsString="0" containsBlank="1" containsNumber="1" containsInteger="1" minValue="0" maxValue="39" count="17">
        <n v="1"/>
        <n v="0"/>
        <n v="2"/>
        <n v="7"/>
        <n v="4"/>
        <n v="9"/>
        <n v="3"/>
        <n v="6"/>
        <n v="5"/>
        <n v="39"/>
        <n v="10"/>
        <n v="25"/>
        <n v="15"/>
        <n v="12"/>
        <n v="14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63214236108" createdVersion="7" refreshedVersion="7" minRefreshableVersion="3" recordCount="21" xr:uid="{1CF09E1E-8EA4-47DD-B0AD-73FF6AE52A63}">
  <cacheSource type="worksheet">
    <worksheetSource ref="E1:E1048576" sheet="mainKnowledge"/>
  </cacheSource>
  <cacheFields count="1">
    <cacheField name="knowledgeGerundet" numFmtId="0">
      <sharedItems containsString="0" containsBlank="1" containsNumber="1" minValue="0.2" maxValue="0.8" count="8">
        <n v="0.6"/>
        <n v="0.2"/>
        <n v="0.3"/>
        <n v="0.8"/>
        <n v="0.5"/>
        <n v="0.4"/>
        <n v="0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8.58726064815" createdVersion="7" refreshedVersion="7" minRefreshableVersion="3" recordCount="136" xr:uid="{15CA0945-E5FE-4702-B50B-EA1F803E223E}">
  <cacheSource type="worksheet">
    <worksheetSource ref="A1:B1048576" sheet="chooseFav_merged_sortiert_score"/>
  </cacheSource>
  <cacheFields count="2">
    <cacheField name="glyphType" numFmtId="0">
      <sharedItems containsBlank="1" count="4">
        <s v="D3GlyphMix"/>
        <s v="D3Pie"/>
        <s v="D3Glyph"/>
        <m/>
      </sharedItems>
    </cacheField>
    <cacheField name="scoreGerundet" numFmtId="0">
      <sharedItems containsString="0" containsBlank="1" containsNumber="1" minValue="0.2" maxValue="0.8" count="8">
        <n v="0.2"/>
        <n v="0.3"/>
        <n v="0.4"/>
        <n v="0.5"/>
        <n v="0.6"/>
        <n v="0.7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8.603213541668" createdVersion="7" refreshedVersion="7" minRefreshableVersion="3" recordCount="136" xr:uid="{D961F339-14D5-4F8E-B210-B417BD442EF9}">
  <cacheSource type="worksheet">
    <worksheetSource ref="A1:D1048576" sheet="chooseFav_merged_sortiert_score"/>
  </cacheSource>
  <cacheFields count="4">
    <cacheField name="glyphType" numFmtId="0">
      <sharedItems containsBlank="1" count="4">
        <s v="D3GlyphMix"/>
        <s v="D3Pie"/>
        <s v="D3Glyph"/>
        <m/>
      </sharedItems>
    </cacheField>
    <cacheField name="scoreGerundet" numFmtId="0">
      <sharedItems containsString="0" containsBlank="1" containsNumber="1" minValue="0.2" maxValue="0.8"/>
    </cacheField>
    <cacheField name="knowledgeScore" numFmtId="164">
      <sharedItems containsString="0" containsBlank="1" containsNumber="1" minValue="0.214285714285714" maxValue="0.78571428571428503"/>
    </cacheField>
    <cacheField name="subject" numFmtId="0">
      <sharedItems containsString="0" containsBlank="1" containsNumber="1" containsInteger="1" minValue="67" maxValue="97" count="16">
        <n v="69"/>
        <n v="83"/>
        <n v="72"/>
        <n v="85"/>
        <n v="84"/>
        <n v="80"/>
        <n v="97"/>
        <n v="79"/>
        <n v="89"/>
        <n v="67"/>
        <n v="81"/>
        <n v="75"/>
        <n v="95"/>
        <n v="86"/>
        <n v="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8.777152546296" createdVersion="7" refreshedVersion="7" minRefreshableVersion="3" recordCount="136" xr:uid="{B44F6B9E-D012-4417-993E-A34F33E49574}">
  <cacheSource type="worksheet">
    <worksheetSource ref="A1:E1048576" sheet="oneOfNineNormal_merged"/>
  </cacheSource>
  <cacheFields count="5">
    <cacheField name="distPos" numFmtId="0">
      <sharedItems containsString="0" containsBlank="1" containsNumber="1" containsInteger="1" minValue="0" maxValue="4"/>
    </cacheField>
    <cacheField name="scoreGerundet" numFmtId="0">
      <sharedItems containsString="0" containsBlank="1" containsNumber="1" minValue="0.2" maxValue="0.8" count="8">
        <n v="0.6"/>
        <n v="0.2"/>
        <n v="0.3"/>
        <n v="0.8"/>
        <n v="0.5"/>
        <n v="0.4"/>
        <n v="0.7"/>
        <m/>
      </sharedItems>
    </cacheField>
    <cacheField name="knowledgeScore" numFmtId="0">
      <sharedItems containsString="0" containsBlank="1" containsNumber="1" minValue="0.214285714285714" maxValue="0.78571428571428503"/>
    </cacheField>
    <cacheField name="subject" numFmtId="0">
      <sharedItems containsString="0" containsBlank="1" containsNumber="1" containsInteger="1" minValue="67" maxValue="97"/>
    </cacheField>
    <cacheField name="time" numFmtId="0">
      <sharedItems containsString="0" containsBlank="1" containsNumber="1" containsInteger="1" minValue="0" maxValue="28" count="22">
        <n v="0"/>
        <n v="1"/>
        <n v="6"/>
        <n v="4"/>
        <n v="7"/>
        <n v="13"/>
        <n v="9"/>
        <n v="5"/>
        <n v="2"/>
        <n v="3"/>
        <n v="8"/>
        <n v="11"/>
        <n v="10"/>
        <n v="17"/>
        <n v="24"/>
        <n v="16"/>
        <n v="28"/>
        <n v="18"/>
        <n v="14"/>
        <n v="23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700803587963" createdVersion="7" refreshedVersion="7" minRefreshableVersion="3" recordCount="136" xr:uid="{4BB5E766-241E-42B6-AECF-D42CF54EF85D}">
  <cacheSource type="worksheet">
    <worksheetSource ref="A1:B1048576" sheet="oneOfNineMix_merged_sort_score2"/>
  </cacheSource>
  <cacheFields count="2">
    <cacheField name="distPos" numFmtId="0">
      <sharedItems containsString="0" containsBlank="1" containsNumber="1" containsInteger="1" minValue="0" maxValue="4" count="6">
        <n v="0"/>
        <n v="1"/>
        <n v="3"/>
        <n v="2"/>
        <n v="4"/>
        <m/>
      </sharedItems>
    </cacheField>
    <cacheField name="ScoreGerundet" numFmtId="164">
      <sharedItems containsString="0" containsBlank="1" containsNumber="1" minValue="0.2" maxValue="0.8" count="8">
        <n v="0.2"/>
        <n v="0.3"/>
        <n v="0.4"/>
        <n v="0.5"/>
        <n v="0.6"/>
        <n v="0.7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702589583336" createdVersion="7" refreshedVersion="7" minRefreshableVersion="3" recordCount="136" xr:uid="{636B9F02-C805-47E6-8ABF-977E30A588D6}">
  <cacheSource type="worksheet">
    <worksheetSource ref="A1:E1048576" sheet="oneOfNineMix_merged_sort_score2"/>
  </cacheSource>
  <cacheFields count="5">
    <cacheField name="distPos" numFmtId="0">
      <sharedItems containsString="0" containsBlank="1" containsNumber="1" containsInteger="1" minValue="0" maxValue="4"/>
    </cacheField>
    <cacheField name="ScoreGerundet" numFmtId="164">
      <sharedItems containsString="0" containsBlank="1" containsNumber="1" minValue="0.2" maxValue="0.8" count="8">
        <n v="0.2"/>
        <n v="0.3"/>
        <n v="0.4"/>
        <n v="0.5"/>
        <n v="0.6"/>
        <n v="0.7"/>
        <n v="0.8"/>
        <m/>
      </sharedItems>
    </cacheField>
    <cacheField name="knowledgeScore" numFmtId="164">
      <sharedItems containsString="0" containsBlank="1" containsNumber="1" minValue="0.214285714285714" maxValue="0.78571428571428503"/>
    </cacheField>
    <cacheField name="subject" numFmtId="0">
      <sharedItems containsString="0" containsBlank="1" containsNumber="1" containsInteger="1" minValue="67" maxValue="97"/>
    </cacheField>
    <cacheField name="time" numFmtId="0">
      <sharedItems containsString="0" containsBlank="1" containsNumber="1" containsInteger="1" minValue="0" maxValue="27" count="19">
        <n v="1"/>
        <n v="0"/>
        <n v="5"/>
        <n v="4"/>
        <n v="14"/>
        <n v="3"/>
        <n v="8"/>
        <n v="2"/>
        <n v="11"/>
        <n v="6"/>
        <n v="7"/>
        <n v="15"/>
        <n v="9"/>
        <n v="27"/>
        <n v="26"/>
        <n v="16"/>
        <n v="22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855916319444" createdVersion="7" refreshedVersion="7" minRefreshableVersion="3" recordCount="136" xr:uid="{87F1AD20-6F2A-4B48-8390-2B7B17851C00}">
  <cacheSource type="worksheet">
    <worksheetSource ref="A1:B1048576" sheet="oneOfNineNormal_merged_sort_sc"/>
  </cacheSource>
  <cacheFields count="2">
    <cacheField name="distPos" numFmtId="0">
      <sharedItems containsString="0" containsBlank="1" containsNumber="1" containsInteger="1" minValue="0" maxValue="4" count="6">
        <n v="1"/>
        <n v="2"/>
        <n v="0"/>
        <n v="3"/>
        <n v="4"/>
        <m/>
      </sharedItems>
    </cacheField>
    <cacheField name="scoreGerundet" numFmtId="164">
      <sharedItems containsString="0" containsBlank="1" containsNumber="1" minValue="0.2" maxValue="0.8" count="8">
        <n v="0.2"/>
        <n v="0.3"/>
        <n v="0.4"/>
        <n v="0.5"/>
        <n v="0.6"/>
        <n v="0.7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33681712966" createdVersion="7" refreshedVersion="7" minRefreshableVersion="3" recordCount="271" xr:uid="{05FD0302-7262-4DC0-8359-5B1C7CBEB2C6}">
  <cacheSource type="worksheet">
    <worksheetSource ref="A1:A1048576" sheet="rs_merged"/>
  </cacheSource>
  <cacheFields count="1">
    <cacheField name="richnessDist" numFmtId="0">
      <sharedItems containsString="0" containsBlank="1" containsNumber="1" minValue="0" maxValue="0.4" count="3">
        <n v="0"/>
        <n v="0.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35664814817" createdVersion="7" refreshedVersion="7" minRefreshableVersion="3" recordCount="271" xr:uid="{704A2520-8DF9-4CBE-B8D3-C25C4B4A5096}">
  <cacheSource type="worksheet">
    <worksheetSource ref="B1:B1048576" sheet="rs_merged"/>
  </cacheSource>
  <cacheFields count="1">
    <cacheField name="sharpnessDist" numFmtId="0">
      <sharedItems containsString="0" containsBlank="1" containsNumber="1" minValue="0" maxValue="0.8" count="4">
        <n v="0"/>
        <n v="0.4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37394097222" createdVersion="7" refreshedVersion="7" minRefreshableVersion="3" recordCount="271" xr:uid="{53AEE7AC-AFFB-4906-8BB3-586702EF9369}">
  <cacheSource type="worksheet">
    <worksheetSource ref="A1:A1048576" sheet="pb_merged"/>
  </cacheSource>
  <cacheFields count="1">
    <cacheField name="pitchDist" numFmtId="0">
      <sharedItems containsString="0" containsBlank="1" containsNumber="1" minValue="0" maxValue="0.8" count="4">
        <n v="0.4"/>
        <n v="0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37664467594" createdVersion="7" refreshedVersion="7" minRefreshableVersion="3" recordCount="271" xr:uid="{6C05CC88-BD81-4B3D-99A6-0D3E2472441D}">
  <cacheSource type="worksheet">
    <worksheetSource ref="B1:B1048576" sheet="pb_merged"/>
  </cacheSource>
  <cacheFields count="1">
    <cacheField name="brightnessDist" numFmtId="0">
      <sharedItems containsString="0" containsBlank="1" containsNumber="1" minValue="0" maxValue="0.8" count="4">
        <n v="0.4"/>
        <n v="0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37.938186689818" createdVersion="7" refreshedVersion="7" minRefreshableVersion="3" recordCount="271" xr:uid="{3F573587-89D9-487F-9404-72C674F05300}">
  <cacheSource type="worksheet">
    <worksheetSource ref="C1:C1048576" sheet="pb_merged"/>
  </cacheSource>
  <cacheFields count="1">
    <cacheField name="gesamtDist" numFmtId="0">
      <sharedItems containsString="0" containsBlank="1" containsNumber="1" minValue="0" maxValue="1.6" count="6">
        <n v="0.8"/>
        <n v="0.4"/>
        <n v="1.6"/>
        <n v="1.2000000000000002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n v="0"/>
    <x v="0"/>
    <n v="69"/>
    <x v="0"/>
  </r>
  <r>
    <n v="1"/>
    <x v="0"/>
    <n v="69"/>
    <x v="0"/>
  </r>
  <r>
    <n v="3"/>
    <x v="0"/>
    <n v="69"/>
    <x v="0"/>
  </r>
  <r>
    <n v="1"/>
    <x v="0"/>
    <n v="69"/>
    <x v="1"/>
  </r>
  <r>
    <n v="3"/>
    <x v="0"/>
    <n v="69"/>
    <x v="1"/>
  </r>
  <r>
    <n v="2"/>
    <x v="0"/>
    <n v="69"/>
    <x v="0"/>
  </r>
  <r>
    <n v="1"/>
    <x v="0"/>
    <n v="69"/>
    <x v="0"/>
  </r>
  <r>
    <n v="1"/>
    <x v="0"/>
    <n v="69"/>
    <x v="0"/>
  </r>
  <r>
    <n v="0"/>
    <x v="0"/>
    <n v="69"/>
    <x v="0"/>
  </r>
  <r>
    <n v="2"/>
    <x v="0"/>
    <n v="83"/>
    <x v="2"/>
  </r>
  <r>
    <n v="0"/>
    <x v="0"/>
    <n v="83"/>
    <x v="3"/>
  </r>
  <r>
    <n v="1"/>
    <x v="0"/>
    <n v="83"/>
    <x v="4"/>
  </r>
  <r>
    <n v="3"/>
    <x v="0"/>
    <n v="83"/>
    <x v="5"/>
  </r>
  <r>
    <n v="2"/>
    <x v="0"/>
    <n v="83"/>
    <x v="6"/>
  </r>
  <r>
    <n v="0"/>
    <x v="0"/>
    <n v="83"/>
    <x v="3"/>
  </r>
  <r>
    <n v="0"/>
    <x v="0"/>
    <n v="83"/>
    <x v="0"/>
  </r>
  <r>
    <n v="1"/>
    <x v="0"/>
    <n v="83"/>
    <x v="7"/>
  </r>
  <r>
    <n v="1"/>
    <x v="0"/>
    <n v="83"/>
    <x v="0"/>
  </r>
  <r>
    <n v="2"/>
    <x v="1"/>
    <n v="72"/>
    <x v="0"/>
  </r>
  <r>
    <n v="1"/>
    <x v="1"/>
    <n v="72"/>
    <x v="0"/>
  </r>
  <r>
    <n v="2"/>
    <x v="1"/>
    <n v="72"/>
    <x v="0"/>
  </r>
  <r>
    <n v="1"/>
    <x v="1"/>
    <n v="72"/>
    <x v="3"/>
  </r>
  <r>
    <n v="3"/>
    <x v="1"/>
    <n v="72"/>
    <x v="1"/>
  </r>
  <r>
    <n v="2"/>
    <x v="1"/>
    <n v="72"/>
    <x v="5"/>
  </r>
  <r>
    <n v="1"/>
    <x v="1"/>
    <n v="72"/>
    <x v="0"/>
  </r>
  <r>
    <n v="3"/>
    <x v="1"/>
    <n v="72"/>
    <x v="1"/>
  </r>
  <r>
    <n v="2"/>
    <x v="1"/>
    <n v="72"/>
    <x v="5"/>
  </r>
  <r>
    <n v="2"/>
    <x v="1"/>
    <n v="85"/>
    <x v="8"/>
  </r>
  <r>
    <n v="3"/>
    <x v="1"/>
    <n v="85"/>
    <x v="9"/>
  </r>
  <r>
    <n v="2"/>
    <x v="1"/>
    <n v="85"/>
    <x v="9"/>
  </r>
  <r>
    <n v="1"/>
    <x v="1"/>
    <n v="85"/>
    <x v="3"/>
  </r>
  <r>
    <n v="2"/>
    <x v="1"/>
    <n v="85"/>
    <x v="2"/>
  </r>
  <r>
    <n v="3"/>
    <x v="1"/>
    <n v="85"/>
    <x v="10"/>
  </r>
  <r>
    <n v="1"/>
    <x v="1"/>
    <n v="85"/>
    <x v="3"/>
  </r>
  <r>
    <n v="2"/>
    <x v="1"/>
    <n v="85"/>
    <x v="5"/>
  </r>
  <r>
    <n v="0"/>
    <x v="1"/>
    <n v="85"/>
    <x v="5"/>
  </r>
  <r>
    <n v="0"/>
    <x v="2"/>
    <n v="84"/>
    <x v="2"/>
  </r>
  <r>
    <n v="2"/>
    <x v="2"/>
    <n v="84"/>
    <x v="5"/>
  </r>
  <r>
    <n v="0"/>
    <x v="2"/>
    <n v="84"/>
    <x v="6"/>
  </r>
  <r>
    <n v="2"/>
    <x v="2"/>
    <n v="84"/>
    <x v="2"/>
  </r>
  <r>
    <n v="3"/>
    <x v="2"/>
    <n v="84"/>
    <x v="2"/>
  </r>
  <r>
    <n v="2"/>
    <x v="2"/>
    <n v="84"/>
    <x v="7"/>
  </r>
  <r>
    <n v="2"/>
    <x v="2"/>
    <n v="84"/>
    <x v="3"/>
  </r>
  <r>
    <n v="1"/>
    <x v="2"/>
    <n v="84"/>
    <x v="0"/>
  </r>
  <r>
    <n v="1"/>
    <x v="2"/>
    <n v="84"/>
    <x v="1"/>
  </r>
  <r>
    <n v="0"/>
    <x v="3"/>
    <n v="80"/>
    <x v="0"/>
  </r>
  <r>
    <n v="1"/>
    <x v="3"/>
    <n v="80"/>
    <x v="5"/>
  </r>
  <r>
    <n v="2"/>
    <x v="3"/>
    <n v="80"/>
    <x v="5"/>
  </r>
  <r>
    <n v="2"/>
    <x v="3"/>
    <n v="80"/>
    <x v="5"/>
  </r>
  <r>
    <n v="2"/>
    <x v="3"/>
    <n v="80"/>
    <x v="1"/>
  </r>
  <r>
    <n v="3"/>
    <x v="3"/>
    <n v="80"/>
    <x v="3"/>
  </r>
  <r>
    <n v="2"/>
    <x v="3"/>
    <n v="80"/>
    <x v="0"/>
  </r>
  <r>
    <n v="1"/>
    <x v="3"/>
    <n v="80"/>
    <x v="2"/>
  </r>
  <r>
    <n v="2"/>
    <x v="3"/>
    <n v="80"/>
    <x v="0"/>
  </r>
  <r>
    <n v="3"/>
    <x v="3"/>
    <n v="97"/>
    <x v="10"/>
  </r>
  <r>
    <n v="1"/>
    <x v="3"/>
    <n v="97"/>
    <x v="11"/>
  </r>
  <r>
    <n v="0"/>
    <x v="3"/>
    <n v="97"/>
    <x v="0"/>
  </r>
  <r>
    <n v="3"/>
    <x v="3"/>
    <n v="97"/>
    <x v="12"/>
  </r>
  <r>
    <n v="2"/>
    <x v="3"/>
    <n v="97"/>
    <x v="2"/>
  </r>
  <r>
    <n v="3"/>
    <x v="3"/>
    <n v="97"/>
    <x v="2"/>
  </r>
  <r>
    <n v="1"/>
    <x v="3"/>
    <n v="97"/>
    <x v="3"/>
  </r>
  <r>
    <n v="3"/>
    <x v="3"/>
    <n v="97"/>
    <x v="3"/>
  </r>
  <r>
    <n v="1"/>
    <x v="3"/>
    <n v="97"/>
    <x v="5"/>
  </r>
  <r>
    <n v="1"/>
    <x v="4"/>
    <n v="79"/>
    <x v="13"/>
  </r>
  <r>
    <n v="4"/>
    <x v="4"/>
    <n v="79"/>
    <x v="14"/>
  </r>
  <r>
    <n v="4"/>
    <x v="4"/>
    <n v="79"/>
    <x v="15"/>
  </r>
  <r>
    <n v="3"/>
    <x v="4"/>
    <n v="79"/>
    <x v="16"/>
  </r>
  <r>
    <n v="2"/>
    <x v="4"/>
    <n v="79"/>
    <x v="12"/>
  </r>
  <r>
    <n v="0"/>
    <x v="4"/>
    <n v="79"/>
    <x v="17"/>
  </r>
  <r>
    <n v="2"/>
    <x v="4"/>
    <n v="79"/>
    <x v="11"/>
  </r>
  <r>
    <n v="0"/>
    <x v="4"/>
    <n v="79"/>
    <x v="4"/>
  </r>
  <r>
    <n v="1"/>
    <x v="4"/>
    <n v="79"/>
    <x v="6"/>
  </r>
  <r>
    <n v="2"/>
    <x v="4"/>
    <n v="89"/>
    <x v="6"/>
  </r>
  <r>
    <n v="1"/>
    <x v="4"/>
    <n v="89"/>
    <x v="5"/>
  </r>
  <r>
    <n v="3"/>
    <x v="4"/>
    <n v="89"/>
    <x v="7"/>
  </r>
  <r>
    <n v="0"/>
    <x v="4"/>
    <n v="89"/>
    <x v="9"/>
  </r>
  <r>
    <n v="3"/>
    <x v="4"/>
    <n v="89"/>
    <x v="7"/>
  </r>
  <r>
    <n v="4"/>
    <x v="4"/>
    <n v="89"/>
    <x v="3"/>
  </r>
  <r>
    <n v="0"/>
    <x v="4"/>
    <n v="89"/>
    <x v="7"/>
  </r>
  <r>
    <n v="2"/>
    <x v="4"/>
    <n v="89"/>
    <x v="9"/>
  </r>
  <r>
    <n v="1"/>
    <x v="4"/>
    <n v="89"/>
    <x v="7"/>
  </r>
  <r>
    <n v="0"/>
    <x v="5"/>
    <n v="67"/>
    <x v="6"/>
  </r>
  <r>
    <n v="2"/>
    <x v="5"/>
    <n v="67"/>
    <x v="7"/>
  </r>
  <r>
    <n v="1"/>
    <x v="5"/>
    <n v="67"/>
    <x v="2"/>
  </r>
  <r>
    <n v="0"/>
    <x v="5"/>
    <n v="67"/>
    <x v="0"/>
  </r>
  <r>
    <n v="2"/>
    <x v="5"/>
    <n v="67"/>
    <x v="7"/>
  </r>
  <r>
    <n v="1"/>
    <x v="5"/>
    <n v="67"/>
    <x v="3"/>
  </r>
  <r>
    <n v="3"/>
    <x v="5"/>
    <n v="67"/>
    <x v="3"/>
  </r>
  <r>
    <n v="2"/>
    <x v="5"/>
    <n v="67"/>
    <x v="2"/>
  </r>
  <r>
    <n v="2"/>
    <x v="5"/>
    <n v="67"/>
    <x v="7"/>
  </r>
  <r>
    <n v="1"/>
    <x v="5"/>
    <n v="81"/>
    <x v="12"/>
  </r>
  <r>
    <n v="2"/>
    <x v="5"/>
    <n v="81"/>
    <x v="0"/>
  </r>
  <r>
    <n v="2"/>
    <x v="5"/>
    <n v="81"/>
    <x v="7"/>
  </r>
  <r>
    <n v="1"/>
    <x v="5"/>
    <n v="81"/>
    <x v="0"/>
  </r>
  <r>
    <n v="3"/>
    <x v="5"/>
    <n v="81"/>
    <x v="7"/>
  </r>
  <r>
    <n v="1"/>
    <x v="5"/>
    <n v="81"/>
    <x v="0"/>
  </r>
  <r>
    <n v="2"/>
    <x v="5"/>
    <n v="81"/>
    <x v="7"/>
  </r>
  <r>
    <n v="0"/>
    <x v="5"/>
    <n v="81"/>
    <x v="7"/>
  </r>
  <r>
    <n v="2"/>
    <x v="5"/>
    <n v="81"/>
    <x v="5"/>
  </r>
  <r>
    <n v="0"/>
    <x v="6"/>
    <n v="75"/>
    <x v="3"/>
  </r>
  <r>
    <n v="0"/>
    <x v="6"/>
    <n v="75"/>
    <x v="0"/>
  </r>
  <r>
    <n v="0"/>
    <x v="6"/>
    <n v="75"/>
    <x v="9"/>
  </r>
  <r>
    <n v="0"/>
    <x v="6"/>
    <n v="75"/>
    <x v="5"/>
  </r>
  <r>
    <n v="1"/>
    <x v="6"/>
    <n v="75"/>
    <x v="5"/>
  </r>
  <r>
    <n v="2"/>
    <x v="6"/>
    <n v="75"/>
    <x v="9"/>
  </r>
  <r>
    <n v="2"/>
    <x v="6"/>
    <n v="75"/>
    <x v="7"/>
  </r>
  <r>
    <n v="2"/>
    <x v="6"/>
    <n v="75"/>
    <x v="3"/>
  </r>
  <r>
    <n v="3"/>
    <x v="6"/>
    <n v="75"/>
    <x v="5"/>
  </r>
  <r>
    <n v="0"/>
    <x v="7"/>
    <n v="95"/>
    <x v="0"/>
  </r>
  <r>
    <n v="0"/>
    <x v="7"/>
    <n v="95"/>
    <x v="0"/>
  </r>
  <r>
    <n v="2"/>
    <x v="7"/>
    <n v="95"/>
    <x v="5"/>
  </r>
  <r>
    <n v="3"/>
    <x v="7"/>
    <n v="95"/>
    <x v="3"/>
  </r>
  <r>
    <n v="2"/>
    <x v="7"/>
    <n v="95"/>
    <x v="0"/>
  </r>
  <r>
    <n v="2"/>
    <x v="7"/>
    <n v="95"/>
    <x v="5"/>
  </r>
  <r>
    <n v="1"/>
    <x v="7"/>
    <n v="95"/>
    <x v="2"/>
  </r>
  <r>
    <n v="0"/>
    <x v="7"/>
    <n v="95"/>
    <x v="5"/>
  </r>
  <r>
    <n v="2"/>
    <x v="7"/>
    <n v="95"/>
    <x v="5"/>
  </r>
  <r>
    <n v="0"/>
    <x v="8"/>
    <n v="86"/>
    <x v="0"/>
  </r>
  <r>
    <n v="2"/>
    <x v="8"/>
    <n v="86"/>
    <x v="3"/>
  </r>
  <r>
    <n v="1"/>
    <x v="8"/>
    <n v="86"/>
    <x v="5"/>
  </r>
  <r>
    <n v="3"/>
    <x v="8"/>
    <n v="86"/>
    <x v="0"/>
  </r>
  <r>
    <n v="0"/>
    <x v="8"/>
    <n v="86"/>
    <x v="3"/>
  </r>
  <r>
    <n v="0"/>
    <x v="8"/>
    <n v="86"/>
    <x v="1"/>
  </r>
  <r>
    <n v="2"/>
    <x v="8"/>
    <n v="86"/>
    <x v="7"/>
  </r>
  <r>
    <n v="2"/>
    <x v="8"/>
    <n v="86"/>
    <x v="0"/>
  </r>
  <r>
    <n v="2"/>
    <x v="8"/>
    <n v="86"/>
    <x v="7"/>
  </r>
  <r>
    <n v="3"/>
    <x v="9"/>
    <n v="73"/>
    <x v="1"/>
  </r>
  <r>
    <n v="0"/>
    <x v="9"/>
    <n v="73"/>
    <x v="0"/>
  </r>
  <r>
    <n v="2"/>
    <x v="9"/>
    <n v="73"/>
    <x v="2"/>
  </r>
  <r>
    <n v="3"/>
    <x v="9"/>
    <n v="73"/>
    <x v="0"/>
  </r>
  <r>
    <n v="3"/>
    <x v="9"/>
    <n v="73"/>
    <x v="0"/>
  </r>
  <r>
    <n v="0"/>
    <x v="9"/>
    <n v="73"/>
    <x v="0"/>
  </r>
  <r>
    <n v="4"/>
    <x v="9"/>
    <n v="73"/>
    <x v="1"/>
  </r>
  <r>
    <n v="2"/>
    <x v="9"/>
    <n v="73"/>
    <x v="7"/>
  </r>
  <r>
    <n v="1"/>
    <x v="9"/>
    <n v="73"/>
    <x v="0"/>
  </r>
  <r>
    <m/>
    <x v="10"/>
    <m/>
    <x v="1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x v="0"/>
  </r>
  <r>
    <x v="1"/>
    <x v="0"/>
  </r>
  <r>
    <x v="0"/>
    <x v="0"/>
  </r>
  <r>
    <x v="0"/>
    <x v="0"/>
  </r>
  <r>
    <x v="1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4"/>
    <x v="0"/>
  </r>
  <r>
    <x v="0"/>
    <x v="0"/>
  </r>
  <r>
    <x v="2"/>
    <x v="0"/>
  </r>
  <r>
    <x v="0"/>
    <x v="0"/>
  </r>
  <r>
    <x v="0"/>
    <x v="0"/>
  </r>
  <r>
    <x v="0"/>
    <x v="1"/>
  </r>
  <r>
    <x v="3"/>
    <x v="1"/>
  </r>
  <r>
    <x v="0"/>
    <x v="1"/>
  </r>
  <r>
    <x v="1"/>
    <x v="1"/>
  </r>
  <r>
    <x v="0"/>
    <x v="1"/>
  </r>
  <r>
    <x v="4"/>
    <x v="1"/>
  </r>
  <r>
    <x v="3"/>
    <x v="1"/>
  </r>
  <r>
    <x v="0"/>
    <x v="1"/>
  </r>
  <r>
    <x v="3"/>
    <x v="1"/>
  </r>
  <r>
    <x v="3"/>
    <x v="1"/>
  </r>
  <r>
    <x v="0"/>
    <x v="1"/>
  </r>
  <r>
    <x v="0"/>
    <x v="1"/>
  </r>
  <r>
    <x v="0"/>
    <x v="1"/>
  </r>
  <r>
    <x v="1"/>
    <x v="1"/>
  </r>
  <r>
    <x v="0"/>
    <x v="1"/>
  </r>
  <r>
    <x v="3"/>
    <x v="1"/>
  </r>
  <r>
    <x v="1"/>
    <x v="1"/>
  </r>
  <r>
    <x v="1"/>
    <x v="1"/>
  </r>
  <r>
    <x v="0"/>
    <x v="2"/>
  </r>
  <r>
    <x v="3"/>
    <x v="2"/>
  </r>
  <r>
    <x v="0"/>
    <x v="2"/>
  </r>
  <r>
    <x v="1"/>
    <x v="2"/>
  </r>
  <r>
    <x v="4"/>
    <x v="2"/>
  </r>
  <r>
    <x v="0"/>
    <x v="2"/>
  </r>
  <r>
    <x v="3"/>
    <x v="2"/>
  </r>
  <r>
    <x v="3"/>
    <x v="2"/>
  </r>
  <r>
    <x v="4"/>
    <x v="2"/>
  </r>
  <r>
    <x v="4"/>
    <x v="2"/>
  </r>
  <r>
    <x v="0"/>
    <x v="2"/>
  </r>
  <r>
    <x v="0"/>
    <x v="2"/>
  </r>
  <r>
    <x v="0"/>
    <x v="2"/>
  </r>
  <r>
    <x v="1"/>
    <x v="2"/>
  </r>
  <r>
    <x v="0"/>
    <x v="2"/>
  </r>
  <r>
    <x v="4"/>
    <x v="2"/>
  </r>
  <r>
    <x v="1"/>
    <x v="2"/>
  </r>
  <r>
    <x v="0"/>
    <x v="2"/>
  </r>
  <r>
    <x v="0"/>
    <x v="3"/>
  </r>
  <r>
    <x v="4"/>
    <x v="3"/>
  </r>
  <r>
    <x v="1"/>
    <x v="3"/>
  </r>
  <r>
    <x v="0"/>
    <x v="3"/>
  </r>
  <r>
    <x v="3"/>
    <x v="3"/>
  </r>
  <r>
    <x v="0"/>
    <x v="3"/>
  </r>
  <r>
    <x v="0"/>
    <x v="3"/>
  </r>
  <r>
    <x v="3"/>
    <x v="3"/>
  </r>
  <r>
    <x v="0"/>
    <x v="3"/>
  </r>
  <r>
    <x v="1"/>
    <x v="3"/>
  </r>
  <r>
    <x v="4"/>
    <x v="3"/>
  </r>
  <r>
    <x v="0"/>
    <x v="3"/>
  </r>
  <r>
    <x v="0"/>
    <x v="3"/>
  </r>
  <r>
    <x v="0"/>
    <x v="3"/>
  </r>
  <r>
    <x v="4"/>
    <x v="3"/>
  </r>
  <r>
    <x v="3"/>
    <x v="3"/>
  </r>
  <r>
    <x v="0"/>
    <x v="3"/>
  </r>
  <r>
    <x v="3"/>
    <x v="3"/>
  </r>
  <r>
    <x v="1"/>
    <x v="4"/>
  </r>
  <r>
    <x v="1"/>
    <x v="4"/>
  </r>
  <r>
    <x v="0"/>
    <x v="4"/>
  </r>
  <r>
    <x v="1"/>
    <x v="4"/>
  </r>
  <r>
    <x v="2"/>
    <x v="4"/>
  </r>
  <r>
    <x v="3"/>
    <x v="4"/>
  </r>
  <r>
    <x v="4"/>
    <x v="4"/>
  </r>
  <r>
    <x v="1"/>
    <x v="4"/>
  </r>
  <r>
    <x v="2"/>
    <x v="4"/>
  </r>
  <r>
    <x v="2"/>
    <x v="4"/>
  </r>
  <r>
    <x v="1"/>
    <x v="4"/>
  </r>
  <r>
    <x v="1"/>
    <x v="4"/>
  </r>
  <r>
    <x v="3"/>
    <x v="4"/>
  </r>
  <r>
    <x v="0"/>
    <x v="4"/>
  </r>
  <r>
    <x v="4"/>
    <x v="4"/>
  </r>
  <r>
    <x v="3"/>
    <x v="4"/>
  </r>
  <r>
    <x v="4"/>
    <x v="4"/>
  </r>
  <r>
    <x v="1"/>
    <x v="4"/>
  </r>
  <r>
    <x v="3"/>
    <x v="4"/>
  </r>
  <r>
    <x v="0"/>
    <x v="4"/>
  </r>
  <r>
    <x v="0"/>
    <x v="4"/>
  </r>
  <r>
    <x v="0"/>
    <x v="4"/>
  </r>
  <r>
    <x v="3"/>
    <x v="4"/>
  </r>
  <r>
    <x v="0"/>
    <x v="4"/>
  </r>
  <r>
    <x v="4"/>
    <x v="4"/>
  </r>
  <r>
    <x v="1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4"/>
    <x v="4"/>
  </r>
  <r>
    <x v="0"/>
    <x v="4"/>
  </r>
  <r>
    <x v="0"/>
    <x v="5"/>
  </r>
  <r>
    <x v="1"/>
    <x v="5"/>
  </r>
  <r>
    <x v="0"/>
    <x v="5"/>
  </r>
  <r>
    <x v="3"/>
    <x v="5"/>
  </r>
  <r>
    <x v="0"/>
    <x v="5"/>
  </r>
  <r>
    <x v="0"/>
    <x v="5"/>
  </r>
  <r>
    <x v="1"/>
    <x v="5"/>
  </r>
  <r>
    <x v="1"/>
    <x v="5"/>
  </r>
  <r>
    <x v="2"/>
    <x v="5"/>
  </r>
  <r>
    <x v="2"/>
    <x v="5"/>
  </r>
  <r>
    <x v="0"/>
    <x v="5"/>
  </r>
  <r>
    <x v="0"/>
    <x v="5"/>
  </r>
  <r>
    <x v="4"/>
    <x v="5"/>
  </r>
  <r>
    <x v="1"/>
    <x v="5"/>
  </r>
  <r>
    <x v="3"/>
    <x v="5"/>
  </r>
  <r>
    <x v="1"/>
    <x v="5"/>
  </r>
  <r>
    <x v="0"/>
    <x v="5"/>
  </r>
  <r>
    <x v="3"/>
    <x v="5"/>
  </r>
  <r>
    <x v="0"/>
    <x v="3"/>
  </r>
  <r>
    <x v="3"/>
    <x v="3"/>
  </r>
  <r>
    <x v="1"/>
    <x v="3"/>
  </r>
  <r>
    <x v="3"/>
    <x v="3"/>
  </r>
  <r>
    <x v="4"/>
    <x v="3"/>
  </r>
  <r>
    <x v="3"/>
    <x v="3"/>
  </r>
  <r>
    <x v="1"/>
    <x v="3"/>
  </r>
  <r>
    <x v="0"/>
    <x v="3"/>
  </r>
  <r>
    <x v="0"/>
    <x v="3"/>
  </r>
  <r>
    <x v="1"/>
    <x v="3"/>
  </r>
  <r>
    <x v="2"/>
    <x v="3"/>
  </r>
  <r>
    <x v="0"/>
    <x v="3"/>
  </r>
  <r>
    <x v="3"/>
    <x v="3"/>
  </r>
  <r>
    <x v="1"/>
    <x v="3"/>
  </r>
  <r>
    <x v="3"/>
    <x v="3"/>
  </r>
  <r>
    <x v="1"/>
    <x v="3"/>
  </r>
  <r>
    <x v="2"/>
    <x v="3"/>
  </r>
  <r>
    <x v="1"/>
    <x v="3"/>
  </r>
  <r>
    <x v="1"/>
    <x v="3"/>
  </r>
  <r>
    <x v="1"/>
    <x v="3"/>
  </r>
  <r>
    <x v="1"/>
    <x v="3"/>
  </r>
  <r>
    <x v="3"/>
    <x v="3"/>
  </r>
  <r>
    <x v="1"/>
    <x v="3"/>
  </r>
  <r>
    <x v="4"/>
    <x v="3"/>
  </r>
  <r>
    <x v="1"/>
    <x v="3"/>
  </r>
  <r>
    <x v="0"/>
    <x v="3"/>
  </r>
  <r>
    <x v="4"/>
    <x v="3"/>
  </r>
  <r>
    <x v="4"/>
    <x v="3"/>
  </r>
  <r>
    <x v="1"/>
    <x v="3"/>
  </r>
  <r>
    <x v="4"/>
    <x v="3"/>
  </r>
  <r>
    <x v="0"/>
    <x v="3"/>
  </r>
  <r>
    <x v="1"/>
    <x v="3"/>
  </r>
  <r>
    <x v="4"/>
    <x v="3"/>
  </r>
  <r>
    <x v="3"/>
    <x v="3"/>
  </r>
  <r>
    <x v="3"/>
    <x v="3"/>
  </r>
  <r>
    <x v="0"/>
    <x v="3"/>
  </r>
  <r>
    <x v="4"/>
    <x v="1"/>
  </r>
  <r>
    <x v="0"/>
    <x v="1"/>
  </r>
  <r>
    <x v="3"/>
    <x v="1"/>
  </r>
  <r>
    <x v="1"/>
    <x v="1"/>
  </r>
  <r>
    <x v="0"/>
    <x v="1"/>
  </r>
  <r>
    <x v="2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4"/>
    <x v="1"/>
  </r>
  <r>
    <x v="1"/>
    <x v="1"/>
  </r>
  <r>
    <x v="4"/>
    <x v="1"/>
  </r>
  <r>
    <x v="3"/>
    <x v="1"/>
  </r>
  <r>
    <x v="0"/>
    <x v="1"/>
  </r>
  <r>
    <x v="4"/>
    <x v="1"/>
  </r>
  <r>
    <x v="3"/>
    <x v="6"/>
  </r>
  <r>
    <x v="3"/>
    <x v="6"/>
  </r>
  <r>
    <x v="3"/>
    <x v="6"/>
  </r>
  <r>
    <x v="1"/>
    <x v="6"/>
  </r>
  <r>
    <x v="3"/>
    <x v="6"/>
  </r>
  <r>
    <x v="4"/>
    <x v="6"/>
  </r>
  <r>
    <x v="3"/>
    <x v="6"/>
  </r>
  <r>
    <x v="0"/>
    <x v="6"/>
  </r>
  <r>
    <x v="2"/>
    <x v="6"/>
  </r>
  <r>
    <x v="1"/>
    <x v="6"/>
  </r>
  <r>
    <x v="0"/>
    <x v="6"/>
  </r>
  <r>
    <x v="1"/>
    <x v="6"/>
  </r>
  <r>
    <x v="1"/>
    <x v="6"/>
  </r>
  <r>
    <x v="2"/>
    <x v="6"/>
  </r>
  <r>
    <x v="0"/>
    <x v="6"/>
  </r>
  <r>
    <x v="1"/>
    <x v="6"/>
  </r>
  <r>
    <x v="3"/>
    <x v="6"/>
  </r>
  <r>
    <x v="0"/>
    <x v="6"/>
  </r>
  <r>
    <x v="0"/>
    <x v="4"/>
  </r>
  <r>
    <x v="0"/>
    <x v="4"/>
  </r>
  <r>
    <x v="1"/>
    <x v="4"/>
  </r>
  <r>
    <x v="0"/>
    <x v="4"/>
  </r>
  <r>
    <x v="0"/>
    <x v="4"/>
  </r>
  <r>
    <x v="3"/>
    <x v="4"/>
  </r>
  <r>
    <x v="4"/>
    <x v="4"/>
  </r>
  <r>
    <x v="0"/>
    <x v="4"/>
  </r>
  <r>
    <x v="1"/>
    <x v="4"/>
  </r>
  <r>
    <x v="4"/>
    <x v="4"/>
  </r>
  <r>
    <x v="0"/>
    <x v="4"/>
  </r>
  <r>
    <x v="3"/>
    <x v="4"/>
  </r>
  <r>
    <x v="3"/>
    <x v="4"/>
  </r>
  <r>
    <x v="3"/>
    <x v="4"/>
  </r>
  <r>
    <x v="2"/>
    <x v="4"/>
  </r>
  <r>
    <x v="0"/>
    <x v="4"/>
  </r>
  <r>
    <x v="1"/>
    <x v="4"/>
  </r>
  <r>
    <x v="0"/>
    <x v="4"/>
  </r>
  <r>
    <x v="2"/>
    <x v="3"/>
  </r>
  <r>
    <x v="0"/>
    <x v="3"/>
  </r>
  <r>
    <x v="0"/>
    <x v="3"/>
  </r>
  <r>
    <x v="3"/>
    <x v="3"/>
  </r>
  <r>
    <x v="0"/>
    <x v="3"/>
  </r>
  <r>
    <x v="0"/>
    <x v="3"/>
  </r>
  <r>
    <x v="0"/>
    <x v="3"/>
  </r>
  <r>
    <x v="3"/>
    <x v="3"/>
  </r>
  <r>
    <x v="0"/>
    <x v="3"/>
  </r>
  <r>
    <x v="0"/>
    <x v="3"/>
  </r>
  <r>
    <x v="3"/>
    <x v="3"/>
  </r>
  <r>
    <x v="0"/>
    <x v="3"/>
  </r>
  <r>
    <x v="4"/>
    <x v="3"/>
  </r>
  <r>
    <x v="3"/>
    <x v="3"/>
  </r>
  <r>
    <x v="3"/>
    <x v="3"/>
  </r>
  <r>
    <x v="0"/>
    <x v="3"/>
  </r>
  <r>
    <x v="3"/>
    <x v="3"/>
  </r>
  <r>
    <x v="1"/>
    <x v="3"/>
  </r>
  <r>
    <x v="0"/>
    <x v="3"/>
  </r>
  <r>
    <x v="3"/>
    <x v="3"/>
  </r>
  <r>
    <x v="0"/>
    <x v="3"/>
  </r>
  <r>
    <x v="0"/>
    <x v="3"/>
  </r>
  <r>
    <x v="0"/>
    <x v="3"/>
  </r>
  <r>
    <x v="3"/>
    <x v="3"/>
  </r>
  <r>
    <x v="1"/>
    <x v="3"/>
  </r>
  <r>
    <x v="0"/>
    <x v="3"/>
  </r>
  <r>
    <x v="3"/>
    <x v="3"/>
  </r>
  <r>
    <x v="0"/>
    <x v="3"/>
  </r>
  <r>
    <x v="3"/>
    <x v="3"/>
  </r>
  <r>
    <x v="1"/>
    <x v="3"/>
  </r>
  <r>
    <x v="0"/>
    <x v="3"/>
  </r>
  <r>
    <x v="0"/>
    <x v="3"/>
  </r>
  <r>
    <x v="0"/>
    <x v="3"/>
  </r>
  <r>
    <x v="0"/>
    <x v="3"/>
  </r>
  <r>
    <x v="3"/>
    <x v="3"/>
  </r>
  <r>
    <x v="2"/>
    <x v="3"/>
  </r>
  <r>
    <x v="0"/>
    <x v="5"/>
  </r>
  <r>
    <x v="0"/>
    <x v="5"/>
  </r>
  <r>
    <x v="3"/>
    <x v="5"/>
  </r>
  <r>
    <x v="4"/>
    <x v="5"/>
  </r>
  <r>
    <x v="4"/>
    <x v="5"/>
  </r>
  <r>
    <x v="0"/>
    <x v="5"/>
  </r>
  <r>
    <x v="0"/>
    <x v="5"/>
  </r>
  <r>
    <x v="1"/>
    <x v="5"/>
  </r>
  <r>
    <x v="3"/>
    <x v="5"/>
  </r>
  <r>
    <x v="1"/>
    <x v="5"/>
  </r>
  <r>
    <x v="0"/>
    <x v="5"/>
  </r>
  <r>
    <x v="3"/>
    <x v="5"/>
  </r>
  <r>
    <x v="4"/>
    <x v="5"/>
  </r>
  <r>
    <x v="0"/>
    <x v="5"/>
  </r>
  <r>
    <x v="1"/>
    <x v="5"/>
  </r>
  <r>
    <x v="1"/>
    <x v="5"/>
  </r>
  <r>
    <x v="3"/>
    <x v="5"/>
  </r>
  <r>
    <x v="2"/>
    <x v="5"/>
  </r>
  <r>
    <x v="5"/>
    <x v="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0.214285714285714"/>
    <n v="69"/>
    <x v="0"/>
  </r>
  <r>
    <x v="0"/>
    <n v="0.214285714285714"/>
    <n v="69"/>
    <x v="1"/>
  </r>
  <r>
    <x v="0"/>
    <n v="0.214285714285714"/>
    <n v="69"/>
    <x v="2"/>
  </r>
  <r>
    <x v="0"/>
    <n v="0.214285714285714"/>
    <n v="69"/>
    <x v="1"/>
  </r>
  <r>
    <x v="0"/>
    <n v="0.214285714285714"/>
    <n v="69"/>
    <x v="1"/>
  </r>
  <r>
    <x v="0"/>
    <n v="0.214285714285714"/>
    <n v="69"/>
    <x v="3"/>
  </r>
  <r>
    <x v="0"/>
    <n v="0.214285714285714"/>
    <n v="69"/>
    <x v="1"/>
  </r>
  <r>
    <x v="0"/>
    <n v="0.214285714285714"/>
    <n v="69"/>
    <x v="4"/>
  </r>
  <r>
    <x v="0"/>
    <n v="0.214285714285714"/>
    <n v="69"/>
    <x v="5"/>
  </r>
  <r>
    <x v="0"/>
    <n v="0.214285714285714"/>
    <n v="69"/>
    <x v="3"/>
  </r>
  <r>
    <x v="0"/>
    <n v="0.214285714285714"/>
    <n v="69"/>
    <x v="2"/>
  </r>
  <r>
    <x v="0"/>
    <n v="0.214285714285714"/>
    <n v="69"/>
    <x v="3"/>
  </r>
  <r>
    <x v="0"/>
    <n v="0.214285714285714"/>
    <n v="69"/>
    <x v="3"/>
  </r>
  <r>
    <x v="0"/>
    <n v="0.214285714285714"/>
    <n v="69"/>
    <x v="1"/>
  </r>
  <r>
    <x v="0"/>
    <n v="0.214285714285714"/>
    <n v="69"/>
    <x v="6"/>
  </r>
  <r>
    <x v="0"/>
    <n v="0.214285714285714"/>
    <n v="69"/>
    <x v="1"/>
  </r>
  <r>
    <x v="0"/>
    <n v="0.214285714285714"/>
    <n v="69"/>
    <x v="2"/>
  </r>
  <r>
    <x v="0"/>
    <n v="0.214285714285714"/>
    <n v="69"/>
    <x v="6"/>
  </r>
  <r>
    <x v="1"/>
    <n v="0.25"/>
    <n v="72"/>
    <x v="7"/>
  </r>
  <r>
    <x v="1"/>
    <n v="0.25"/>
    <n v="72"/>
    <x v="3"/>
  </r>
  <r>
    <x v="1"/>
    <n v="0.25"/>
    <n v="72"/>
    <x v="1"/>
  </r>
  <r>
    <x v="1"/>
    <n v="0.25"/>
    <n v="72"/>
    <x v="2"/>
  </r>
  <r>
    <x v="1"/>
    <n v="0.25"/>
    <n v="72"/>
    <x v="6"/>
  </r>
  <r>
    <x v="1"/>
    <n v="0.25"/>
    <n v="72"/>
    <x v="1"/>
  </r>
  <r>
    <x v="1"/>
    <n v="0.25"/>
    <n v="72"/>
    <x v="6"/>
  </r>
  <r>
    <x v="1"/>
    <n v="0.25"/>
    <n v="72"/>
    <x v="6"/>
  </r>
  <r>
    <x v="1"/>
    <n v="0.25"/>
    <n v="72"/>
    <x v="6"/>
  </r>
  <r>
    <x v="1"/>
    <n v="0.25"/>
    <n v="72"/>
    <x v="2"/>
  </r>
  <r>
    <x v="1"/>
    <n v="0.25"/>
    <n v="72"/>
    <x v="2"/>
  </r>
  <r>
    <x v="1"/>
    <n v="0.25"/>
    <n v="72"/>
    <x v="6"/>
  </r>
  <r>
    <x v="1"/>
    <n v="0.25"/>
    <n v="72"/>
    <x v="2"/>
  </r>
  <r>
    <x v="1"/>
    <n v="0.25"/>
    <n v="72"/>
    <x v="2"/>
  </r>
  <r>
    <x v="1"/>
    <n v="0.25"/>
    <n v="72"/>
    <x v="6"/>
  </r>
  <r>
    <x v="1"/>
    <n v="0.25"/>
    <n v="72"/>
    <x v="3"/>
  </r>
  <r>
    <x v="1"/>
    <n v="0.25"/>
    <n v="72"/>
    <x v="6"/>
  </r>
  <r>
    <x v="1"/>
    <n v="0.25"/>
    <n v="72"/>
    <x v="5"/>
  </r>
  <r>
    <x v="2"/>
    <n v="0.78571428571428503"/>
    <n v="73"/>
    <x v="0"/>
  </r>
  <r>
    <x v="2"/>
    <n v="0.78571428571428503"/>
    <n v="73"/>
    <x v="3"/>
  </r>
  <r>
    <x v="2"/>
    <n v="0.78571428571428503"/>
    <n v="73"/>
    <x v="2"/>
  </r>
  <r>
    <x v="2"/>
    <n v="0.78571428571428503"/>
    <n v="73"/>
    <x v="5"/>
  </r>
  <r>
    <x v="2"/>
    <n v="0.78571428571428503"/>
    <n v="73"/>
    <x v="3"/>
  </r>
  <r>
    <x v="2"/>
    <n v="0.78571428571428503"/>
    <n v="73"/>
    <x v="1"/>
  </r>
  <r>
    <x v="2"/>
    <n v="0.78571428571428503"/>
    <n v="73"/>
    <x v="5"/>
  </r>
  <r>
    <x v="2"/>
    <n v="0.78571428571428503"/>
    <n v="73"/>
    <x v="6"/>
  </r>
  <r>
    <x v="2"/>
    <n v="0.78571428571428503"/>
    <n v="73"/>
    <x v="4"/>
  </r>
  <r>
    <x v="2"/>
    <n v="0.78571428571428503"/>
    <n v="73"/>
    <x v="3"/>
  </r>
  <r>
    <x v="2"/>
    <n v="0.78571428571428503"/>
    <n v="73"/>
    <x v="5"/>
  </r>
  <r>
    <x v="2"/>
    <n v="0.78571428571428503"/>
    <n v="73"/>
    <x v="6"/>
  </r>
  <r>
    <x v="2"/>
    <n v="0.78571428571428503"/>
    <n v="73"/>
    <x v="4"/>
  </r>
  <r>
    <x v="2"/>
    <n v="0.78571428571428503"/>
    <n v="73"/>
    <x v="2"/>
  </r>
  <r>
    <x v="2"/>
    <n v="0.78571428571428503"/>
    <n v="73"/>
    <x v="5"/>
  </r>
  <r>
    <x v="2"/>
    <n v="0.78571428571428503"/>
    <n v="73"/>
    <x v="6"/>
  </r>
  <r>
    <x v="2"/>
    <n v="0.78571428571428503"/>
    <n v="73"/>
    <x v="1"/>
  </r>
  <r>
    <x v="2"/>
    <n v="0.78571428571428503"/>
    <n v="73"/>
    <x v="2"/>
  </r>
  <r>
    <x v="3"/>
    <n v="0.60714285714285698"/>
    <n v="75"/>
    <x v="5"/>
  </r>
  <r>
    <x v="3"/>
    <n v="0.60714285714285698"/>
    <n v="75"/>
    <x v="3"/>
  </r>
  <r>
    <x v="3"/>
    <n v="0.60714285714285698"/>
    <n v="75"/>
    <x v="4"/>
  </r>
  <r>
    <x v="3"/>
    <n v="0.60714285714285698"/>
    <n v="75"/>
    <x v="2"/>
  </r>
  <r>
    <x v="3"/>
    <n v="0.60714285714285698"/>
    <n v="75"/>
    <x v="4"/>
  </r>
  <r>
    <x v="3"/>
    <n v="0.60714285714285698"/>
    <n v="75"/>
    <x v="4"/>
  </r>
  <r>
    <x v="3"/>
    <n v="0.60714285714285698"/>
    <n v="75"/>
    <x v="1"/>
  </r>
  <r>
    <x v="3"/>
    <n v="0.60714285714285698"/>
    <n v="75"/>
    <x v="4"/>
  </r>
  <r>
    <x v="3"/>
    <n v="0.60714285714285698"/>
    <n v="75"/>
    <x v="2"/>
  </r>
  <r>
    <x v="3"/>
    <n v="0.60714285714285698"/>
    <n v="75"/>
    <x v="1"/>
  </r>
  <r>
    <x v="3"/>
    <n v="0.60714285714285698"/>
    <n v="75"/>
    <x v="2"/>
  </r>
  <r>
    <x v="3"/>
    <n v="0.60714285714285698"/>
    <n v="75"/>
    <x v="6"/>
  </r>
  <r>
    <x v="3"/>
    <n v="0.60714285714285698"/>
    <n v="75"/>
    <x v="4"/>
  </r>
  <r>
    <x v="3"/>
    <n v="0.60714285714285698"/>
    <n v="75"/>
    <x v="1"/>
  </r>
  <r>
    <x v="3"/>
    <n v="0.60714285714285698"/>
    <n v="75"/>
    <x v="1"/>
  </r>
  <r>
    <x v="3"/>
    <n v="0.60714285714285698"/>
    <n v="75"/>
    <x v="1"/>
  </r>
  <r>
    <x v="3"/>
    <n v="0.60714285714285698"/>
    <n v="75"/>
    <x v="2"/>
  </r>
  <r>
    <x v="3"/>
    <n v="0.60714285714285698"/>
    <n v="75"/>
    <x v="6"/>
  </r>
  <r>
    <x v="4"/>
    <n v="0.53571428571428503"/>
    <n v="79"/>
    <x v="8"/>
  </r>
  <r>
    <x v="4"/>
    <n v="0.53571428571428503"/>
    <n v="79"/>
    <x v="5"/>
  </r>
  <r>
    <x v="4"/>
    <n v="0.53571428571428503"/>
    <n v="79"/>
    <x v="2"/>
  </r>
  <r>
    <x v="4"/>
    <n v="0.53571428571428503"/>
    <n v="79"/>
    <x v="2"/>
  </r>
  <r>
    <x v="4"/>
    <n v="0.53571428571428503"/>
    <n v="79"/>
    <x v="2"/>
  </r>
  <r>
    <x v="4"/>
    <n v="0.53571428571428503"/>
    <n v="79"/>
    <x v="1"/>
  </r>
  <r>
    <x v="4"/>
    <n v="0.53571428571428503"/>
    <n v="79"/>
    <x v="2"/>
  </r>
  <r>
    <x v="4"/>
    <n v="0.53571428571428503"/>
    <n v="79"/>
    <x v="2"/>
  </r>
  <r>
    <x v="4"/>
    <n v="0.53571428571428503"/>
    <n v="79"/>
    <x v="1"/>
  </r>
  <r>
    <x v="4"/>
    <n v="0.53571428571428503"/>
    <n v="79"/>
    <x v="9"/>
  </r>
  <r>
    <x v="4"/>
    <n v="0.53571428571428503"/>
    <n v="79"/>
    <x v="1"/>
  </r>
  <r>
    <x v="4"/>
    <n v="0.53571428571428503"/>
    <n v="79"/>
    <x v="2"/>
  </r>
  <r>
    <x v="4"/>
    <n v="0.53571428571428503"/>
    <n v="79"/>
    <x v="1"/>
  </r>
  <r>
    <x v="4"/>
    <n v="0.53571428571428503"/>
    <n v="79"/>
    <x v="3"/>
  </r>
  <r>
    <x v="4"/>
    <n v="0.53571428571428503"/>
    <n v="79"/>
    <x v="2"/>
  </r>
  <r>
    <x v="4"/>
    <n v="0.53571428571428503"/>
    <n v="79"/>
    <x v="1"/>
  </r>
  <r>
    <x v="4"/>
    <n v="0.53571428571428503"/>
    <n v="79"/>
    <x v="9"/>
  </r>
  <r>
    <x v="4"/>
    <n v="0.53571428571428503"/>
    <n v="79"/>
    <x v="3"/>
  </r>
  <r>
    <x v="4"/>
    <n v="0.53571428571428503"/>
    <n v="79"/>
    <x v="1"/>
  </r>
  <r>
    <x v="4"/>
    <n v="0.53571428571428503"/>
    <n v="79"/>
    <x v="2"/>
  </r>
  <r>
    <x v="4"/>
    <n v="0.53571428571428503"/>
    <n v="79"/>
    <x v="5"/>
  </r>
  <r>
    <x v="4"/>
    <n v="0.53571428571428503"/>
    <n v="79"/>
    <x v="1"/>
  </r>
  <r>
    <x v="4"/>
    <n v="0.53571428571428503"/>
    <n v="79"/>
    <x v="6"/>
  </r>
  <r>
    <x v="4"/>
    <n v="0.53571428571428503"/>
    <n v="79"/>
    <x v="2"/>
  </r>
  <r>
    <x v="4"/>
    <n v="0.53571428571428503"/>
    <n v="79"/>
    <x v="1"/>
  </r>
  <r>
    <x v="4"/>
    <n v="0.53571428571428503"/>
    <n v="79"/>
    <x v="2"/>
  </r>
  <r>
    <x v="4"/>
    <n v="0.53571428571428503"/>
    <n v="79"/>
    <x v="1"/>
  </r>
  <r>
    <x v="4"/>
    <n v="0.53571428571428503"/>
    <n v="79"/>
    <x v="4"/>
  </r>
  <r>
    <x v="4"/>
    <n v="0.53571428571428503"/>
    <n v="79"/>
    <x v="2"/>
  </r>
  <r>
    <x v="4"/>
    <n v="0.53571428571428503"/>
    <n v="79"/>
    <x v="1"/>
  </r>
  <r>
    <x v="4"/>
    <n v="0.53571428571428503"/>
    <n v="79"/>
    <x v="2"/>
  </r>
  <r>
    <x v="4"/>
    <n v="0.53571428571428503"/>
    <n v="79"/>
    <x v="5"/>
  </r>
  <r>
    <x v="4"/>
    <n v="0.53571428571428503"/>
    <n v="79"/>
    <x v="5"/>
  </r>
  <r>
    <x v="4"/>
    <n v="0.53571428571428503"/>
    <n v="79"/>
    <x v="2"/>
  </r>
  <r>
    <x v="4"/>
    <n v="0.53571428571428503"/>
    <n v="79"/>
    <x v="1"/>
  </r>
  <r>
    <x v="4"/>
    <n v="0.53571428571428503"/>
    <n v="79"/>
    <x v="1"/>
  </r>
  <r>
    <x v="5"/>
    <n v="0.39285714285714202"/>
    <n v="80"/>
    <x v="10"/>
  </r>
  <r>
    <x v="5"/>
    <n v="0.39285714285714202"/>
    <n v="80"/>
    <x v="4"/>
  </r>
  <r>
    <x v="5"/>
    <n v="0.39285714285714202"/>
    <n v="80"/>
    <x v="4"/>
  </r>
  <r>
    <x v="5"/>
    <n v="0.39285714285714202"/>
    <n v="80"/>
    <x v="7"/>
  </r>
  <r>
    <x v="5"/>
    <n v="0.39285714285714202"/>
    <n v="80"/>
    <x v="11"/>
  </r>
  <r>
    <x v="5"/>
    <n v="0.39285714285714202"/>
    <n v="80"/>
    <x v="1"/>
  </r>
  <r>
    <x v="5"/>
    <n v="0.39285714285714202"/>
    <n v="80"/>
    <x v="4"/>
  </r>
  <r>
    <x v="5"/>
    <n v="0.39285714285714202"/>
    <n v="80"/>
    <x v="1"/>
  </r>
  <r>
    <x v="5"/>
    <n v="0.39285714285714202"/>
    <n v="80"/>
    <x v="2"/>
  </r>
  <r>
    <x v="5"/>
    <n v="0.39285714285714202"/>
    <n v="80"/>
    <x v="8"/>
  </r>
  <r>
    <x v="5"/>
    <n v="0.39285714285714202"/>
    <n v="80"/>
    <x v="5"/>
  </r>
  <r>
    <x v="5"/>
    <n v="0.39285714285714202"/>
    <n v="80"/>
    <x v="7"/>
  </r>
  <r>
    <x v="5"/>
    <n v="0.39285714285714202"/>
    <n v="80"/>
    <x v="3"/>
  </r>
  <r>
    <x v="5"/>
    <n v="0.39285714285714202"/>
    <n v="80"/>
    <x v="8"/>
  </r>
  <r>
    <x v="5"/>
    <n v="0.39285714285714202"/>
    <n v="80"/>
    <x v="7"/>
  </r>
  <r>
    <x v="5"/>
    <n v="0.39285714285714202"/>
    <n v="80"/>
    <x v="12"/>
  </r>
  <r>
    <x v="5"/>
    <n v="0.39285714285714202"/>
    <n v="80"/>
    <x v="8"/>
  </r>
  <r>
    <x v="5"/>
    <n v="0.39285714285714202"/>
    <n v="80"/>
    <x v="13"/>
  </r>
  <r>
    <x v="3"/>
    <n v="0.57142857142857095"/>
    <n v="81"/>
    <x v="10"/>
  </r>
  <r>
    <x v="3"/>
    <n v="0.57142857142857095"/>
    <n v="81"/>
    <x v="14"/>
  </r>
  <r>
    <x v="3"/>
    <n v="0.57142857142857095"/>
    <n v="81"/>
    <x v="4"/>
  </r>
  <r>
    <x v="3"/>
    <n v="0.57142857142857095"/>
    <n v="81"/>
    <x v="8"/>
  </r>
  <r>
    <x v="3"/>
    <n v="0.57142857142857095"/>
    <n v="81"/>
    <x v="9"/>
  </r>
  <r>
    <x v="3"/>
    <n v="0.57142857142857095"/>
    <n v="81"/>
    <x v="5"/>
  </r>
  <r>
    <x v="3"/>
    <n v="0.57142857142857095"/>
    <n v="81"/>
    <x v="15"/>
  </r>
  <r>
    <x v="3"/>
    <n v="0.57142857142857095"/>
    <n v="81"/>
    <x v="4"/>
  </r>
  <r>
    <x v="3"/>
    <n v="0.57142857142857095"/>
    <n v="81"/>
    <x v="16"/>
  </r>
  <r>
    <x v="3"/>
    <n v="0.57142857142857095"/>
    <n v="81"/>
    <x v="12"/>
  </r>
  <r>
    <x v="3"/>
    <n v="0.57142857142857095"/>
    <n v="81"/>
    <x v="17"/>
  </r>
  <r>
    <x v="3"/>
    <n v="0.57142857142857095"/>
    <n v="81"/>
    <x v="9"/>
  </r>
  <r>
    <x v="3"/>
    <n v="0.57142857142857095"/>
    <n v="81"/>
    <x v="4"/>
  </r>
  <r>
    <x v="3"/>
    <n v="0.57142857142857095"/>
    <n v="81"/>
    <x v="12"/>
  </r>
  <r>
    <x v="3"/>
    <n v="0.57142857142857095"/>
    <n v="81"/>
    <x v="0"/>
  </r>
  <r>
    <x v="3"/>
    <n v="0.57142857142857095"/>
    <n v="81"/>
    <x v="0"/>
  </r>
  <r>
    <x v="3"/>
    <n v="0.57142857142857095"/>
    <n v="81"/>
    <x v="7"/>
  </r>
  <r>
    <x v="3"/>
    <n v="0.57142857142857095"/>
    <n v="81"/>
    <x v="4"/>
  </r>
  <r>
    <x v="3"/>
    <n v="0.57142857142857095"/>
    <n v="81"/>
    <x v="14"/>
  </r>
  <r>
    <x v="3"/>
    <n v="0.57142857142857095"/>
    <n v="81"/>
    <x v="17"/>
  </r>
  <r>
    <x v="3"/>
    <n v="0.57142857142857095"/>
    <n v="81"/>
    <x v="4"/>
  </r>
  <r>
    <x v="3"/>
    <n v="0.57142857142857095"/>
    <n v="81"/>
    <x v="12"/>
  </r>
  <r>
    <x v="3"/>
    <n v="0.57142857142857095"/>
    <n v="81"/>
    <x v="9"/>
  </r>
  <r>
    <x v="3"/>
    <n v="0.57142857142857095"/>
    <n v="81"/>
    <x v="0"/>
  </r>
  <r>
    <x v="3"/>
    <n v="0.57142857142857095"/>
    <n v="81"/>
    <x v="18"/>
  </r>
  <r>
    <x v="3"/>
    <n v="0.57142857142857095"/>
    <n v="81"/>
    <x v="9"/>
  </r>
  <r>
    <x v="3"/>
    <n v="0.57142857142857095"/>
    <n v="81"/>
    <x v="3"/>
  </r>
  <r>
    <x v="3"/>
    <n v="0.57142857142857095"/>
    <n v="81"/>
    <x v="0"/>
  </r>
  <r>
    <x v="3"/>
    <n v="0.57142857142857095"/>
    <n v="81"/>
    <x v="5"/>
  </r>
  <r>
    <x v="3"/>
    <n v="0.57142857142857095"/>
    <n v="81"/>
    <x v="9"/>
  </r>
  <r>
    <x v="3"/>
    <n v="0.57142857142857095"/>
    <n v="81"/>
    <x v="19"/>
  </r>
  <r>
    <x v="3"/>
    <n v="0.57142857142857095"/>
    <n v="81"/>
    <x v="5"/>
  </r>
  <r>
    <x v="3"/>
    <n v="0.57142857142857095"/>
    <n v="81"/>
    <x v="20"/>
  </r>
  <r>
    <x v="3"/>
    <n v="0.57142857142857095"/>
    <n v="81"/>
    <x v="3"/>
  </r>
  <r>
    <x v="3"/>
    <n v="0.57142857142857095"/>
    <n v="81"/>
    <x v="17"/>
  </r>
  <r>
    <x v="3"/>
    <n v="0.57142857142857095"/>
    <n v="81"/>
    <x v="7"/>
  </r>
  <r>
    <x v="1"/>
    <n v="0.25"/>
    <n v="85"/>
    <x v="2"/>
  </r>
  <r>
    <x v="1"/>
    <n v="0.25"/>
    <n v="85"/>
    <x v="2"/>
  </r>
  <r>
    <x v="1"/>
    <n v="0.25"/>
    <n v="85"/>
    <x v="1"/>
  </r>
  <r>
    <x v="1"/>
    <n v="0.25"/>
    <n v="85"/>
    <x v="2"/>
  </r>
  <r>
    <x v="1"/>
    <n v="0.25"/>
    <n v="85"/>
    <x v="2"/>
  </r>
  <r>
    <x v="1"/>
    <n v="0.25"/>
    <n v="85"/>
    <x v="1"/>
  </r>
  <r>
    <x v="1"/>
    <n v="0.25"/>
    <n v="85"/>
    <x v="2"/>
  </r>
  <r>
    <x v="1"/>
    <n v="0.25"/>
    <n v="85"/>
    <x v="2"/>
  </r>
  <r>
    <x v="1"/>
    <n v="0.25"/>
    <n v="85"/>
    <x v="2"/>
  </r>
  <r>
    <x v="1"/>
    <n v="0.25"/>
    <n v="85"/>
    <x v="3"/>
  </r>
  <r>
    <x v="1"/>
    <n v="0.25"/>
    <n v="85"/>
    <x v="1"/>
  </r>
  <r>
    <x v="1"/>
    <n v="0.25"/>
    <n v="85"/>
    <x v="0"/>
  </r>
  <r>
    <x v="1"/>
    <n v="0.25"/>
    <n v="85"/>
    <x v="3"/>
  </r>
  <r>
    <x v="1"/>
    <n v="0.25"/>
    <n v="85"/>
    <x v="2"/>
  </r>
  <r>
    <x v="1"/>
    <n v="0.25"/>
    <n v="85"/>
    <x v="1"/>
  </r>
  <r>
    <x v="1"/>
    <n v="0.25"/>
    <n v="85"/>
    <x v="0"/>
  </r>
  <r>
    <x v="1"/>
    <n v="0.25"/>
    <n v="85"/>
    <x v="1"/>
  </r>
  <r>
    <x v="1"/>
    <n v="0.25"/>
    <n v="85"/>
    <x v="2"/>
  </r>
  <r>
    <x v="6"/>
    <n v="0.71428571428571397"/>
    <n v="86"/>
    <x v="9"/>
  </r>
  <r>
    <x v="6"/>
    <n v="0.71428571428571397"/>
    <n v="86"/>
    <x v="3"/>
  </r>
  <r>
    <x v="6"/>
    <n v="0.71428571428571397"/>
    <n v="86"/>
    <x v="5"/>
  </r>
  <r>
    <x v="6"/>
    <n v="0.71428571428571397"/>
    <n v="86"/>
    <x v="5"/>
  </r>
  <r>
    <x v="6"/>
    <n v="0.71428571428571397"/>
    <n v="86"/>
    <x v="1"/>
  </r>
  <r>
    <x v="6"/>
    <n v="0.71428571428571397"/>
    <n v="86"/>
    <x v="4"/>
  </r>
  <r>
    <x v="6"/>
    <n v="0.71428571428571397"/>
    <n v="86"/>
    <x v="1"/>
  </r>
  <r>
    <x v="6"/>
    <n v="0.71428571428571397"/>
    <n v="86"/>
    <x v="3"/>
  </r>
  <r>
    <x v="6"/>
    <n v="0.71428571428571397"/>
    <n v="86"/>
    <x v="3"/>
  </r>
  <r>
    <x v="6"/>
    <n v="0.71428571428571397"/>
    <n v="86"/>
    <x v="4"/>
  </r>
  <r>
    <x v="6"/>
    <n v="0.71428571428571397"/>
    <n v="86"/>
    <x v="4"/>
  </r>
  <r>
    <x v="6"/>
    <n v="0.71428571428571397"/>
    <n v="86"/>
    <x v="3"/>
  </r>
  <r>
    <x v="6"/>
    <n v="0.71428571428571397"/>
    <n v="86"/>
    <x v="3"/>
  </r>
  <r>
    <x v="6"/>
    <n v="0.71428571428571397"/>
    <n v="86"/>
    <x v="3"/>
  </r>
  <r>
    <x v="6"/>
    <n v="0.71428571428571397"/>
    <n v="86"/>
    <x v="2"/>
  </r>
  <r>
    <x v="6"/>
    <n v="0.71428571428571397"/>
    <n v="86"/>
    <x v="1"/>
  </r>
  <r>
    <x v="6"/>
    <n v="0.71428571428571397"/>
    <n v="86"/>
    <x v="1"/>
  </r>
  <r>
    <x v="6"/>
    <n v="0.71428571428571397"/>
    <n v="86"/>
    <x v="1"/>
  </r>
  <r>
    <x v="4"/>
    <n v="0.53571428571428503"/>
    <n v="89"/>
    <x v="4"/>
  </r>
  <r>
    <x v="4"/>
    <n v="0.53571428571428503"/>
    <n v="89"/>
    <x v="1"/>
  </r>
  <r>
    <x v="4"/>
    <n v="0.53571428571428503"/>
    <n v="89"/>
    <x v="5"/>
  </r>
  <r>
    <x v="4"/>
    <n v="0.53571428571428503"/>
    <n v="89"/>
    <x v="2"/>
  </r>
  <r>
    <x v="4"/>
    <n v="0.53571428571428503"/>
    <n v="89"/>
    <x v="3"/>
  </r>
  <r>
    <x v="4"/>
    <n v="0.53571428571428503"/>
    <n v="89"/>
    <x v="5"/>
  </r>
  <r>
    <x v="4"/>
    <n v="0.53571428571428503"/>
    <n v="89"/>
    <x v="2"/>
  </r>
  <r>
    <x v="4"/>
    <n v="0.53571428571428503"/>
    <n v="89"/>
    <x v="1"/>
  </r>
  <r>
    <x v="4"/>
    <n v="0.53571428571428503"/>
    <n v="89"/>
    <x v="1"/>
  </r>
  <r>
    <x v="4"/>
    <n v="0.53571428571428503"/>
    <n v="89"/>
    <x v="1"/>
  </r>
  <r>
    <x v="4"/>
    <n v="0.53571428571428503"/>
    <n v="89"/>
    <x v="2"/>
  </r>
  <r>
    <x v="4"/>
    <n v="0.53571428571428503"/>
    <n v="89"/>
    <x v="1"/>
  </r>
  <r>
    <x v="4"/>
    <n v="0.53571428571428503"/>
    <n v="89"/>
    <x v="1"/>
  </r>
  <r>
    <x v="4"/>
    <n v="0.53571428571428503"/>
    <n v="89"/>
    <x v="1"/>
  </r>
  <r>
    <x v="4"/>
    <n v="0.53571428571428503"/>
    <n v="89"/>
    <x v="4"/>
  </r>
  <r>
    <x v="4"/>
    <n v="0.53571428571428503"/>
    <n v="89"/>
    <x v="6"/>
  </r>
  <r>
    <x v="4"/>
    <n v="0.53571428571428503"/>
    <n v="89"/>
    <x v="3"/>
  </r>
  <r>
    <x v="4"/>
    <n v="0.53571428571428503"/>
    <n v="89"/>
    <x v="2"/>
  </r>
  <r>
    <x v="3"/>
    <n v="0.64285714285714202"/>
    <n v="95"/>
    <x v="9"/>
  </r>
  <r>
    <x v="3"/>
    <n v="0.64285714285714202"/>
    <n v="95"/>
    <x v="9"/>
  </r>
  <r>
    <x v="3"/>
    <n v="0.64285714285714202"/>
    <n v="95"/>
    <x v="2"/>
  </r>
  <r>
    <x v="3"/>
    <n v="0.64285714285714202"/>
    <n v="95"/>
    <x v="2"/>
  </r>
  <r>
    <x v="3"/>
    <n v="0.64285714285714202"/>
    <n v="95"/>
    <x v="1"/>
  </r>
  <r>
    <x v="3"/>
    <n v="0.64285714285714202"/>
    <n v="95"/>
    <x v="6"/>
  </r>
  <r>
    <x v="3"/>
    <n v="0.64285714285714202"/>
    <n v="95"/>
    <x v="2"/>
  </r>
  <r>
    <x v="3"/>
    <n v="0.64285714285714202"/>
    <n v="95"/>
    <x v="4"/>
  </r>
  <r>
    <x v="3"/>
    <n v="0.64285714285714202"/>
    <n v="95"/>
    <x v="2"/>
  </r>
  <r>
    <x v="3"/>
    <n v="0.64285714285714202"/>
    <n v="95"/>
    <x v="2"/>
  </r>
  <r>
    <x v="3"/>
    <n v="0.64285714285714202"/>
    <n v="95"/>
    <x v="2"/>
  </r>
  <r>
    <x v="3"/>
    <n v="0.64285714285714202"/>
    <n v="95"/>
    <x v="1"/>
  </r>
  <r>
    <x v="3"/>
    <n v="0.64285714285714202"/>
    <n v="95"/>
    <x v="3"/>
  </r>
  <r>
    <x v="3"/>
    <n v="0.64285714285714202"/>
    <n v="95"/>
    <x v="2"/>
  </r>
  <r>
    <x v="3"/>
    <n v="0.64285714285714202"/>
    <n v="95"/>
    <x v="9"/>
  </r>
  <r>
    <x v="3"/>
    <n v="0.64285714285714202"/>
    <n v="95"/>
    <x v="4"/>
  </r>
  <r>
    <x v="3"/>
    <n v="0.64285714285714202"/>
    <n v="95"/>
    <x v="4"/>
  </r>
  <r>
    <x v="3"/>
    <n v="0.64285714285714202"/>
    <n v="95"/>
    <x v="2"/>
  </r>
  <r>
    <x v="3"/>
    <n v="0.64285714285714202"/>
    <n v="95"/>
    <x v="2"/>
  </r>
  <r>
    <x v="3"/>
    <n v="0.64285714285714202"/>
    <n v="95"/>
    <x v="6"/>
  </r>
  <r>
    <x v="3"/>
    <n v="0.64285714285714202"/>
    <n v="95"/>
    <x v="3"/>
  </r>
  <r>
    <x v="3"/>
    <n v="0.64285714285714202"/>
    <n v="95"/>
    <x v="1"/>
  </r>
  <r>
    <x v="3"/>
    <n v="0.64285714285714202"/>
    <n v="95"/>
    <x v="6"/>
  </r>
  <r>
    <x v="3"/>
    <n v="0.64285714285714202"/>
    <n v="95"/>
    <x v="2"/>
  </r>
  <r>
    <x v="3"/>
    <n v="0.64285714285714202"/>
    <n v="95"/>
    <x v="2"/>
  </r>
  <r>
    <x v="3"/>
    <n v="0.64285714285714202"/>
    <n v="95"/>
    <x v="2"/>
  </r>
  <r>
    <x v="3"/>
    <n v="0.64285714285714202"/>
    <n v="95"/>
    <x v="6"/>
  </r>
  <r>
    <x v="3"/>
    <n v="0.64285714285714202"/>
    <n v="95"/>
    <x v="6"/>
  </r>
  <r>
    <x v="3"/>
    <n v="0.64285714285714202"/>
    <n v="95"/>
    <x v="6"/>
  </r>
  <r>
    <x v="3"/>
    <n v="0.64285714285714202"/>
    <n v="95"/>
    <x v="1"/>
  </r>
  <r>
    <x v="3"/>
    <n v="0.64285714285714202"/>
    <n v="95"/>
    <x v="7"/>
  </r>
  <r>
    <x v="3"/>
    <n v="0.64285714285714202"/>
    <n v="95"/>
    <x v="6"/>
  </r>
  <r>
    <x v="3"/>
    <n v="0.64285714285714202"/>
    <n v="95"/>
    <x v="6"/>
  </r>
  <r>
    <x v="3"/>
    <n v="0.64285714285714202"/>
    <n v="95"/>
    <x v="6"/>
  </r>
  <r>
    <x v="3"/>
    <n v="0.64285714285714202"/>
    <n v="95"/>
    <x v="6"/>
  </r>
  <r>
    <x v="3"/>
    <n v="0.64285714285714202"/>
    <n v="95"/>
    <x v="2"/>
  </r>
  <r>
    <x v="5"/>
    <n v="0.39285714285714202"/>
    <n v="97"/>
    <x v="9"/>
  </r>
  <r>
    <x v="5"/>
    <n v="0.39285714285714202"/>
    <n v="97"/>
    <x v="2"/>
  </r>
  <r>
    <x v="5"/>
    <n v="0.39285714285714202"/>
    <n v="97"/>
    <x v="2"/>
  </r>
  <r>
    <x v="5"/>
    <n v="0.39285714285714202"/>
    <n v="97"/>
    <x v="2"/>
  </r>
  <r>
    <x v="5"/>
    <n v="0.39285714285714202"/>
    <n v="97"/>
    <x v="3"/>
  </r>
  <r>
    <x v="5"/>
    <n v="0.39285714285714202"/>
    <n v="97"/>
    <x v="6"/>
  </r>
  <r>
    <x v="5"/>
    <n v="0.39285714285714202"/>
    <n v="97"/>
    <x v="6"/>
  </r>
  <r>
    <x v="5"/>
    <n v="0.39285714285714202"/>
    <n v="97"/>
    <x v="2"/>
  </r>
  <r>
    <x v="5"/>
    <n v="0.39285714285714202"/>
    <n v="97"/>
    <x v="2"/>
  </r>
  <r>
    <x v="5"/>
    <n v="0.39285714285714202"/>
    <n v="97"/>
    <x v="1"/>
  </r>
  <r>
    <x v="5"/>
    <n v="0.39285714285714202"/>
    <n v="97"/>
    <x v="6"/>
  </r>
  <r>
    <x v="5"/>
    <n v="0.39285714285714202"/>
    <n v="97"/>
    <x v="6"/>
  </r>
  <r>
    <x v="5"/>
    <n v="0.39285714285714202"/>
    <n v="97"/>
    <x v="2"/>
  </r>
  <r>
    <x v="5"/>
    <n v="0.39285714285714202"/>
    <n v="97"/>
    <x v="2"/>
  </r>
  <r>
    <x v="5"/>
    <n v="0.39285714285714202"/>
    <n v="97"/>
    <x v="2"/>
  </r>
  <r>
    <x v="5"/>
    <n v="0.39285714285714202"/>
    <n v="97"/>
    <x v="2"/>
  </r>
  <r>
    <x v="5"/>
    <n v="0.39285714285714202"/>
    <n v="97"/>
    <x v="2"/>
  </r>
  <r>
    <x v="5"/>
    <n v="0.39285714285714202"/>
    <n v="97"/>
    <x v="2"/>
  </r>
  <r>
    <x v="7"/>
    <m/>
    <m/>
    <x v="2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</r>
  <r>
    <x v="1"/>
  </r>
  <r>
    <x v="0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1"/>
  </r>
  <r>
    <x v="0"/>
  </r>
  <r>
    <x v="2"/>
  </r>
  <r>
    <x v="0"/>
  </r>
  <r>
    <x v="2"/>
  </r>
  <r>
    <x v="1"/>
  </r>
  <r>
    <x v="1"/>
  </r>
  <r>
    <x v="0"/>
  </r>
  <r>
    <x v="1"/>
  </r>
  <r>
    <x v="2"/>
  </r>
  <r>
    <x v="1"/>
  </r>
  <r>
    <x v="0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1"/>
  </r>
  <r>
    <x v="0"/>
  </r>
  <r>
    <x v="2"/>
  </r>
  <r>
    <x v="2"/>
  </r>
  <r>
    <x v="2"/>
  </r>
  <r>
    <x v="1"/>
  </r>
  <r>
    <x v="0"/>
  </r>
  <r>
    <x v="2"/>
  </r>
  <r>
    <x v="2"/>
  </r>
  <r>
    <x v="2"/>
  </r>
  <r>
    <x v="2"/>
  </r>
  <r>
    <x v="1"/>
  </r>
  <r>
    <x v="1"/>
  </r>
  <r>
    <x v="1"/>
  </r>
  <r>
    <x v="0"/>
  </r>
  <r>
    <x v="2"/>
  </r>
  <r>
    <x v="1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3"/>
  </r>
  <r>
    <x v="1"/>
  </r>
  <r>
    <x v="2"/>
  </r>
  <r>
    <x v="1"/>
  </r>
  <r>
    <x v="2"/>
  </r>
  <r>
    <x v="1"/>
  </r>
  <r>
    <x v="0"/>
  </r>
  <r>
    <x v="2"/>
  </r>
  <r>
    <x v="2"/>
  </r>
  <r>
    <x v="2"/>
  </r>
  <r>
    <x v="2"/>
  </r>
  <r>
    <x v="1"/>
  </r>
  <r>
    <x v="2"/>
  </r>
  <r>
    <x v="1"/>
  </r>
  <r>
    <x v="1"/>
  </r>
  <r>
    <x v="0"/>
  </r>
  <r>
    <x v="1"/>
  </r>
  <r>
    <x v="1"/>
  </r>
  <r>
    <x v="2"/>
  </r>
  <r>
    <x v="2"/>
  </r>
  <r>
    <x v="1"/>
  </r>
  <r>
    <x v="0"/>
  </r>
  <r>
    <x v="1"/>
  </r>
  <r>
    <x v="0"/>
  </r>
  <r>
    <x v="1"/>
  </r>
  <r>
    <x v="1"/>
  </r>
  <r>
    <x v="1"/>
  </r>
  <r>
    <x v="0"/>
  </r>
  <r>
    <x v="1"/>
  </r>
  <r>
    <x v="2"/>
  </r>
  <r>
    <x v="1"/>
  </r>
  <r>
    <x v="2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0"/>
  </r>
  <r>
    <x v="2"/>
  </r>
  <r>
    <x v="2"/>
  </r>
  <r>
    <x v="1"/>
  </r>
  <r>
    <x v="0"/>
  </r>
  <r>
    <x v="2"/>
  </r>
  <r>
    <x v="2"/>
  </r>
  <r>
    <x v="2"/>
  </r>
  <r>
    <x v="1"/>
  </r>
  <r>
    <x v="0"/>
  </r>
  <r>
    <x v="1"/>
  </r>
  <r>
    <x v="3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1"/>
  </r>
  <r>
    <x v="2"/>
  </r>
  <r>
    <x v="2"/>
  </r>
  <r>
    <x v="0"/>
  </r>
  <r>
    <x v="1"/>
  </r>
  <r>
    <x v="2"/>
  </r>
  <r>
    <x v="2"/>
  </r>
  <r>
    <x v="0"/>
  </r>
  <r>
    <x v="2"/>
  </r>
  <r>
    <x v="2"/>
  </r>
  <r>
    <x v="1"/>
  </r>
  <r>
    <x v="0"/>
  </r>
  <r>
    <x v="2"/>
  </r>
  <r>
    <x v="2"/>
  </r>
  <r>
    <x v="0"/>
  </r>
  <r>
    <x v="1"/>
  </r>
  <r>
    <x v="1"/>
  </r>
  <r>
    <x v="1"/>
  </r>
  <r>
    <x v="1"/>
  </r>
  <r>
    <x v="2"/>
  </r>
  <r>
    <x v="0"/>
  </r>
  <r>
    <x v="2"/>
  </r>
  <r>
    <x v="1"/>
  </r>
  <r>
    <x v="2"/>
  </r>
  <r>
    <x v="1"/>
  </r>
  <r>
    <x v="1"/>
  </r>
  <r>
    <x v="0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1"/>
  </r>
  <r>
    <x v="2"/>
  </r>
  <r>
    <x v="2"/>
  </r>
  <r>
    <x v="3"/>
  </r>
  <r>
    <x v="0"/>
  </r>
  <r>
    <x v="2"/>
  </r>
  <r>
    <x v="1"/>
  </r>
  <r>
    <x v="1"/>
  </r>
  <r>
    <x v="2"/>
  </r>
  <r>
    <x v="2"/>
  </r>
  <r>
    <x v="2"/>
  </r>
  <r>
    <x v="1"/>
  </r>
  <r>
    <x v="1"/>
  </r>
  <r>
    <x v="2"/>
  </r>
  <r>
    <x v="2"/>
  </r>
  <r>
    <x v="2"/>
  </r>
  <r>
    <x v="2"/>
  </r>
  <r>
    <x v="0"/>
  </r>
  <r>
    <x v="1"/>
  </r>
  <r>
    <x v="2"/>
  </r>
  <r>
    <x v="2"/>
  </r>
  <r>
    <x v="1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3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2"/>
  </r>
  <r>
    <x v="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x v="0"/>
  </r>
  <r>
    <x v="1"/>
    <x v="0"/>
  </r>
  <r>
    <x v="0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1"/>
  </r>
  <r>
    <x v="1"/>
    <x v="1"/>
  </r>
  <r>
    <x v="2"/>
    <x v="1"/>
  </r>
  <r>
    <x v="1"/>
    <x v="1"/>
  </r>
  <r>
    <x v="1"/>
    <x v="1"/>
  </r>
  <r>
    <x v="0"/>
    <x v="1"/>
  </r>
  <r>
    <x v="2"/>
    <x v="1"/>
  </r>
  <r>
    <x v="0"/>
    <x v="1"/>
  </r>
  <r>
    <x v="2"/>
    <x v="1"/>
  </r>
  <r>
    <x v="1"/>
    <x v="1"/>
  </r>
  <r>
    <x v="1"/>
    <x v="1"/>
  </r>
  <r>
    <x v="0"/>
    <x v="1"/>
  </r>
  <r>
    <x v="1"/>
    <x v="1"/>
  </r>
  <r>
    <x v="2"/>
    <x v="1"/>
  </r>
  <r>
    <x v="1"/>
    <x v="1"/>
  </r>
  <r>
    <x v="0"/>
    <x v="1"/>
  </r>
  <r>
    <x v="0"/>
    <x v="1"/>
  </r>
  <r>
    <x v="2"/>
    <x v="1"/>
  </r>
  <r>
    <x v="2"/>
    <x v="2"/>
  </r>
  <r>
    <x v="2"/>
    <x v="2"/>
  </r>
  <r>
    <x v="2"/>
    <x v="2"/>
  </r>
  <r>
    <x v="2"/>
    <x v="2"/>
  </r>
  <r>
    <x v="1"/>
    <x v="2"/>
  </r>
  <r>
    <x v="2"/>
    <x v="2"/>
  </r>
  <r>
    <x v="2"/>
    <x v="2"/>
  </r>
  <r>
    <x v="2"/>
    <x v="2"/>
  </r>
  <r>
    <x v="1"/>
    <x v="2"/>
  </r>
  <r>
    <x v="2"/>
    <x v="2"/>
  </r>
  <r>
    <x v="2"/>
    <x v="2"/>
  </r>
  <r>
    <x v="0"/>
    <x v="2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0"/>
    <x v="3"/>
  </r>
  <r>
    <x v="2"/>
    <x v="3"/>
  </r>
  <r>
    <x v="2"/>
    <x v="3"/>
  </r>
  <r>
    <x v="2"/>
    <x v="3"/>
  </r>
  <r>
    <x v="1"/>
    <x v="3"/>
  </r>
  <r>
    <x v="0"/>
    <x v="3"/>
  </r>
  <r>
    <x v="2"/>
    <x v="3"/>
  </r>
  <r>
    <x v="2"/>
    <x v="3"/>
  </r>
  <r>
    <x v="2"/>
    <x v="3"/>
  </r>
  <r>
    <x v="2"/>
    <x v="3"/>
  </r>
  <r>
    <x v="1"/>
    <x v="3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4"/>
  </r>
  <r>
    <x v="2"/>
    <x v="4"/>
  </r>
  <r>
    <x v="2"/>
    <x v="4"/>
  </r>
  <r>
    <x v="2"/>
    <x v="4"/>
  </r>
  <r>
    <x v="1"/>
    <x v="4"/>
  </r>
  <r>
    <x v="1"/>
    <x v="4"/>
  </r>
  <r>
    <x v="2"/>
    <x v="4"/>
  </r>
  <r>
    <x v="1"/>
    <x v="4"/>
  </r>
  <r>
    <x v="2"/>
    <x v="4"/>
  </r>
  <r>
    <x v="2"/>
    <x v="4"/>
  </r>
  <r>
    <x v="2"/>
    <x v="4"/>
  </r>
  <r>
    <x v="3"/>
    <x v="4"/>
  </r>
  <r>
    <x v="1"/>
    <x v="4"/>
  </r>
  <r>
    <x v="2"/>
    <x v="4"/>
  </r>
  <r>
    <x v="1"/>
    <x v="4"/>
  </r>
  <r>
    <x v="2"/>
    <x v="4"/>
  </r>
  <r>
    <x v="1"/>
    <x v="4"/>
  </r>
  <r>
    <x v="0"/>
    <x v="4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0"/>
    <x v="1"/>
  </r>
  <r>
    <x v="1"/>
    <x v="1"/>
  </r>
  <r>
    <x v="1"/>
    <x v="1"/>
  </r>
  <r>
    <x v="2"/>
    <x v="1"/>
  </r>
  <r>
    <x v="2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0"/>
    <x v="2"/>
  </r>
  <r>
    <x v="2"/>
    <x v="2"/>
  </r>
  <r>
    <x v="2"/>
    <x v="2"/>
  </r>
  <r>
    <x v="1"/>
    <x v="2"/>
  </r>
  <r>
    <x v="0"/>
    <x v="2"/>
  </r>
  <r>
    <x v="2"/>
    <x v="2"/>
  </r>
  <r>
    <x v="2"/>
    <x v="2"/>
  </r>
  <r>
    <x v="2"/>
    <x v="2"/>
  </r>
  <r>
    <x v="1"/>
    <x v="2"/>
  </r>
  <r>
    <x v="0"/>
    <x v="2"/>
  </r>
  <r>
    <x v="1"/>
    <x v="2"/>
  </r>
  <r>
    <x v="3"/>
    <x v="2"/>
  </r>
  <r>
    <x v="2"/>
    <x v="2"/>
  </r>
  <r>
    <x v="2"/>
    <x v="2"/>
  </r>
  <r>
    <x v="2"/>
    <x v="2"/>
  </r>
  <r>
    <x v="1"/>
    <x v="2"/>
  </r>
  <r>
    <x v="1"/>
    <x v="2"/>
  </r>
  <r>
    <x v="2"/>
    <x v="2"/>
  </r>
  <r>
    <x v="2"/>
    <x v="2"/>
  </r>
  <r>
    <x v="2"/>
    <x v="2"/>
  </r>
  <r>
    <x v="1"/>
    <x v="2"/>
  </r>
  <r>
    <x v="2"/>
    <x v="2"/>
  </r>
  <r>
    <x v="1"/>
    <x v="2"/>
  </r>
  <r>
    <x v="2"/>
    <x v="2"/>
  </r>
  <r>
    <x v="2"/>
    <x v="2"/>
  </r>
  <r>
    <x v="0"/>
    <x v="2"/>
  </r>
  <r>
    <x v="1"/>
    <x v="2"/>
  </r>
  <r>
    <x v="2"/>
    <x v="2"/>
  </r>
  <r>
    <x v="2"/>
    <x v="2"/>
  </r>
  <r>
    <x v="0"/>
    <x v="2"/>
  </r>
  <r>
    <x v="2"/>
    <x v="2"/>
  </r>
  <r>
    <x v="2"/>
    <x v="2"/>
  </r>
  <r>
    <x v="1"/>
    <x v="2"/>
  </r>
  <r>
    <x v="0"/>
    <x v="2"/>
  </r>
  <r>
    <x v="2"/>
    <x v="2"/>
  </r>
  <r>
    <x v="2"/>
    <x v="2"/>
  </r>
  <r>
    <x v="0"/>
    <x v="2"/>
  </r>
  <r>
    <x v="1"/>
    <x v="2"/>
  </r>
  <r>
    <x v="1"/>
    <x v="2"/>
  </r>
  <r>
    <x v="1"/>
    <x v="2"/>
  </r>
  <r>
    <x v="1"/>
    <x v="2"/>
  </r>
  <r>
    <x v="2"/>
    <x v="2"/>
  </r>
  <r>
    <x v="0"/>
    <x v="2"/>
  </r>
  <r>
    <x v="2"/>
    <x v="2"/>
  </r>
  <r>
    <x v="1"/>
    <x v="2"/>
  </r>
  <r>
    <x v="2"/>
    <x v="2"/>
  </r>
  <r>
    <x v="1"/>
    <x v="2"/>
  </r>
  <r>
    <x v="1"/>
    <x v="2"/>
  </r>
  <r>
    <x v="0"/>
    <x v="2"/>
  </r>
  <r>
    <x v="1"/>
    <x v="2"/>
  </r>
  <r>
    <x v="2"/>
    <x v="2"/>
  </r>
  <r>
    <x v="1"/>
    <x v="2"/>
  </r>
  <r>
    <x v="0"/>
    <x v="2"/>
  </r>
  <r>
    <x v="1"/>
    <x v="2"/>
  </r>
  <r>
    <x v="0"/>
    <x v="5"/>
  </r>
  <r>
    <x v="0"/>
    <x v="5"/>
  </r>
  <r>
    <x v="1"/>
    <x v="5"/>
  </r>
  <r>
    <x v="1"/>
    <x v="5"/>
  </r>
  <r>
    <x v="1"/>
    <x v="5"/>
  </r>
  <r>
    <x v="2"/>
    <x v="5"/>
  </r>
  <r>
    <x v="2"/>
    <x v="5"/>
  </r>
  <r>
    <x v="1"/>
    <x v="5"/>
  </r>
  <r>
    <x v="1"/>
    <x v="5"/>
  </r>
  <r>
    <x v="2"/>
    <x v="5"/>
  </r>
  <r>
    <x v="2"/>
    <x v="5"/>
  </r>
  <r>
    <x v="3"/>
    <x v="5"/>
  </r>
  <r>
    <x v="0"/>
    <x v="5"/>
  </r>
  <r>
    <x v="2"/>
    <x v="5"/>
  </r>
  <r>
    <x v="1"/>
    <x v="5"/>
  </r>
  <r>
    <x v="1"/>
    <x v="5"/>
  </r>
  <r>
    <x v="2"/>
    <x v="5"/>
  </r>
  <r>
    <x v="2"/>
    <x v="5"/>
  </r>
  <r>
    <x v="2"/>
    <x v="6"/>
  </r>
  <r>
    <x v="1"/>
    <x v="6"/>
  </r>
  <r>
    <x v="1"/>
    <x v="6"/>
  </r>
  <r>
    <x v="2"/>
    <x v="6"/>
  </r>
  <r>
    <x v="2"/>
    <x v="6"/>
  </r>
  <r>
    <x v="2"/>
    <x v="6"/>
  </r>
  <r>
    <x v="2"/>
    <x v="6"/>
  </r>
  <r>
    <x v="0"/>
    <x v="6"/>
  </r>
  <r>
    <x v="1"/>
    <x v="6"/>
  </r>
  <r>
    <x v="2"/>
    <x v="6"/>
  </r>
  <r>
    <x v="2"/>
    <x v="6"/>
  </r>
  <r>
    <x v="1"/>
    <x v="6"/>
  </r>
  <r>
    <x v="1"/>
    <x v="6"/>
  </r>
  <r>
    <x v="2"/>
    <x v="6"/>
  </r>
  <r>
    <x v="2"/>
    <x v="6"/>
  </r>
  <r>
    <x v="1"/>
    <x v="6"/>
  </r>
  <r>
    <x v="1"/>
    <x v="6"/>
  </r>
  <r>
    <x v="2"/>
    <x v="6"/>
  </r>
  <r>
    <x v="2"/>
    <x v="4"/>
  </r>
  <r>
    <x v="0"/>
    <x v="4"/>
  </r>
  <r>
    <x v="1"/>
    <x v="4"/>
  </r>
  <r>
    <x v="1"/>
    <x v="4"/>
  </r>
  <r>
    <x v="3"/>
    <x v="4"/>
  </r>
  <r>
    <x v="2"/>
    <x v="4"/>
  </r>
  <r>
    <x v="2"/>
    <x v="4"/>
  </r>
  <r>
    <x v="1"/>
    <x v="4"/>
  </r>
  <r>
    <x v="1"/>
    <x v="4"/>
  </r>
  <r>
    <x v="1"/>
    <x v="4"/>
  </r>
  <r>
    <x v="1"/>
    <x v="4"/>
  </r>
  <r>
    <x v="1"/>
    <x v="4"/>
  </r>
  <r>
    <x v="2"/>
    <x v="4"/>
  </r>
  <r>
    <x v="2"/>
    <x v="4"/>
  </r>
  <r>
    <x v="2"/>
    <x v="4"/>
  </r>
  <r>
    <x v="2"/>
    <x v="4"/>
  </r>
  <r>
    <x v="1"/>
    <x v="4"/>
  </r>
  <r>
    <x v="2"/>
    <x v="4"/>
  </r>
  <r>
    <x v="4"/>
    <x v="7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n v="0"/>
    <x v="0"/>
    <n v="0.57142857142857095"/>
    <n v="67"/>
    <x v="0"/>
  </r>
  <r>
    <n v="0.8"/>
    <x v="0"/>
    <n v="0.57142857142857095"/>
    <n v="67"/>
    <x v="0"/>
  </r>
  <r>
    <n v="0"/>
    <x v="0"/>
    <n v="0.57142857142857095"/>
    <n v="67"/>
    <x v="0"/>
  </r>
  <r>
    <n v="0.8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1"/>
  </r>
  <r>
    <n v="0"/>
    <x v="0"/>
    <n v="0.57142857142857095"/>
    <n v="67"/>
    <x v="1"/>
  </r>
  <r>
    <n v="0.4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1"/>
  </r>
  <r>
    <n v="0"/>
    <x v="0"/>
    <n v="0.57142857142857095"/>
    <n v="67"/>
    <x v="1"/>
  </r>
  <r>
    <n v="0.4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0"/>
  </r>
  <r>
    <n v="0.4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2"/>
  </r>
  <r>
    <n v="0.8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2"/>
  </r>
  <r>
    <n v="0.4"/>
    <x v="0"/>
    <n v="0.57142857142857095"/>
    <n v="67"/>
    <x v="1"/>
  </r>
  <r>
    <n v="0.4"/>
    <x v="0"/>
    <n v="0.57142857142857095"/>
    <n v="67"/>
    <x v="1"/>
  </r>
  <r>
    <n v="0.4"/>
    <x v="0"/>
    <n v="0.57142857142857095"/>
    <n v="67"/>
    <x v="1"/>
  </r>
  <r>
    <n v="0.8"/>
    <x v="0"/>
    <n v="0.57142857142857095"/>
    <n v="67"/>
    <x v="0"/>
  </r>
  <r>
    <n v="0.4"/>
    <x v="0"/>
    <n v="0.57142857142857095"/>
    <n v="67"/>
    <x v="1"/>
  </r>
  <r>
    <n v="0.4"/>
    <x v="0"/>
    <n v="0.57142857142857095"/>
    <n v="67"/>
    <x v="1"/>
  </r>
  <r>
    <n v="0.4"/>
    <x v="1"/>
    <n v="0.214285714285714"/>
    <n v="69"/>
    <x v="3"/>
  </r>
  <r>
    <n v="0.8"/>
    <x v="1"/>
    <n v="0.214285714285714"/>
    <n v="69"/>
    <x v="4"/>
  </r>
  <r>
    <n v="0.4"/>
    <x v="1"/>
    <n v="0.214285714285714"/>
    <n v="69"/>
    <x v="2"/>
  </r>
  <r>
    <n v="0.8"/>
    <x v="1"/>
    <n v="0.214285714285714"/>
    <n v="69"/>
    <x v="1"/>
  </r>
  <r>
    <n v="0.8"/>
    <x v="1"/>
    <n v="0.214285714285714"/>
    <n v="69"/>
    <x v="0"/>
  </r>
  <r>
    <n v="0"/>
    <x v="1"/>
    <n v="0.214285714285714"/>
    <n v="69"/>
    <x v="0"/>
  </r>
  <r>
    <n v="0.4"/>
    <x v="1"/>
    <n v="0.214285714285714"/>
    <n v="69"/>
    <x v="0"/>
  </r>
  <r>
    <n v="0"/>
    <x v="1"/>
    <n v="0.214285714285714"/>
    <n v="69"/>
    <x v="0"/>
  </r>
  <r>
    <n v="0.4"/>
    <x v="1"/>
    <n v="0.214285714285714"/>
    <n v="69"/>
    <x v="0"/>
  </r>
  <r>
    <n v="0.8"/>
    <x v="1"/>
    <n v="0.214285714285714"/>
    <n v="69"/>
    <x v="0"/>
  </r>
  <r>
    <n v="0.8"/>
    <x v="1"/>
    <n v="0.214285714285714"/>
    <n v="69"/>
    <x v="0"/>
  </r>
  <r>
    <n v="0"/>
    <x v="1"/>
    <n v="0.214285714285714"/>
    <n v="69"/>
    <x v="2"/>
  </r>
  <r>
    <n v="0.8"/>
    <x v="1"/>
    <n v="0.214285714285714"/>
    <n v="69"/>
    <x v="5"/>
  </r>
  <r>
    <n v="0.4"/>
    <x v="1"/>
    <n v="0.214285714285714"/>
    <n v="69"/>
    <x v="0"/>
  </r>
  <r>
    <n v="0.8"/>
    <x v="1"/>
    <n v="0.214285714285714"/>
    <n v="69"/>
    <x v="0"/>
  </r>
  <r>
    <n v="0"/>
    <x v="1"/>
    <n v="0.214285714285714"/>
    <n v="69"/>
    <x v="0"/>
  </r>
  <r>
    <n v="0"/>
    <x v="1"/>
    <n v="0.214285714285714"/>
    <n v="69"/>
    <x v="0"/>
  </r>
  <r>
    <n v="0.4"/>
    <x v="1"/>
    <n v="0.214285714285714"/>
    <n v="69"/>
    <x v="0"/>
  </r>
  <r>
    <n v="0.4"/>
    <x v="2"/>
    <n v="0.25"/>
    <n v="72"/>
    <x v="0"/>
  </r>
  <r>
    <n v="0.4"/>
    <x v="2"/>
    <n v="0.25"/>
    <n v="72"/>
    <x v="6"/>
  </r>
  <r>
    <n v="0.4"/>
    <x v="2"/>
    <n v="0.25"/>
    <n v="72"/>
    <x v="1"/>
  </r>
  <r>
    <n v="0.4"/>
    <x v="2"/>
    <n v="0.25"/>
    <n v="72"/>
    <x v="1"/>
  </r>
  <r>
    <n v="0.8"/>
    <x v="2"/>
    <n v="0.25"/>
    <n v="72"/>
    <x v="1"/>
  </r>
  <r>
    <n v="0.4"/>
    <x v="2"/>
    <n v="0.25"/>
    <n v="72"/>
    <x v="1"/>
  </r>
  <r>
    <n v="0.4"/>
    <x v="2"/>
    <n v="0.25"/>
    <n v="72"/>
    <x v="1"/>
  </r>
  <r>
    <n v="0.4"/>
    <x v="2"/>
    <n v="0.25"/>
    <n v="72"/>
    <x v="2"/>
  </r>
  <r>
    <n v="0.8"/>
    <x v="2"/>
    <n v="0.25"/>
    <n v="72"/>
    <x v="0"/>
  </r>
  <r>
    <n v="0.4"/>
    <x v="2"/>
    <n v="0.25"/>
    <n v="72"/>
    <x v="1"/>
  </r>
  <r>
    <n v="0.4"/>
    <x v="2"/>
    <n v="0.25"/>
    <n v="72"/>
    <x v="1"/>
  </r>
  <r>
    <n v="0"/>
    <x v="2"/>
    <n v="0.25"/>
    <n v="72"/>
    <x v="1"/>
  </r>
  <r>
    <n v="0.8"/>
    <x v="2"/>
    <n v="0.25"/>
    <n v="72"/>
    <x v="1"/>
  </r>
  <r>
    <n v="0.4"/>
    <x v="2"/>
    <n v="0.25"/>
    <n v="72"/>
    <x v="6"/>
  </r>
  <r>
    <n v="0.4"/>
    <x v="2"/>
    <n v="0.25"/>
    <n v="72"/>
    <x v="1"/>
  </r>
  <r>
    <n v="0.4"/>
    <x v="2"/>
    <n v="0.25"/>
    <n v="72"/>
    <x v="4"/>
  </r>
  <r>
    <n v="0.4"/>
    <x v="2"/>
    <n v="0.25"/>
    <n v="72"/>
    <x v="1"/>
  </r>
  <r>
    <n v="0.4"/>
    <x v="2"/>
    <n v="0.25"/>
    <n v="72"/>
    <x v="2"/>
  </r>
  <r>
    <n v="0"/>
    <x v="3"/>
    <n v="0.78571428571428503"/>
    <n v="73"/>
    <x v="3"/>
  </r>
  <r>
    <n v="0.4"/>
    <x v="3"/>
    <n v="0.78571428571428503"/>
    <n v="73"/>
    <x v="6"/>
  </r>
  <r>
    <n v="0.4"/>
    <x v="3"/>
    <n v="0.78571428571428503"/>
    <n v="73"/>
    <x v="4"/>
  </r>
  <r>
    <n v="0.4"/>
    <x v="3"/>
    <n v="0.78571428571428503"/>
    <n v="73"/>
    <x v="7"/>
  </r>
  <r>
    <n v="0.4"/>
    <x v="3"/>
    <n v="0.78571428571428503"/>
    <n v="73"/>
    <x v="4"/>
  </r>
  <r>
    <n v="0.4"/>
    <x v="3"/>
    <n v="0.78571428571428503"/>
    <n v="73"/>
    <x v="8"/>
  </r>
  <r>
    <n v="0.8"/>
    <x v="3"/>
    <n v="0.78571428571428503"/>
    <n v="73"/>
    <x v="4"/>
  </r>
  <r>
    <n v="0"/>
    <x v="3"/>
    <n v="0.78571428571428503"/>
    <n v="73"/>
    <x v="6"/>
  </r>
  <r>
    <n v="0.4"/>
    <x v="3"/>
    <n v="0.78571428571428503"/>
    <n v="73"/>
    <x v="8"/>
  </r>
  <r>
    <n v="0.4"/>
    <x v="3"/>
    <n v="0.78571428571428503"/>
    <n v="73"/>
    <x v="6"/>
  </r>
  <r>
    <n v="0.4"/>
    <x v="3"/>
    <n v="0.78571428571428503"/>
    <n v="73"/>
    <x v="2"/>
  </r>
  <r>
    <n v="0.8"/>
    <x v="3"/>
    <n v="0.78571428571428503"/>
    <n v="73"/>
    <x v="0"/>
  </r>
  <r>
    <n v="0"/>
    <x v="3"/>
    <n v="0.78571428571428503"/>
    <n v="73"/>
    <x v="6"/>
  </r>
  <r>
    <n v="0.4"/>
    <x v="3"/>
    <n v="0.78571428571428503"/>
    <n v="73"/>
    <x v="7"/>
  </r>
  <r>
    <n v="0.4"/>
    <x v="3"/>
    <n v="0.78571428571428503"/>
    <n v="73"/>
    <x v="7"/>
  </r>
  <r>
    <n v="0.4"/>
    <x v="3"/>
    <n v="0.78571428571428503"/>
    <n v="73"/>
    <x v="8"/>
  </r>
  <r>
    <n v="0.4"/>
    <x v="3"/>
    <n v="0.78571428571428503"/>
    <n v="73"/>
    <x v="0"/>
  </r>
  <r>
    <n v="0.8"/>
    <x v="3"/>
    <n v="0.78571428571428503"/>
    <n v="73"/>
    <x v="8"/>
  </r>
  <r>
    <n v="0.8"/>
    <x v="0"/>
    <n v="0.60714285714285698"/>
    <n v="75"/>
    <x v="2"/>
  </r>
  <r>
    <n v="0.8"/>
    <x v="0"/>
    <n v="0.60714285714285698"/>
    <n v="75"/>
    <x v="6"/>
  </r>
  <r>
    <n v="0"/>
    <x v="0"/>
    <n v="0.60714285714285698"/>
    <n v="75"/>
    <x v="6"/>
  </r>
  <r>
    <n v="0.4"/>
    <x v="0"/>
    <n v="0.60714285714285698"/>
    <n v="75"/>
    <x v="4"/>
  </r>
  <r>
    <n v="0.8"/>
    <x v="0"/>
    <n v="0.60714285714285698"/>
    <n v="75"/>
    <x v="2"/>
  </r>
  <r>
    <n v="0"/>
    <x v="0"/>
    <n v="0.60714285714285698"/>
    <n v="75"/>
    <x v="6"/>
  </r>
  <r>
    <n v="0.8"/>
    <x v="0"/>
    <n v="0.60714285714285698"/>
    <n v="75"/>
    <x v="6"/>
  </r>
  <r>
    <n v="0.4"/>
    <x v="0"/>
    <n v="0.60714285714285698"/>
    <n v="75"/>
    <x v="0"/>
  </r>
  <r>
    <n v="0.4"/>
    <x v="0"/>
    <n v="0.60714285714285698"/>
    <n v="75"/>
    <x v="1"/>
  </r>
  <r>
    <n v="0.4"/>
    <x v="0"/>
    <n v="0.60714285714285698"/>
    <n v="75"/>
    <x v="1"/>
  </r>
  <r>
    <n v="0.4"/>
    <x v="0"/>
    <n v="0.60714285714285698"/>
    <n v="75"/>
    <x v="0"/>
  </r>
  <r>
    <n v="0.4"/>
    <x v="0"/>
    <n v="0.60714285714285698"/>
    <n v="75"/>
    <x v="0"/>
  </r>
  <r>
    <n v="0.8"/>
    <x v="0"/>
    <n v="0.60714285714285698"/>
    <n v="75"/>
    <x v="8"/>
  </r>
  <r>
    <n v="0.4"/>
    <x v="0"/>
    <n v="0.60714285714285698"/>
    <n v="75"/>
    <x v="4"/>
  </r>
  <r>
    <n v="0.4"/>
    <x v="0"/>
    <n v="0.60714285714285698"/>
    <n v="75"/>
    <x v="0"/>
  </r>
  <r>
    <n v="0.8"/>
    <x v="0"/>
    <n v="0.60714285714285698"/>
    <n v="75"/>
    <x v="0"/>
  </r>
  <r>
    <n v="0.4"/>
    <x v="0"/>
    <n v="0.60714285714285698"/>
    <n v="75"/>
    <x v="2"/>
  </r>
  <r>
    <n v="0.8"/>
    <x v="0"/>
    <n v="0.60714285714285698"/>
    <n v="75"/>
    <x v="2"/>
  </r>
  <r>
    <n v="0.4"/>
    <x v="4"/>
    <n v="0.39285714285714202"/>
    <n v="80"/>
    <x v="9"/>
  </r>
  <r>
    <n v="0.4"/>
    <x v="4"/>
    <n v="0.39285714285714202"/>
    <n v="80"/>
    <x v="10"/>
  </r>
  <r>
    <n v="0.4"/>
    <x v="4"/>
    <n v="0.39285714285714202"/>
    <n v="80"/>
    <x v="0"/>
  </r>
  <r>
    <n v="0.4"/>
    <x v="4"/>
    <n v="0.39285714285714202"/>
    <n v="80"/>
    <x v="11"/>
  </r>
  <r>
    <n v="0.8"/>
    <x v="4"/>
    <n v="0.39285714285714202"/>
    <n v="80"/>
    <x v="12"/>
  </r>
  <r>
    <n v="0.8"/>
    <x v="4"/>
    <n v="0.39285714285714202"/>
    <n v="80"/>
    <x v="7"/>
  </r>
  <r>
    <n v="0.4"/>
    <x v="4"/>
    <n v="0.39285714285714202"/>
    <n v="80"/>
    <x v="13"/>
  </r>
  <r>
    <n v="0.8"/>
    <x v="4"/>
    <n v="0.39285714285714202"/>
    <n v="80"/>
    <x v="8"/>
  </r>
  <r>
    <n v="0.4"/>
    <x v="4"/>
    <n v="0.39285714285714202"/>
    <n v="80"/>
    <x v="6"/>
  </r>
  <r>
    <n v="0.4"/>
    <x v="4"/>
    <n v="0.39285714285714202"/>
    <n v="80"/>
    <x v="14"/>
  </r>
  <r>
    <n v="0.4"/>
    <x v="4"/>
    <n v="0.39285714285714202"/>
    <n v="80"/>
    <x v="0"/>
  </r>
  <r>
    <n v="1.2000000000000002"/>
    <x v="4"/>
    <n v="0.39285714285714202"/>
    <n v="80"/>
    <x v="6"/>
  </r>
  <r>
    <n v="0.8"/>
    <x v="4"/>
    <n v="0.39285714285714202"/>
    <n v="80"/>
    <x v="1"/>
  </r>
  <r>
    <n v="0.4"/>
    <x v="4"/>
    <n v="0.39285714285714202"/>
    <n v="80"/>
    <x v="10"/>
  </r>
  <r>
    <n v="0.8"/>
    <x v="4"/>
    <n v="0.39285714285714202"/>
    <n v="80"/>
    <x v="2"/>
  </r>
  <r>
    <n v="0.4"/>
    <x v="4"/>
    <n v="0.39285714285714202"/>
    <n v="80"/>
    <x v="7"/>
  </r>
  <r>
    <n v="0.8"/>
    <x v="4"/>
    <n v="0.39285714285714202"/>
    <n v="80"/>
    <x v="15"/>
  </r>
  <r>
    <n v="0"/>
    <x v="4"/>
    <n v="0.39285714285714202"/>
    <n v="80"/>
    <x v="3"/>
  </r>
  <r>
    <n v="0.4"/>
    <x v="1"/>
    <n v="0.214285714285714"/>
    <n v="83"/>
    <x v="7"/>
  </r>
  <r>
    <n v="0.4"/>
    <x v="1"/>
    <n v="0.214285714285714"/>
    <n v="83"/>
    <x v="13"/>
  </r>
  <r>
    <n v="0.4"/>
    <x v="1"/>
    <n v="0.214285714285714"/>
    <n v="83"/>
    <x v="5"/>
  </r>
  <r>
    <n v="0.4"/>
    <x v="1"/>
    <n v="0.214285714285714"/>
    <n v="83"/>
    <x v="2"/>
  </r>
  <r>
    <n v="0.8"/>
    <x v="1"/>
    <n v="0.214285714285714"/>
    <n v="83"/>
    <x v="2"/>
  </r>
  <r>
    <n v="0.4"/>
    <x v="1"/>
    <n v="0.214285714285714"/>
    <n v="83"/>
    <x v="5"/>
  </r>
  <r>
    <n v="0.8"/>
    <x v="1"/>
    <n v="0.214285714285714"/>
    <n v="83"/>
    <x v="7"/>
  </r>
  <r>
    <n v="0.8"/>
    <x v="1"/>
    <n v="0.214285714285714"/>
    <n v="83"/>
    <x v="4"/>
  </r>
  <r>
    <n v="0"/>
    <x v="1"/>
    <n v="0.214285714285714"/>
    <n v="83"/>
    <x v="10"/>
  </r>
  <r>
    <n v="0.8"/>
    <x v="1"/>
    <n v="0.214285714285714"/>
    <n v="83"/>
    <x v="13"/>
  </r>
  <r>
    <n v="0.8"/>
    <x v="1"/>
    <n v="0.214285714285714"/>
    <n v="83"/>
    <x v="8"/>
  </r>
  <r>
    <n v="0.4"/>
    <x v="1"/>
    <n v="0.214285714285714"/>
    <n v="83"/>
    <x v="8"/>
  </r>
  <r>
    <n v="0.4"/>
    <x v="1"/>
    <n v="0.214285714285714"/>
    <n v="83"/>
    <x v="4"/>
  </r>
  <r>
    <n v="0.8"/>
    <x v="1"/>
    <n v="0.214285714285714"/>
    <n v="83"/>
    <x v="6"/>
  </r>
  <r>
    <n v="0"/>
    <x v="1"/>
    <n v="0.214285714285714"/>
    <n v="83"/>
    <x v="8"/>
  </r>
  <r>
    <n v="0.8"/>
    <x v="1"/>
    <n v="0.214285714285714"/>
    <n v="83"/>
    <x v="6"/>
  </r>
  <r>
    <n v="0"/>
    <x v="1"/>
    <n v="0.214285714285714"/>
    <n v="83"/>
    <x v="2"/>
  </r>
  <r>
    <n v="0.8"/>
    <x v="1"/>
    <n v="0.214285714285714"/>
    <n v="83"/>
    <x v="6"/>
  </r>
  <r>
    <n v="0.8"/>
    <x v="1"/>
    <n v="0.214285714285714"/>
    <n v="83"/>
    <x v="6"/>
  </r>
  <r>
    <n v="0.8"/>
    <x v="1"/>
    <n v="0.214285714285714"/>
    <n v="83"/>
    <x v="6"/>
  </r>
  <r>
    <n v="0"/>
    <x v="1"/>
    <n v="0.214285714285714"/>
    <n v="83"/>
    <x v="8"/>
  </r>
  <r>
    <n v="0.8"/>
    <x v="1"/>
    <n v="0.214285714285714"/>
    <n v="83"/>
    <x v="6"/>
  </r>
  <r>
    <n v="0.4"/>
    <x v="1"/>
    <n v="0.214285714285714"/>
    <n v="83"/>
    <x v="6"/>
  </r>
  <r>
    <n v="0.8"/>
    <x v="1"/>
    <n v="0.214285714285714"/>
    <n v="83"/>
    <x v="6"/>
  </r>
  <r>
    <n v="0.4"/>
    <x v="1"/>
    <n v="0.214285714285714"/>
    <n v="83"/>
    <x v="8"/>
  </r>
  <r>
    <n v="0.8"/>
    <x v="1"/>
    <n v="0.214285714285714"/>
    <n v="83"/>
    <x v="2"/>
  </r>
  <r>
    <n v="0.4"/>
    <x v="1"/>
    <n v="0.214285714285714"/>
    <n v="83"/>
    <x v="6"/>
  </r>
  <r>
    <n v="0.4"/>
    <x v="1"/>
    <n v="0.214285714285714"/>
    <n v="83"/>
    <x v="2"/>
  </r>
  <r>
    <n v="0.4"/>
    <x v="1"/>
    <n v="0.214285714285714"/>
    <n v="83"/>
    <x v="4"/>
  </r>
  <r>
    <n v="0.8"/>
    <x v="1"/>
    <n v="0.214285714285714"/>
    <n v="83"/>
    <x v="2"/>
  </r>
  <r>
    <n v="0.8"/>
    <x v="1"/>
    <n v="0.214285714285714"/>
    <n v="83"/>
    <x v="0"/>
  </r>
  <r>
    <n v="0.8"/>
    <x v="1"/>
    <n v="0.214285714285714"/>
    <n v="83"/>
    <x v="6"/>
  </r>
  <r>
    <n v="0.8"/>
    <x v="1"/>
    <n v="0.214285714285714"/>
    <n v="83"/>
    <x v="2"/>
  </r>
  <r>
    <n v="0.4"/>
    <x v="1"/>
    <n v="0.214285714285714"/>
    <n v="83"/>
    <x v="2"/>
  </r>
  <r>
    <n v="0.4"/>
    <x v="1"/>
    <n v="0.214285714285714"/>
    <n v="83"/>
    <x v="6"/>
  </r>
  <r>
    <n v="0.4"/>
    <x v="1"/>
    <n v="0.214285714285714"/>
    <n v="83"/>
    <x v="2"/>
  </r>
  <r>
    <n v="0"/>
    <x v="2"/>
    <n v="0.25"/>
    <n v="85"/>
    <x v="0"/>
  </r>
  <r>
    <n v="0.4"/>
    <x v="2"/>
    <n v="0.25"/>
    <n v="85"/>
    <x v="2"/>
  </r>
  <r>
    <n v="0.4"/>
    <x v="2"/>
    <n v="0.25"/>
    <n v="85"/>
    <x v="0"/>
  </r>
  <r>
    <n v="0.8"/>
    <x v="2"/>
    <n v="0.25"/>
    <n v="85"/>
    <x v="6"/>
  </r>
  <r>
    <n v="0"/>
    <x v="2"/>
    <n v="0.25"/>
    <n v="85"/>
    <x v="8"/>
  </r>
  <r>
    <n v="0.4"/>
    <x v="2"/>
    <n v="0.25"/>
    <n v="85"/>
    <x v="6"/>
  </r>
  <r>
    <n v="0.4"/>
    <x v="2"/>
    <n v="0.25"/>
    <n v="85"/>
    <x v="0"/>
  </r>
  <r>
    <n v="0.4"/>
    <x v="2"/>
    <n v="0.25"/>
    <n v="85"/>
    <x v="4"/>
  </r>
  <r>
    <n v="0.8"/>
    <x v="2"/>
    <n v="0.25"/>
    <n v="85"/>
    <x v="0"/>
  </r>
  <r>
    <n v="0"/>
    <x v="2"/>
    <n v="0.25"/>
    <n v="85"/>
    <x v="4"/>
  </r>
  <r>
    <n v="0.8"/>
    <x v="2"/>
    <n v="0.25"/>
    <n v="85"/>
    <x v="0"/>
  </r>
  <r>
    <n v="1.2000000000000002"/>
    <x v="2"/>
    <n v="0.25"/>
    <n v="85"/>
    <x v="0"/>
  </r>
  <r>
    <n v="0.4"/>
    <x v="2"/>
    <n v="0.25"/>
    <n v="85"/>
    <x v="6"/>
  </r>
  <r>
    <n v="0.4"/>
    <x v="2"/>
    <n v="0.25"/>
    <n v="85"/>
    <x v="0"/>
  </r>
  <r>
    <n v="0.4"/>
    <x v="2"/>
    <n v="0.25"/>
    <n v="85"/>
    <x v="0"/>
  </r>
  <r>
    <n v="0.8"/>
    <x v="2"/>
    <n v="0.25"/>
    <n v="85"/>
    <x v="0"/>
  </r>
  <r>
    <n v="0.8"/>
    <x v="2"/>
    <n v="0.25"/>
    <n v="85"/>
    <x v="0"/>
  </r>
  <r>
    <n v="0.4"/>
    <x v="2"/>
    <n v="0.25"/>
    <n v="85"/>
    <x v="0"/>
  </r>
  <r>
    <n v="0.4"/>
    <x v="2"/>
    <n v="0.32142857142857101"/>
    <n v="84"/>
    <x v="4"/>
  </r>
  <r>
    <n v="0.4"/>
    <x v="2"/>
    <n v="0.32142857142857101"/>
    <n v="84"/>
    <x v="0"/>
  </r>
  <r>
    <n v="0.8"/>
    <x v="2"/>
    <n v="0.32142857142857101"/>
    <n v="84"/>
    <x v="0"/>
  </r>
  <r>
    <n v="0.4"/>
    <x v="2"/>
    <n v="0.32142857142857101"/>
    <n v="84"/>
    <x v="0"/>
  </r>
  <r>
    <n v="0.8"/>
    <x v="2"/>
    <n v="0.32142857142857101"/>
    <n v="84"/>
    <x v="8"/>
  </r>
  <r>
    <n v="0.4"/>
    <x v="2"/>
    <n v="0.32142857142857101"/>
    <n v="84"/>
    <x v="0"/>
  </r>
  <r>
    <n v="0.4"/>
    <x v="2"/>
    <n v="0.32142857142857101"/>
    <n v="84"/>
    <x v="0"/>
  </r>
  <r>
    <n v="0"/>
    <x v="2"/>
    <n v="0.32142857142857101"/>
    <n v="84"/>
    <x v="0"/>
  </r>
  <r>
    <n v="0.8"/>
    <x v="2"/>
    <n v="0.32142857142857101"/>
    <n v="84"/>
    <x v="0"/>
  </r>
  <r>
    <n v="0.4"/>
    <x v="2"/>
    <n v="0.32142857142857101"/>
    <n v="84"/>
    <x v="2"/>
  </r>
  <r>
    <n v="0.4"/>
    <x v="2"/>
    <n v="0.32142857142857101"/>
    <n v="84"/>
    <x v="0"/>
  </r>
  <r>
    <n v="0"/>
    <x v="2"/>
    <n v="0.32142857142857101"/>
    <n v="84"/>
    <x v="6"/>
  </r>
  <r>
    <n v="0.4"/>
    <x v="2"/>
    <n v="0.32142857142857101"/>
    <n v="84"/>
    <x v="6"/>
  </r>
  <r>
    <n v="0.4"/>
    <x v="2"/>
    <n v="0.32142857142857101"/>
    <n v="84"/>
    <x v="2"/>
  </r>
  <r>
    <n v="0.8"/>
    <x v="2"/>
    <n v="0.32142857142857101"/>
    <n v="84"/>
    <x v="0"/>
  </r>
  <r>
    <n v="0"/>
    <x v="2"/>
    <n v="0.32142857142857101"/>
    <n v="84"/>
    <x v="0"/>
  </r>
  <r>
    <n v="0.4"/>
    <x v="2"/>
    <n v="0.32142857142857101"/>
    <n v="84"/>
    <x v="1"/>
  </r>
  <r>
    <n v="0.4"/>
    <x v="2"/>
    <n v="0.32142857142857101"/>
    <n v="84"/>
    <x v="0"/>
  </r>
  <r>
    <n v="0"/>
    <x v="2"/>
    <n v="0.32142857142857101"/>
    <n v="84"/>
    <x v="0"/>
  </r>
  <r>
    <n v="0.8"/>
    <x v="2"/>
    <n v="0.32142857142857101"/>
    <n v="84"/>
    <x v="0"/>
  </r>
  <r>
    <n v="0.8"/>
    <x v="2"/>
    <n v="0.32142857142857101"/>
    <n v="84"/>
    <x v="0"/>
  </r>
  <r>
    <n v="0.8"/>
    <x v="2"/>
    <n v="0.32142857142857101"/>
    <n v="84"/>
    <x v="0"/>
  </r>
  <r>
    <n v="0.8"/>
    <x v="2"/>
    <n v="0.32142857142857101"/>
    <n v="84"/>
    <x v="0"/>
  </r>
  <r>
    <n v="0.4"/>
    <x v="2"/>
    <n v="0.32142857142857101"/>
    <n v="84"/>
    <x v="0"/>
  </r>
  <r>
    <n v="0"/>
    <x v="2"/>
    <n v="0.32142857142857101"/>
    <n v="84"/>
    <x v="0"/>
  </r>
  <r>
    <n v="0.4"/>
    <x v="2"/>
    <n v="0.32142857142857101"/>
    <n v="84"/>
    <x v="0"/>
  </r>
  <r>
    <n v="0.8"/>
    <x v="2"/>
    <n v="0.32142857142857101"/>
    <n v="84"/>
    <x v="0"/>
  </r>
  <r>
    <n v="0.4"/>
    <x v="2"/>
    <n v="0.32142857142857101"/>
    <n v="84"/>
    <x v="0"/>
  </r>
  <r>
    <n v="0.8"/>
    <x v="2"/>
    <n v="0.32142857142857101"/>
    <n v="84"/>
    <x v="0"/>
  </r>
  <r>
    <n v="0.8"/>
    <x v="2"/>
    <n v="0.32142857142857101"/>
    <n v="84"/>
    <x v="0"/>
  </r>
  <r>
    <n v="0"/>
    <x v="2"/>
    <n v="0.32142857142857101"/>
    <n v="84"/>
    <x v="0"/>
  </r>
  <r>
    <n v="0.8"/>
    <x v="2"/>
    <n v="0.32142857142857101"/>
    <n v="84"/>
    <x v="2"/>
  </r>
  <r>
    <n v="0.4"/>
    <x v="2"/>
    <n v="0.32142857142857101"/>
    <n v="84"/>
    <x v="0"/>
  </r>
  <r>
    <n v="0.8"/>
    <x v="2"/>
    <n v="0.32142857142857101"/>
    <n v="84"/>
    <x v="2"/>
  </r>
  <r>
    <n v="0"/>
    <x v="2"/>
    <n v="0.32142857142857101"/>
    <n v="84"/>
    <x v="0"/>
  </r>
  <r>
    <n v="0.8"/>
    <x v="2"/>
    <n v="0.32142857142857101"/>
    <n v="84"/>
    <x v="0"/>
  </r>
  <r>
    <n v="0"/>
    <x v="5"/>
    <n v="0.71428571428571397"/>
    <n v="86"/>
    <x v="3"/>
  </r>
  <r>
    <n v="0"/>
    <x v="5"/>
    <n v="0.71428571428571397"/>
    <n v="86"/>
    <x v="2"/>
  </r>
  <r>
    <n v="0.8"/>
    <x v="5"/>
    <n v="0.71428571428571397"/>
    <n v="86"/>
    <x v="2"/>
  </r>
  <r>
    <n v="0.8"/>
    <x v="5"/>
    <n v="0.71428571428571397"/>
    <n v="86"/>
    <x v="0"/>
  </r>
  <r>
    <n v="0.8"/>
    <x v="5"/>
    <n v="0.71428571428571397"/>
    <n v="86"/>
    <x v="0"/>
  </r>
  <r>
    <n v="0.4"/>
    <x v="5"/>
    <n v="0.71428571428571397"/>
    <n v="86"/>
    <x v="6"/>
  </r>
  <r>
    <n v="0.4"/>
    <x v="5"/>
    <n v="0.71428571428571397"/>
    <n v="86"/>
    <x v="6"/>
  </r>
  <r>
    <n v="0.8"/>
    <x v="5"/>
    <n v="0.71428571428571397"/>
    <n v="86"/>
    <x v="6"/>
  </r>
  <r>
    <n v="0.8"/>
    <x v="5"/>
    <n v="0.71428571428571397"/>
    <n v="86"/>
    <x v="6"/>
  </r>
  <r>
    <n v="0.4"/>
    <x v="5"/>
    <n v="0.71428571428571397"/>
    <n v="86"/>
    <x v="4"/>
  </r>
  <r>
    <n v="0.4"/>
    <x v="5"/>
    <n v="0.71428571428571397"/>
    <n v="86"/>
    <x v="2"/>
  </r>
  <r>
    <n v="1.2000000000000002"/>
    <x v="5"/>
    <n v="0.71428571428571397"/>
    <n v="86"/>
    <x v="2"/>
  </r>
  <r>
    <n v="0"/>
    <x v="5"/>
    <n v="0.71428571428571397"/>
    <n v="86"/>
    <x v="4"/>
  </r>
  <r>
    <n v="0.4"/>
    <x v="5"/>
    <n v="0.71428571428571397"/>
    <n v="86"/>
    <x v="6"/>
  </r>
  <r>
    <n v="0.8"/>
    <x v="5"/>
    <n v="0.71428571428571397"/>
    <n v="86"/>
    <x v="0"/>
  </r>
  <r>
    <n v="0.8"/>
    <x v="5"/>
    <n v="0.71428571428571397"/>
    <n v="86"/>
    <x v="2"/>
  </r>
  <r>
    <n v="0.4"/>
    <x v="5"/>
    <n v="0.71428571428571397"/>
    <n v="86"/>
    <x v="6"/>
  </r>
  <r>
    <n v="0.4"/>
    <x v="5"/>
    <n v="0.71428571428571397"/>
    <n v="86"/>
    <x v="0"/>
  </r>
  <r>
    <n v="0.4"/>
    <x v="6"/>
    <n v="0.53571428571428503"/>
    <n v="89"/>
    <x v="3"/>
  </r>
  <r>
    <n v="0.8"/>
    <x v="6"/>
    <n v="0.53571428571428503"/>
    <n v="89"/>
    <x v="2"/>
  </r>
  <r>
    <n v="0.8"/>
    <x v="6"/>
    <n v="0.53571428571428503"/>
    <n v="89"/>
    <x v="0"/>
  </r>
  <r>
    <n v="0.4"/>
    <x v="6"/>
    <n v="0.53571428571428503"/>
    <n v="89"/>
    <x v="6"/>
  </r>
  <r>
    <n v="0.4"/>
    <x v="6"/>
    <n v="0.53571428571428503"/>
    <n v="89"/>
    <x v="0"/>
  </r>
  <r>
    <n v="0.4"/>
    <x v="6"/>
    <n v="0.53571428571428503"/>
    <n v="89"/>
    <x v="0"/>
  </r>
  <r>
    <n v="0.4"/>
    <x v="6"/>
    <n v="0.53571428571428503"/>
    <n v="89"/>
    <x v="0"/>
  </r>
  <r>
    <n v="0"/>
    <x v="6"/>
    <n v="0.53571428571428503"/>
    <n v="89"/>
    <x v="0"/>
  </r>
  <r>
    <n v="0.8"/>
    <x v="6"/>
    <n v="0.53571428571428503"/>
    <n v="89"/>
    <x v="1"/>
  </r>
  <r>
    <n v="0.4"/>
    <x v="6"/>
    <n v="0.53571428571428503"/>
    <n v="89"/>
    <x v="0"/>
  </r>
  <r>
    <n v="0.4"/>
    <x v="6"/>
    <n v="0.53571428571428503"/>
    <n v="89"/>
    <x v="0"/>
  </r>
  <r>
    <n v="0.8"/>
    <x v="6"/>
    <n v="0.53571428571428503"/>
    <n v="89"/>
    <x v="6"/>
  </r>
  <r>
    <n v="0.8"/>
    <x v="6"/>
    <n v="0.53571428571428503"/>
    <n v="89"/>
    <x v="0"/>
  </r>
  <r>
    <n v="0.4"/>
    <x v="6"/>
    <n v="0.53571428571428503"/>
    <n v="89"/>
    <x v="1"/>
  </r>
  <r>
    <n v="0.4"/>
    <x v="6"/>
    <n v="0.53571428571428503"/>
    <n v="89"/>
    <x v="1"/>
  </r>
  <r>
    <n v="0.8"/>
    <x v="6"/>
    <n v="0.53571428571428503"/>
    <n v="89"/>
    <x v="0"/>
  </r>
  <r>
    <n v="0.8"/>
    <x v="6"/>
    <n v="0.53571428571428503"/>
    <n v="89"/>
    <x v="1"/>
  </r>
  <r>
    <n v="0.4"/>
    <x v="6"/>
    <n v="0.53571428571428503"/>
    <n v="89"/>
    <x v="2"/>
  </r>
  <r>
    <n v="0.4"/>
    <x v="4"/>
    <n v="0.39285714285714202"/>
    <n v="97"/>
    <x v="0"/>
  </r>
  <r>
    <n v="0"/>
    <x v="4"/>
    <n v="0.39285714285714202"/>
    <n v="97"/>
    <x v="1"/>
  </r>
  <r>
    <n v="0.8"/>
    <x v="4"/>
    <n v="0.39285714285714202"/>
    <n v="97"/>
    <x v="0"/>
  </r>
  <r>
    <n v="0.8"/>
    <x v="4"/>
    <n v="0.39285714285714202"/>
    <n v="97"/>
    <x v="1"/>
  </r>
  <r>
    <n v="1.2000000000000002"/>
    <x v="4"/>
    <n v="0.39285714285714202"/>
    <n v="97"/>
    <x v="1"/>
  </r>
  <r>
    <n v="0.4"/>
    <x v="4"/>
    <n v="0.39285714285714202"/>
    <n v="97"/>
    <x v="0"/>
  </r>
  <r>
    <n v="0.4"/>
    <x v="4"/>
    <n v="0.39285714285714202"/>
    <n v="97"/>
    <x v="6"/>
  </r>
  <r>
    <n v="0.8"/>
    <x v="4"/>
    <n v="0.39285714285714202"/>
    <n v="97"/>
    <x v="0"/>
  </r>
  <r>
    <n v="0.8"/>
    <x v="4"/>
    <n v="0.39285714285714202"/>
    <n v="97"/>
    <x v="2"/>
  </r>
  <r>
    <n v="0.8"/>
    <x v="4"/>
    <n v="0.39285714285714202"/>
    <n v="97"/>
    <x v="0"/>
  </r>
  <r>
    <n v="0.8"/>
    <x v="4"/>
    <n v="0.39285714285714202"/>
    <n v="97"/>
    <x v="0"/>
  </r>
  <r>
    <n v="0.8"/>
    <x v="4"/>
    <n v="0.39285714285714202"/>
    <n v="97"/>
    <x v="0"/>
  </r>
  <r>
    <n v="0.4"/>
    <x v="4"/>
    <n v="0.39285714285714202"/>
    <n v="97"/>
    <x v="0"/>
  </r>
  <r>
    <n v="0.4"/>
    <x v="4"/>
    <n v="0.39285714285714202"/>
    <n v="97"/>
    <x v="0"/>
  </r>
  <r>
    <n v="0.4"/>
    <x v="4"/>
    <n v="0.39285714285714202"/>
    <n v="97"/>
    <x v="1"/>
  </r>
  <r>
    <n v="0.4"/>
    <x v="4"/>
    <n v="0.39285714285714202"/>
    <n v="97"/>
    <x v="0"/>
  </r>
  <r>
    <n v="0.8"/>
    <x v="4"/>
    <n v="0.39285714285714202"/>
    <n v="97"/>
    <x v="1"/>
  </r>
  <r>
    <n v="0.4"/>
    <x v="4"/>
    <n v="0.39285714285714202"/>
    <n v="97"/>
    <x v="0"/>
  </r>
  <r>
    <m/>
    <x v="7"/>
    <m/>
    <m/>
    <x v="16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</r>
  <r>
    <x v="1"/>
  </r>
  <r>
    <x v="2"/>
  </r>
  <r>
    <x v="3"/>
  </r>
  <r>
    <x v="0"/>
  </r>
  <r>
    <x v="4"/>
  </r>
  <r>
    <x v="5"/>
  </r>
  <r>
    <x v="0"/>
  </r>
  <r>
    <x v="1"/>
  </r>
  <r>
    <x v="2"/>
  </r>
  <r>
    <x v="2"/>
  </r>
  <r>
    <x v="6"/>
  </r>
  <r>
    <x v="4"/>
  </r>
  <r>
    <x v="0"/>
  </r>
  <r>
    <x v="5"/>
  </r>
  <r>
    <x v="7"/>
  </r>
  <r>
    <x v="7"/>
  </r>
  <r>
    <x v="7"/>
  </r>
  <r>
    <x v="7"/>
  </r>
  <r>
    <x v="7"/>
  </r>
  <r>
    <x v="7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1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2"/>
    <x v="1"/>
  </r>
  <r>
    <x v="0"/>
    <x v="1"/>
  </r>
  <r>
    <x v="0"/>
    <x v="1"/>
  </r>
  <r>
    <x v="1"/>
    <x v="1"/>
  </r>
  <r>
    <x v="2"/>
    <x v="1"/>
  </r>
  <r>
    <x v="1"/>
    <x v="1"/>
  </r>
  <r>
    <x v="0"/>
    <x v="1"/>
  </r>
  <r>
    <x v="1"/>
    <x v="1"/>
  </r>
  <r>
    <x v="2"/>
    <x v="1"/>
  </r>
  <r>
    <x v="0"/>
    <x v="1"/>
  </r>
  <r>
    <x v="1"/>
    <x v="1"/>
  </r>
  <r>
    <x v="2"/>
    <x v="1"/>
  </r>
  <r>
    <x v="0"/>
    <x v="1"/>
  </r>
  <r>
    <x v="2"/>
    <x v="2"/>
  </r>
  <r>
    <x v="2"/>
    <x v="2"/>
  </r>
  <r>
    <x v="1"/>
    <x v="2"/>
  </r>
  <r>
    <x v="1"/>
    <x v="2"/>
  </r>
  <r>
    <x v="1"/>
    <x v="2"/>
  </r>
  <r>
    <x v="2"/>
    <x v="2"/>
  </r>
  <r>
    <x v="0"/>
    <x v="2"/>
  </r>
  <r>
    <x v="2"/>
    <x v="2"/>
  </r>
  <r>
    <x v="0"/>
    <x v="2"/>
  </r>
  <r>
    <x v="1"/>
    <x v="2"/>
  </r>
  <r>
    <x v="2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3"/>
  </r>
  <r>
    <x v="1"/>
    <x v="3"/>
  </r>
  <r>
    <x v="0"/>
    <x v="3"/>
  </r>
  <r>
    <x v="0"/>
    <x v="3"/>
  </r>
  <r>
    <x v="2"/>
    <x v="3"/>
  </r>
  <r>
    <x v="0"/>
    <x v="3"/>
  </r>
  <r>
    <x v="0"/>
    <x v="3"/>
  </r>
  <r>
    <x v="1"/>
    <x v="3"/>
  </r>
  <r>
    <x v="0"/>
    <x v="3"/>
  </r>
  <r>
    <x v="1"/>
    <x v="3"/>
  </r>
  <r>
    <x v="2"/>
    <x v="3"/>
  </r>
  <r>
    <x v="0"/>
    <x v="3"/>
  </r>
  <r>
    <x v="2"/>
    <x v="3"/>
  </r>
  <r>
    <x v="2"/>
    <x v="3"/>
  </r>
  <r>
    <x v="1"/>
    <x v="3"/>
  </r>
  <r>
    <x v="1"/>
    <x v="3"/>
  </r>
  <r>
    <x v="2"/>
    <x v="3"/>
  </r>
  <r>
    <x v="0"/>
    <x v="3"/>
  </r>
  <r>
    <x v="0"/>
    <x v="4"/>
  </r>
  <r>
    <x v="2"/>
    <x v="4"/>
  </r>
  <r>
    <x v="0"/>
    <x v="4"/>
  </r>
  <r>
    <x v="2"/>
    <x v="4"/>
  </r>
  <r>
    <x v="2"/>
    <x v="4"/>
  </r>
  <r>
    <x v="2"/>
    <x v="4"/>
  </r>
  <r>
    <x v="2"/>
    <x v="4"/>
  </r>
  <r>
    <x v="0"/>
    <x v="4"/>
  </r>
  <r>
    <x v="2"/>
    <x v="4"/>
  </r>
  <r>
    <x v="0"/>
    <x v="4"/>
  </r>
  <r>
    <x v="1"/>
    <x v="4"/>
  </r>
  <r>
    <x v="0"/>
    <x v="4"/>
  </r>
  <r>
    <x v="0"/>
    <x v="4"/>
  </r>
  <r>
    <x v="1"/>
    <x v="4"/>
  </r>
  <r>
    <x v="1"/>
    <x v="4"/>
  </r>
  <r>
    <x v="2"/>
    <x v="4"/>
  </r>
  <r>
    <x v="0"/>
    <x v="4"/>
  </r>
  <r>
    <x v="2"/>
    <x v="4"/>
  </r>
  <r>
    <x v="1"/>
    <x v="4"/>
  </r>
  <r>
    <x v="2"/>
    <x v="4"/>
  </r>
  <r>
    <x v="2"/>
    <x v="4"/>
  </r>
  <r>
    <x v="0"/>
    <x v="4"/>
  </r>
  <r>
    <x v="0"/>
    <x v="4"/>
  </r>
  <r>
    <x v="1"/>
    <x v="4"/>
  </r>
  <r>
    <x v="2"/>
    <x v="4"/>
  </r>
  <r>
    <x v="2"/>
    <x v="4"/>
  </r>
  <r>
    <x v="0"/>
    <x v="4"/>
  </r>
  <r>
    <x v="1"/>
    <x v="4"/>
  </r>
  <r>
    <x v="0"/>
    <x v="4"/>
  </r>
  <r>
    <x v="2"/>
    <x v="4"/>
  </r>
  <r>
    <x v="0"/>
    <x v="4"/>
  </r>
  <r>
    <x v="0"/>
    <x v="4"/>
  </r>
  <r>
    <x v="0"/>
    <x v="4"/>
  </r>
  <r>
    <x v="2"/>
    <x v="4"/>
  </r>
  <r>
    <x v="2"/>
    <x v="4"/>
  </r>
  <r>
    <x v="0"/>
    <x v="4"/>
  </r>
  <r>
    <x v="2"/>
    <x v="5"/>
  </r>
  <r>
    <x v="2"/>
    <x v="5"/>
  </r>
  <r>
    <x v="1"/>
    <x v="5"/>
  </r>
  <r>
    <x v="2"/>
    <x v="5"/>
  </r>
  <r>
    <x v="2"/>
    <x v="5"/>
  </r>
  <r>
    <x v="1"/>
    <x v="5"/>
  </r>
  <r>
    <x v="1"/>
    <x v="5"/>
  </r>
  <r>
    <x v="0"/>
    <x v="5"/>
  </r>
  <r>
    <x v="0"/>
    <x v="5"/>
  </r>
  <r>
    <x v="0"/>
    <x v="6"/>
  </r>
  <r>
    <x v="0"/>
    <x v="6"/>
  </r>
  <r>
    <x v="2"/>
    <x v="6"/>
  </r>
  <r>
    <x v="0"/>
    <x v="6"/>
  </r>
  <r>
    <x v="0"/>
    <x v="6"/>
  </r>
  <r>
    <x v="0"/>
    <x v="6"/>
  </r>
  <r>
    <x v="2"/>
    <x v="6"/>
  </r>
  <r>
    <x v="1"/>
    <x v="6"/>
  </r>
  <r>
    <x v="1"/>
    <x v="6"/>
  </r>
  <r>
    <x v="3"/>
    <x v="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0.2"/>
    <n v="0.214285714285714"/>
    <x v="0"/>
  </r>
  <r>
    <x v="1"/>
    <n v="0.2"/>
    <n v="0.214285714285714"/>
    <x v="0"/>
  </r>
  <r>
    <x v="2"/>
    <n v="0.2"/>
    <n v="0.214285714285714"/>
    <x v="0"/>
  </r>
  <r>
    <x v="0"/>
    <n v="0.2"/>
    <n v="0.214285714285714"/>
    <x v="0"/>
  </r>
  <r>
    <x v="1"/>
    <n v="0.2"/>
    <n v="0.214285714285714"/>
    <x v="0"/>
  </r>
  <r>
    <x v="2"/>
    <n v="0.2"/>
    <n v="0.214285714285714"/>
    <x v="0"/>
  </r>
  <r>
    <x v="2"/>
    <n v="0.2"/>
    <n v="0.214285714285714"/>
    <x v="0"/>
  </r>
  <r>
    <x v="1"/>
    <n v="0.2"/>
    <n v="0.214285714285714"/>
    <x v="0"/>
  </r>
  <r>
    <x v="0"/>
    <n v="0.2"/>
    <n v="0.214285714285714"/>
    <x v="0"/>
  </r>
  <r>
    <x v="1"/>
    <n v="0.2"/>
    <n v="0.214285714285714"/>
    <x v="1"/>
  </r>
  <r>
    <x v="2"/>
    <n v="0.2"/>
    <n v="0.214285714285714"/>
    <x v="1"/>
  </r>
  <r>
    <x v="0"/>
    <n v="0.2"/>
    <n v="0.214285714285714"/>
    <x v="1"/>
  </r>
  <r>
    <x v="2"/>
    <n v="0.2"/>
    <n v="0.214285714285714"/>
    <x v="1"/>
  </r>
  <r>
    <x v="1"/>
    <n v="0.2"/>
    <n v="0.214285714285714"/>
    <x v="1"/>
  </r>
  <r>
    <x v="0"/>
    <n v="0.2"/>
    <n v="0.214285714285714"/>
    <x v="1"/>
  </r>
  <r>
    <x v="2"/>
    <n v="0.2"/>
    <n v="0.214285714285714"/>
    <x v="1"/>
  </r>
  <r>
    <x v="1"/>
    <n v="0.2"/>
    <n v="0.214285714285714"/>
    <x v="1"/>
  </r>
  <r>
    <x v="1"/>
    <n v="0.2"/>
    <n v="0.214285714285714"/>
    <x v="1"/>
  </r>
  <r>
    <x v="1"/>
    <n v="0.3"/>
    <n v="0.25"/>
    <x v="2"/>
  </r>
  <r>
    <x v="0"/>
    <n v="0.3"/>
    <n v="0.25"/>
    <x v="2"/>
  </r>
  <r>
    <x v="0"/>
    <n v="0.3"/>
    <n v="0.25"/>
    <x v="2"/>
  </r>
  <r>
    <x v="2"/>
    <n v="0.3"/>
    <n v="0.25"/>
    <x v="2"/>
  </r>
  <r>
    <x v="0"/>
    <n v="0.3"/>
    <n v="0.25"/>
    <x v="2"/>
  </r>
  <r>
    <x v="0"/>
    <n v="0.3"/>
    <n v="0.25"/>
    <x v="2"/>
  </r>
  <r>
    <x v="0"/>
    <n v="0.3"/>
    <n v="0.25"/>
    <x v="2"/>
  </r>
  <r>
    <x v="1"/>
    <n v="0.3"/>
    <n v="0.25"/>
    <x v="2"/>
  </r>
  <r>
    <x v="1"/>
    <n v="0.3"/>
    <n v="0.25"/>
    <x v="2"/>
  </r>
  <r>
    <x v="0"/>
    <n v="0.3"/>
    <n v="0.25"/>
    <x v="3"/>
  </r>
  <r>
    <x v="1"/>
    <n v="0.3"/>
    <n v="0.25"/>
    <x v="3"/>
  </r>
  <r>
    <x v="0"/>
    <n v="0.3"/>
    <n v="0.25"/>
    <x v="3"/>
  </r>
  <r>
    <x v="1"/>
    <n v="0.3"/>
    <n v="0.25"/>
    <x v="3"/>
  </r>
  <r>
    <x v="1"/>
    <n v="0.3"/>
    <n v="0.25"/>
    <x v="3"/>
  </r>
  <r>
    <x v="2"/>
    <n v="0.3"/>
    <n v="0.25"/>
    <x v="3"/>
  </r>
  <r>
    <x v="0"/>
    <n v="0.3"/>
    <n v="0.25"/>
    <x v="3"/>
  </r>
  <r>
    <x v="0"/>
    <n v="0.3"/>
    <n v="0.25"/>
    <x v="3"/>
  </r>
  <r>
    <x v="1"/>
    <n v="0.3"/>
    <n v="0.25"/>
    <x v="3"/>
  </r>
  <r>
    <x v="2"/>
    <n v="0.3"/>
    <n v="0.32142857142857101"/>
    <x v="4"/>
  </r>
  <r>
    <x v="1"/>
    <n v="0.3"/>
    <n v="0.32142857142857101"/>
    <x v="4"/>
  </r>
  <r>
    <x v="0"/>
    <n v="0.3"/>
    <n v="0.32142857142857101"/>
    <x v="4"/>
  </r>
  <r>
    <x v="1"/>
    <n v="0.3"/>
    <n v="0.32142857142857101"/>
    <x v="4"/>
  </r>
  <r>
    <x v="2"/>
    <n v="0.3"/>
    <n v="0.32142857142857101"/>
    <x v="4"/>
  </r>
  <r>
    <x v="0"/>
    <n v="0.3"/>
    <n v="0.32142857142857101"/>
    <x v="4"/>
  </r>
  <r>
    <x v="1"/>
    <n v="0.3"/>
    <n v="0.32142857142857101"/>
    <x v="4"/>
  </r>
  <r>
    <x v="2"/>
    <n v="0.3"/>
    <n v="0.32142857142857101"/>
    <x v="4"/>
  </r>
  <r>
    <x v="0"/>
    <n v="0.3"/>
    <n v="0.32142857142857101"/>
    <x v="4"/>
  </r>
  <r>
    <x v="2"/>
    <n v="0.4"/>
    <n v="0.39285714285714202"/>
    <x v="5"/>
  </r>
  <r>
    <x v="2"/>
    <n v="0.4"/>
    <n v="0.39285714285714202"/>
    <x v="5"/>
  </r>
  <r>
    <x v="1"/>
    <n v="0.4"/>
    <n v="0.39285714285714202"/>
    <x v="5"/>
  </r>
  <r>
    <x v="1"/>
    <n v="0.4"/>
    <n v="0.39285714285714202"/>
    <x v="5"/>
  </r>
  <r>
    <x v="1"/>
    <n v="0.4"/>
    <n v="0.39285714285714202"/>
    <x v="5"/>
  </r>
  <r>
    <x v="2"/>
    <n v="0.4"/>
    <n v="0.39285714285714202"/>
    <x v="5"/>
  </r>
  <r>
    <x v="0"/>
    <n v="0.4"/>
    <n v="0.39285714285714202"/>
    <x v="5"/>
  </r>
  <r>
    <x v="2"/>
    <n v="0.4"/>
    <n v="0.39285714285714202"/>
    <x v="5"/>
  </r>
  <r>
    <x v="0"/>
    <n v="0.4"/>
    <n v="0.39285714285714202"/>
    <x v="5"/>
  </r>
  <r>
    <x v="1"/>
    <n v="0.4"/>
    <n v="0.39285714285714202"/>
    <x v="6"/>
  </r>
  <r>
    <x v="2"/>
    <n v="0.4"/>
    <n v="0.39285714285714202"/>
    <x v="6"/>
  </r>
  <r>
    <x v="0"/>
    <n v="0.4"/>
    <n v="0.39285714285714202"/>
    <x v="6"/>
  </r>
  <r>
    <x v="1"/>
    <n v="0.4"/>
    <n v="0.39285714285714202"/>
    <x v="6"/>
  </r>
  <r>
    <x v="0"/>
    <n v="0.4"/>
    <n v="0.39285714285714202"/>
    <x v="6"/>
  </r>
  <r>
    <x v="1"/>
    <n v="0.4"/>
    <n v="0.39285714285714202"/>
    <x v="6"/>
  </r>
  <r>
    <x v="1"/>
    <n v="0.4"/>
    <n v="0.39285714285714202"/>
    <x v="6"/>
  </r>
  <r>
    <x v="1"/>
    <n v="0.4"/>
    <n v="0.39285714285714202"/>
    <x v="6"/>
  </r>
  <r>
    <x v="0"/>
    <n v="0.4"/>
    <n v="0.39285714285714202"/>
    <x v="6"/>
  </r>
  <r>
    <x v="0"/>
    <n v="0.5"/>
    <n v="0.53571428571428503"/>
    <x v="7"/>
  </r>
  <r>
    <x v="1"/>
    <n v="0.5"/>
    <n v="0.53571428571428503"/>
    <x v="7"/>
  </r>
  <r>
    <x v="0"/>
    <n v="0.5"/>
    <n v="0.53571428571428503"/>
    <x v="7"/>
  </r>
  <r>
    <x v="0"/>
    <n v="0.5"/>
    <n v="0.53571428571428503"/>
    <x v="7"/>
  </r>
  <r>
    <x v="2"/>
    <n v="0.5"/>
    <n v="0.53571428571428503"/>
    <x v="7"/>
  </r>
  <r>
    <x v="0"/>
    <n v="0.5"/>
    <n v="0.53571428571428503"/>
    <x v="7"/>
  </r>
  <r>
    <x v="0"/>
    <n v="0.5"/>
    <n v="0.53571428571428503"/>
    <x v="7"/>
  </r>
  <r>
    <x v="1"/>
    <n v="0.5"/>
    <n v="0.53571428571428503"/>
    <x v="7"/>
  </r>
  <r>
    <x v="0"/>
    <n v="0.5"/>
    <n v="0.53571428571428503"/>
    <x v="7"/>
  </r>
  <r>
    <x v="1"/>
    <n v="0.5"/>
    <n v="0.53571428571428503"/>
    <x v="8"/>
  </r>
  <r>
    <x v="2"/>
    <n v="0.5"/>
    <n v="0.53571428571428503"/>
    <x v="8"/>
  </r>
  <r>
    <x v="0"/>
    <n v="0.5"/>
    <n v="0.53571428571428503"/>
    <x v="8"/>
  </r>
  <r>
    <x v="2"/>
    <n v="0.5"/>
    <n v="0.53571428571428503"/>
    <x v="8"/>
  </r>
  <r>
    <x v="2"/>
    <n v="0.5"/>
    <n v="0.53571428571428503"/>
    <x v="8"/>
  </r>
  <r>
    <x v="1"/>
    <n v="0.5"/>
    <n v="0.53571428571428503"/>
    <x v="8"/>
  </r>
  <r>
    <x v="1"/>
    <n v="0.5"/>
    <n v="0.53571428571428503"/>
    <x v="8"/>
  </r>
  <r>
    <x v="2"/>
    <n v="0.5"/>
    <n v="0.53571428571428503"/>
    <x v="8"/>
  </r>
  <r>
    <x v="0"/>
    <n v="0.5"/>
    <n v="0.53571428571428503"/>
    <x v="8"/>
  </r>
  <r>
    <x v="0"/>
    <n v="0.6"/>
    <n v="0.57142857142857095"/>
    <x v="9"/>
  </r>
  <r>
    <x v="2"/>
    <n v="0.6"/>
    <n v="0.57142857142857095"/>
    <x v="9"/>
  </r>
  <r>
    <x v="0"/>
    <n v="0.6"/>
    <n v="0.57142857142857095"/>
    <x v="9"/>
  </r>
  <r>
    <x v="2"/>
    <n v="0.6"/>
    <n v="0.57142857142857095"/>
    <x v="9"/>
  </r>
  <r>
    <x v="2"/>
    <n v="0.6"/>
    <n v="0.57142857142857095"/>
    <x v="9"/>
  </r>
  <r>
    <x v="2"/>
    <n v="0.6"/>
    <n v="0.57142857142857095"/>
    <x v="9"/>
  </r>
  <r>
    <x v="2"/>
    <n v="0.6"/>
    <n v="0.57142857142857095"/>
    <x v="9"/>
  </r>
  <r>
    <x v="0"/>
    <n v="0.6"/>
    <n v="0.57142857142857095"/>
    <x v="9"/>
  </r>
  <r>
    <x v="2"/>
    <n v="0.6"/>
    <n v="0.57142857142857095"/>
    <x v="9"/>
  </r>
  <r>
    <x v="0"/>
    <n v="0.6"/>
    <n v="0.57142857142857095"/>
    <x v="10"/>
  </r>
  <r>
    <x v="1"/>
    <n v="0.6"/>
    <n v="0.57142857142857095"/>
    <x v="10"/>
  </r>
  <r>
    <x v="0"/>
    <n v="0.6"/>
    <n v="0.57142857142857095"/>
    <x v="10"/>
  </r>
  <r>
    <x v="0"/>
    <n v="0.6"/>
    <n v="0.57142857142857095"/>
    <x v="10"/>
  </r>
  <r>
    <x v="1"/>
    <n v="0.6"/>
    <n v="0.57142857142857095"/>
    <x v="10"/>
  </r>
  <r>
    <x v="1"/>
    <n v="0.6"/>
    <n v="0.57142857142857095"/>
    <x v="10"/>
  </r>
  <r>
    <x v="2"/>
    <n v="0.6"/>
    <n v="0.57142857142857095"/>
    <x v="10"/>
  </r>
  <r>
    <x v="0"/>
    <n v="0.6"/>
    <n v="0.57142857142857095"/>
    <x v="10"/>
  </r>
  <r>
    <x v="2"/>
    <n v="0.6"/>
    <n v="0.57142857142857095"/>
    <x v="10"/>
  </r>
  <r>
    <x v="1"/>
    <n v="0.6"/>
    <n v="0.60714285714285698"/>
    <x v="11"/>
  </r>
  <r>
    <x v="2"/>
    <n v="0.6"/>
    <n v="0.60714285714285698"/>
    <x v="11"/>
  </r>
  <r>
    <x v="2"/>
    <n v="0.6"/>
    <n v="0.60714285714285698"/>
    <x v="11"/>
  </r>
  <r>
    <x v="0"/>
    <n v="0.6"/>
    <n v="0.60714285714285698"/>
    <x v="11"/>
  </r>
  <r>
    <x v="0"/>
    <n v="0.6"/>
    <n v="0.60714285714285698"/>
    <x v="11"/>
  </r>
  <r>
    <x v="1"/>
    <n v="0.6"/>
    <n v="0.60714285714285698"/>
    <x v="11"/>
  </r>
  <r>
    <x v="2"/>
    <n v="0.6"/>
    <n v="0.60714285714285698"/>
    <x v="11"/>
  </r>
  <r>
    <x v="2"/>
    <n v="0.6"/>
    <n v="0.60714285714285698"/>
    <x v="11"/>
  </r>
  <r>
    <x v="0"/>
    <n v="0.6"/>
    <n v="0.60714285714285698"/>
    <x v="11"/>
  </r>
  <r>
    <x v="1"/>
    <n v="0.6"/>
    <n v="0.64285714285714202"/>
    <x v="12"/>
  </r>
  <r>
    <x v="0"/>
    <n v="0.6"/>
    <n v="0.64285714285714202"/>
    <x v="12"/>
  </r>
  <r>
    <x v="2"/>
    <n v="0.6"/>
    <n v="0.64285714285714202"/>
    <x v="12"/>
  </r>
  <r>
    <x v="0"/>
    <n v="0.6"/>
    <n v="0.64285714285714202"/>
    <x v="12"/>
  </r>
  <r>
    <x v="0"/>
    <n v="0.6"/>
    <n v="0.64285714285714202"/>
    <x v="12"/>
  </r>
  <r>
    <x v="0"/>
    <n v="0.6"/>
    <n v="0.64285714285714202"/>
    <x v="12"/>
  </r>
  <r>
    <x v="2"/>
    <n v="0.6"/>
    <n v="0.64285714285714202"/>
    <x v="12"/>
  </r>
  <r>
    <x v="2"/>
    <n v="0.6"/>
    <n v="0.64285714285714202"/>
    <x v="12"/>
  </r>
  <r>
    <x v="0"/>
    <n v="0.6"/>
    <n v="0.64285714285714202"/>
    <x v="12"/>
  </r>
  <r>
    <x v="2"/>
    <n v="0.7"/>
    <n v="0.71428571428571397"/>
    <x v="13"/>
  </r>
  <r>
    <x v="2"/>
    <n v="0.7"/>
    <n v="0.71428571428571397"/>
    <x v="13"/>
  </r>
  <r>
    <x v="1"/>
    <n v="0.7"/>
    <n v="0.71428571428571397"/>
    <x v="13"/>
  </r>
  <r>
    <x v="2"/>
    <n v="0.7"/>
    <n v="0.71428571428571397"/>
    <x v="13"/>
  </r>
  <r>
    <x v="2"/>
    <n v="0.7"/>
    <n v="0.71428571428571397"/>
    <x v="13"/>
  </r>
  <r>
    <x v="1"/>
    <n v="0.7"/>
    <n v="0.71428571428571397"/>
    <x v="13"/>
  </r>
  <r>
    <x v="1"/>
    <n v="0.7"/>
    <n v="0.71428571428571397"/>
    <x v="13"/>
  </r>
  <r>
    <x v="0"/>
    <n v="0.7"/>
    <n v="0.71428571428571397"/>
    <x v="13"/>
  </r>
  <r>
    <x v="0"/>
    <n v="0.7"/>
    <n v="0.71428571428571397"/>
    <x v="13"/>
  </r>
  <r>
    <x v="0"/>
    <n v="0.8"/>
    <n v="0.78571428571428503"/>
    <x v="14"/>
  </r>
  <r>
    <x v="0"/>
    <n v="0.8"/>
    <n v="0.78571428571428503"/>
    <x v="14"/>
  </r>
  <r>
    <x v="2"/>
    <n v="0.8"/>
    <n v="0.78571428571428503"/>
    <x v="14"/>
  </r>
  <r>
    <x v="0"/>
    <n v="0.8"/>
    <n v="0.78571428571428503"/>
    <x v="14"/>
  </r>
  <r>
    <x v="0"/>
    <n v="0.8"/>
    <n v="0.78571428571428503"/>
    <x v="14"/>
  </r>
  <r>
    <x v="0"/>
    <n v="0.8"/>
    <n v="0.78571428571428503"/>
    <x v="14"/>
  </r>
  <r>
    <x v="2"/>
    <n v="0.8"/>
    <n v="0.78571428571428503"/>
    <x v="14"/>
  </r>
  <r>
    <x v="1"/>
    <n v="0.8"/>
    <n v="0.78571428571428503"/>
    <x v="14"/>
  </r>
  <r>
    <x v="1"/>
    <n v="0.8"/>
    <n v="0.78571428571428503"/>
    <x v="14"/>
  </r>
  <r>
    <x v="3"/>
    <m/>
    <m/>
    <x v="15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n v="1"/>
    <x v="0"/>
    <n v="0.57142857142857095"/>
    <n v="67"/>
    <x v="0"/>
  </r>
  <r>
    <n v="2"/>
    <x v="0"/>
    <n v="0.57142857142857095"/>
    <n v="67"/>
    <x v="1"/>
  </r>
  <r>
    <n v="0"/>
    <x v="0"/>
    <n v="0.57142857142857095"/>
    <n v="67"/>
    <x v="1"/>
  </r>
  <r>
    <n v="1"/>
    <x v="0"/>
    <n v="0.57142857142857095"/>
    <n v="67"/>
    <x v="1"/>
  </r>
  <r>
    <n v="0"/>
    <x v="0"/>
    <n v="0.57142857142857095"/>
    <n v="67"/>
    <x v="1"/>
  </r>
  <r>
    <n v="3"/>
    <x v="0"/>
    <n v="0.57142857142857095"/>
    <n v="67"/>
    <x v="0"/>
  </r>
  <r>
    <n v="3"/>
    <x v="0"/>
    <n v="0.57142857142857095"/>
    <n v="67"/>
    <x v="1"/>
  </r>
  <r>
    <n v="0"/>
    <x v="0"/>
    <n v="0.57142857142857095"/>
    <n v="67"/>
    <x v="1"/>
  </r>
  <r>
    <n v="2"/>
    <x v="0"/>
    <n v="0.57142857142857095"/>
    <n v="67"/>
    <x v="1"/>
  </r>
  <r>
    <n v="2"/>
    <x v="1"/>
    <n v="0.214285714285714"/>
    <n v="69"/>
    <x v="2"/>
  </r>
  <r>
    <n v="4"/>
    <x v="1"/>
    <n v="0.214285714285714"/>
    <n v="69"/>
    <x v="1"/>
  </r>
  <r>
    <n v="3"/>
    <x v="1"/>
    <n v="0.214285714285714"/>
    <n v="69"/>
    <x v="3"/>
  </r>
  <r>
    <n v="2"/>
    <x v="1"/>
    <n v="0.214285714285714"/>
    <n v="69"/>
    <x v="4"/>
  </r>
  <r>
    <n v="2"/>
    <x v="1"/>
    <n v="0.214285714285714"/>
    <n v="69"/>
    <x v="5"/>
  </r>
  <r>
    <n v="3"/>
    <x v="1"/>
    <n v="0.214285714285714"/>
    <n v="69"/>
    <x v="3"/>
  </r>
  <r>
    <n v="1"/>
    <x v="1"/>
    <n v="0.214285714285714"/>
    <n v="69"/>
    <x v="6"/>
  </r>
  <r>
    <n v="1"/>
    <x v="1"/>
    <n v="0.214285714285714"/>
    <n v="69"/>
    <x v="7"/>
  </r>
  <r>
    <n v="0"/>
    <x v="1"/>
    <n v="0.214285714285714"/>
    <n v="69"/>
    <x v="0"/>
  </r>
  <r>
    <n v="2"/>
    <x v="2"/>
    <n v="0.25"/>
    <n v="72"/>
    <x v="8"/>
  </r>
  <r>
    <n v="1"/>
    <x v="2"/>
    <n v="0.25"/>
    <n v="72"/>
    <x v="9"/>
  </r>
  <r>
    <n v="1"/>
    <x v="2"/>
    <n v="0.25"/>
    <n v="72"/>
    <x v="3"/>
  </r>
  <r>
    <n v="3"/>
    <x v="2"/>
    <n v="0.25"/>
    <n v="72"/>
    <x v="0"/>
  </r>
  <r>
    <n v="2"/>
    <x v="2"/>
    <n v="0.25"/>
    <n v="72"/>
    <x v="1"/>
  </r>
  <r>
    <n v="0"/>
    <x v="2"/>
    <n v="0.25"/>
    <n v="72"/>
    <x v="1"/>
  </r>
  <r>
    <n v="1"/>
    <x v="2"/>
    <n v="0.25"/>
    <n v="72"/>
    <x v="3"/>
  </r>
  <r>
    <n v="3"/>
    <x v="2"/>
    <n v="0.25"/>
    <n v="72"/>
    <x v="7"/>
  </r>
  <r>
    <n v="2"/>
    <x v="2"/>
    <n v="0.25"/>
    <n v="72"/>
    <x v="1"/>
  </r>
  <r>
    <n v="1"/>
    <x v="3"/>
    <n v="0.78571428571428503"/>
    <n v="73"/>
    <x v="10"/>
  </r>
  <r>
    <n v="1"/>
    <x v="3"/>
    <n v="0.78571428571428503"/>
    <n v="73"/>
    <x v="4"/>
  </r>
  <r>
    <n v="2"/>
    <x v="3"/>
    <n v="0.78571428571428503"/>
    <n v="73"/>
    <x v="9"/>
  </r>
  <r>
    <n v="3"/>
    <x v="3"/>
    <n v="0.78571428571428503"/>
    <n v="73"/>
    <x v="11"/>
  </r>
  <r>
    <n v="2"/>
    <x v="3"/>
    <n v="0.78571428571428503"/>
    <n v="73"/>
    <x v="4"/>
  </r>
  <r>
    <n v="2"/>
    <x v="3"/>
    <n v="0.78571428571428503"/>
    <n v="73"/>
    <x v="4"/>
  </r>
  <r>
    <n v="2"/>
    <x v="3"/>
    <n v="0.78571428571428503"/>
    <n v="73"/>
    <x v="9"/>
  </r>
  <r>
    <n v="2"/>
    <x v="3"/>
    <n v="0.78571428571428503"/>
    <n v="73"/>
    <x v="2"/>
  </r>
  <r>
    <n v="2"/>
    <x v="3"/>
    <n v="0.78571428571428503"/>
    <n v="73"/>
    <x v="4"/>
  </r>
  <r>
    <n v="1"/>
    <x v="0"/>
    <n v="0.60714285714285698"/>
    <n v="75"/>
    <x v="12"/>
  </r>
  <r>
    <n v="0"/>
    <x v="0"/>
    <n v="0.60714285714285698"/>
    <n v="75"/>
    <x v="2"/>
  </r>
  <r>
    <n v="1"/>
    <x v="0"/>
    <n v="0.60714285714285698"/>
    <n v="75"/>
    <x v="4"/>
  </r>
  <r>
    <n v="2"/>
    <x v="0"/>
    <n v="0.60714285714285698"/>
    <n v="75"/>
    <x v="8"/>
  </r>
  <r>
    <n v="0"/>
    <x v="0"/>
    <n v="0.60714285714285698"/>
    <n v="75"/>
    <x v="2"/>
  </r>
  <r>
    <n v="3"/>
    <x v="0"/>
    <n v="0.60714285714285698"/>
    <n v="75"/>
    <x v="3"/>
  </r>
  <r>
    <n v="2"/>
    <x v="0"/>
    <n v="0.60714285714285698"/>
    <n v="75"/>
    <x v="3"/>
  </r>
  <r>
    <n v="0"/>
    <x v="0"/>
    <n v="0.60714285714285698"/>
    <n v="75"/>
    <x v="2"/>
  </r>
  <r>
    <n v="1"/>
    <x v="0"/>
    <n v="0.60714285714285698"/>
    <n v="75"/>
    <x v="4"/>
  </r>
  <r>
    <n v="2"/>
    <x v="4"/>
    <n v="0.53571428571428503"/>
    <n v="79"/>
    <x v="3"/>
  </r>
  <r>
    <n v="3"/>
    <x v="4"/>
    <n v="0.53571428571428503"/>
    <n v="79"/>
    <x v="3"/>
  </r>
  <r>
    <n v="2"/>
    <x v="4"/>
    <n v="0.53571428571428503"/>
    <n v="79"/>
    <x v="2"/>
  </r>
  <r>
    <n v="1"/>
    <x v="4"/>
    <n v="0.53571428571428503"/>
    <n v="79"/>
    <x v="8"/>
  </r>
  <r>
    <n v="2"/>
    <x v="4"/>
    <n v="0.53571428571428503"/>
    <n v="79"/>
    <x v="7"/>
  </r>
  <r>
    <n v="2"/>
    <x v="4"/>
    <n v="0.53571428571428503"/>
    <n v="79"/>
    <x v="4"/>
  </r>
  <r>
    <n v="0"/>
    <x v="4"/>
    <n v="0.53571428571428503"/>
    <n v="79"/>
    <x v="9"/>
  </r>
  <r>
    <n v="0"/>
    <x v="4"/>
    <n v="0.53571428571428503"/>
    <n v="79"/>
    <x v="1"/>
  </r>
  <r>
    <n v="2"/>
    <x v="4"/>
    <n v="0.53571428571428503"/>
    <n v="79"/>
    <x v="7"/>
  </r>
  <r>
    <n v="0"/>
    <x v="5"/>
    <n v="0.39285714285714202"/>
    <n v="80"/>
    <x v="13"/>
  </r>
  <r>
    <n v="1"/>
    <x v="5"/>
    <n v="0.39285714285714202"/>
    <n v="80"/>
    <x v="2"/>
  </r>
  <r>
    <n v="1"/>
    <x v="5"/>
    <n v="0.39285714285714202"/>
    <n v="80"/>
    <x v="3"/>
  </r>
  <r>
    <n v="1"/>
    <x v="5"/>
    <n v="0.39285714285714202"/>
    <n v="80"/>
    <x v="4"/>
  </r>
  <r>
    <n v="2"/>
    <x v="5"/>
    <n v="0.39285714285714202"/>
    <n v="80"/>
    <x v="7"/>
  </r>
  <r>
    <n v="3"/>
    <x v="5"/>
    <n v="0.39285714285714202"/>
    <n v="80"/>
    <x v="10"/>
  </r>
  <r>
    <n v="3"/>
    <x v="5"/>
    <n v="0.39285714285714202"/>
    <n v="80"/>
    <x v="4"/>
  </r>
  <r>
    <n v="2"/>
    <x v="5"/>
    <n v="0.39285714285714202"/>
    <n v="80"/>
    <x v="6"/>
  </r>
  <r>
    <n v="2"/>
    <x v="5"/>
    <n v="0.39285714285714202"/>
    <n v="80"/>
    <x v="3"/>
  </r>
  <r>
    <n v="2"/>
    <x v="0"/>
    <n v="0.57142857142857095"/>
    <n v="81"/>
    <x v="14"/>
  </r>
  <r>
    <n v="2"/>
    <x v="0"/>
    <n v="0.57142857142857095"/>
    <n v="81"/>
    <x v="4"/>
  </r>
  <r>
    <n v="1"/>
    <x v="0"/>
    <n v="0.57142857142857095"/>
    <n v="81"/>
    <x v="15"/>
  </r>
  <r>
    <n v="2"/>
    <x v="0"/>
    <n v="0.57142857142857095"/>
    <n v="81"/>
    <x v="10"/>
  </r>
  <r>
    <n v="1"/>
    <x v="0"/>
    <n v="0.57142857142857095"/>
    <n v="81"/>
    <x v="12"/>
  </r>
  <r>
    <n v="1"/>
    <x v="0"/>
    <n v="0.57142857142857095"/>
    <n v="81"/>
    <x v="16"/>
  </r>
  <r>
    <n v="2"/>
    <x v="0"/>
    <n v="0.57142857142857095"/>
    <n v="81"/>
    <x v="17"/>
  </r>
  <r>
    <n v="1"/>
    <x v="0"/>
    <n v="0.57142857142857095"/>
    <n v="81"/>
    <x v="18"/>
  </r>
  <r>
    <n v="0"/>
    <x v="0"/>
    <n v="0.57142857142857095"/>
    <n v="81"/>
    <x v="19"/>
  </r>
  <r>
    <n v="2"/>
    <x v="1"/>
    <n v="0.214285714285714"/>
    <n v="83"/>
    <x v="9"/>
  </r>
  <r>
    <n v="1"/>
    <x v="1"/>
    <n v="0.214285714285714"/>
    <n v="83"/>
    <x v="3"/>
  </r>
  <r>
    <n v="3"/>
    <x v="1"/>
    <n v="0.214285714285714"/>
    <n v="83"/>
    <x v="4"/>
  </r>
  <r>
    <n v="1"/>
    <x v="1"/>
    <n v="0.214285714285714"/>
    <n v="83"/>
    <x v="7"/>
  </r>
  <r>
    <n v="1"/>
    <x v="1"/>
    <n v="0.214285714285714"/>
    <n v="83"/>
    <x v="9"/>
  </r>
  <r>
    <n v="4"/>
    <x v="1"/>
    <n v="0.214285714285714"/>
    <n v="83"/>
    <x v="4"/>
  </r>
  <r>
    <n v="0"/>
    <x v="1"/>
    <n v="0.214285714285714"/>
    <n v="83"/>
    <x v="3"/>
  </r>
  <r>
    <n v="1"/>
    <x v="1"/>
    <n v="0.214285714285714"/>
    <n v="83"/>
    <x v="3"/>
  </r>
  <r>
    <n v="0"/>
    <x v="1"/>
    <n v="0.214285714285714"/>
    <n v="83"/>
    <x v="9"/>
  </r>
  <r>
    <n v="1"/>
    <x v="2"/>
    <n v="0.25"/>
    <n v="85"/>
    <x v="4"/>
  </r>
  <r>
    <n v="2"/>
    <x v="2"/>
    <n v="0.25"/>
    <n v="85"/>
    <x v="1"/>
  </r>
  <r>
    <n v="2"/>
    <x v="2"/>
    <n v="0.25"/>
    <n v="85"/>
    <x v="8"/>
  </r>
  <r>
    <n v="1"/>
    <x v="2"/>
    <n v="0.25"/>
    <n v="85"/>
    <x v="1"/>
  </r>
  <r>
    <n v="2"/>
    <x v="2"/>
    <n v="0.25"/>
    <n v="85"/>
    <x v="1"/>
  </r>
  <r>
    <n v="1"/>
    <x v="2"/>
    <n v="0.25"/>
    <n v="85"/>
    <x v="8"/>
  </r>
  <r>
    <n v="1"/>
    <x v="2"/>
    <n v="0.25"/>
    <n v="85"/>
    <x v="8"/>
  </r>
  <r>
    <n v="3"/>
    <x v="2"/>
    <n v="0.25"/>
    <n v="85"/>
    <x v="9"/>
  </r>
  <r>
    <n v="2"/>
    <x v="2"/>
    <n v="0.25"/>
    <n v="85"/>
    <x v="1"/>
  </r>
  <r>
    <n v="4"/>
    <x v="2"/>
    <n v="0.32142857142857101"/>
    <n v="84"/>
    <x v="1"/>
  </r>
  <r>
    <n v="2"/>
    <x v="2"/>
    <n v="0.32142857142857101"/>
    <n v="84"/>
    <x v="7"/>
  </r>
  <r>
    <n v="2"/>
    <x v="2"/>
    <n v="0.32142857142857101"/>
    <n v="84"/>
    <x v="3"/>
  </r>
  <r>
    <n v="0"/>
    <x v="2"/>
    <n v="0.32142857142857101"/>
    <n v="84"/>
    <x v="7"/>
  </r>
  <r>
    <n v="0"/>
    <x v="2"/>
    <n v="0.32142857142857101"/>
    <n v="84"/>
    <x v="3"/>
  </r>
  <r>
    <n v="1"/>
    <x v="2"/>
    <n v="0.32142857142857101"/>
    <n v="84"/>
    <x v="9"/>
  </r>
  <r>
    <n v="2"/>
    <x v="2"/>
    <n v="0.32142857142857101"/>
    <n v="84"/>
    <x v="1"/>
  </r>
  <r>
    <n v="1"/>
    <x v="2"/>
    <n v="0.32142857142857101"/>
    <n v="84"/>
    <x v="7"/>
  </r>
  <r>
    <n v="2"/>
    <x v="2"/>
    <n v="0.32142857142857101"/>
    <n v="84"/>
    <x v="9"/>
  </r>
  <r>
    <n v="2"/>
    <x v="6"/>
    <n v="0.71428571428571397"/>
    <n v="86"/>
    <x v="3"/>
  </r>
  <r>
    <n v="1"/>
    <x v="6"/>
    <n v="0.71428571428571397"/>
    <n v="86"/>
    <x v="3"/>
  </r>
  <r>
    <n v="2"/>
    <x v="6"/>
    <n v="0.71428571428571397"/>
    <n v="86"/>
    <x v="9"/>
  </r>
  <r>
    <n v="0"/>
    <x v="6"/>
    <n v="0.71428571428571397"/>
    <n v="86"/>
    <x v="8"/>
  </r>
  <r>
    <n v="1"/>
    <x v="6"/>
    <n v="0.71428571428571397"/>
    <n v="86"/>
    <x v="8"/>
  </r>
  <r>
    <n v="1"/>
    <x v="6"/>
    <n v="0.71428571428571397"/>
    <n v="86"/>
    <x v="9"/>
  </r>
  <r>
    <n v="0"/>
    <x v="6"/>
    <n v="0.71428571428571397"/>
    <n v="86"/>
    <x v="9"/>
  </r>
  <r>
    <n v="0"/>
    <x v="6"/>
    <n v="0.71428571428571397"/>
    <n v="86"/>
    <x v="3"/>
  </r>
  <r>
    <n v="0"/>
    <x v="6"/>
    <n v="0.71428571428571397"/>
    <n v="86"/>
    <x v="9"/>
  </r>
  <r>
    <n v="0"/>
    <x v="4"/>
    <n v="0.53571428571428503"/>
    <n v="89"/>
    <x v="9"/>
  </r>
  <r>
    <n v="0"/>
    <x v="4"/>
    <n v="0.53571428571428503"/>
    <n v="89"/>
    <x v="1"/>
  </r>
  <r>
    <n v="1"/>
    <x v="4"/>
    <n v="0.53571428571428503"/>
    <n v="89"/>
    <x v="7"/>
  </r>
  <r>
    <n v="0"/>
    <x v="4"/>
    <n v="0.53571428571428503"/>
    <n v="89"/>
    <x v="10"/>
  </r>
  <r>
    <n v="4"/>
    <x v="4"/>
    <n v="0.53571428571428503"/>
    <n v="89"/>
    <x v="8"/>
  </r>
  <r>
    <n v="3"/>
    <x v="4"/>
    <n v="0.53571428571428503"/>
    <n v="89"/>
    <x v="8"/>
  </r>
  <r>
    <n v="2"/>
    <x v="4"/>
    <n v="0.53571428571428503"/>
    <n v="89"/>
    <x v="1"/>
  </r>
  <r>
    <n v="2"/>
    <x v="4"/>
    <n v="0.53571428571428503"/>
    <n v="89"/>
    <x v="9"/>
  </r>
  <r>
    <n v="2"/>
    <x v="4"/>
    <n v="0.53571428571428503"/>
    <n v="89"/>
    <x v="8"/>
  </r>
  <r>
    <n v="0"/>
    <x v="0"/>
    <n v="0.64285714285714202"/>
    <n v="95"/>
    <x v="20"/>
  </r>
  <r>
    <n v="3"/>
    <x v="0"/>
    <n v="0.64285714285714202"/>
    <n v="95"/>
    <x v="9"/>
  </r>
  <r>
    <n v="3"/>
    <x v="0"/>
    <n v="0.64285714285714202"/>
    <n v="95"/>
    <x v="12"/>
  </r>
  <r>
    <n v="1"/>
    <x v="0"/>
    <n v="0.64285714285714202"/>
    <n v="95"/>
    <x v="9"/>
  </r>
  <r>
    <n v="3"/>
    <x v="0"/>
    <n v="0.64285714285714202"/>
    <n v="95"/>
    <x v="1"/>
  </r>
  <r>
    <n v="0"/>
    <x v="0"/>
    <n v="0.64285714285714202"/>
    <n v="95"/>
    <x v="1"/>
  </r>
  <r>
    <n v="0"/>
    <x v="0"/>
    <n v="0.64285714285714202"/>
    <n v="95"/>
    <x v="1"/>
  </r>
  <r>
    <n v="2"/>
    <x v="0"/>
    <n v="0.64285714285714202"/>
    <n v="95"/>
    <x v="1"/>
  </r>
  <r>
    <n v="0"/>
    <x v="0"/>
    <n v="0.64285714285714202"/>
    <n v="95"/>
    <x v="1"/>
  </r>
  <r>
    <n v="0"/>
    <x v="5"/>
    <n v="0.39285714285714202"/>
    <n v="97"/>
    <x v="7"/>
  </r>
  <r>
    <n v="0"/>
    <x v="5"/>
    <n v="0.39285714285714202"/>
    <n v="97"/>
    <x v="9"/>
  </r>
  <r>
    <n v="3"/>
    <x v="5"/>
    <n v="0.39285714285714202"/>
    <n v="97"/>
    <x v="1"/>
  </r>
  <r>
    <n v="2"/>
    <x v="5"/>
    <n v="0.39285714285714202"/>
    <n v="97"/>
    <x v="1"/>
  </r>
  <r>
    <n v="2"/>
    <x v="5"/>
    <n v="0.39285714285714202"/>
    <n v="97"/>
    <x v="1"/>
  </r>
  <r>
    <n v="1"/>
    <x v="5"/>
    <n v="0.39285714285714202"/>
    <n v="97"/>
    <x v="8"/>
  </r>
  <r>
    <n v="3"/>
    <x v="5"/>
    <n v="0.39285714285714202"/>
    <n v="97"/>
    <x v="1"/>
  </r>
  <r>
    <n v="3"/>
    <x v="5"/>
    <n v="0.39285714285714202"/>
    <n v="97"/>
    <x v="8"/>
  </r>
  <r>
    <n v="4"/>
    <x v="5"/>
    <n v="0.39285714285714202"/>
    <n v="97"/>
    <x v="0"/>
  </r>
  <r>
    <m/>
    <x v="7"/>
    <m/>
    <m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</r>
  <r>
    <x v="1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0"/>
    <x v="0"/>
  </r>
  <r>
    <x v="3"/>
    <x v="0"/>
  </r>
  <r>
    <x v="0"/>
    <x v="0"/>
  </r>
  <r>
    <x v="1"/>
    <x v="0"/>
  </r>
  <r>
    <x v="2"/>
    <x v="0"/>
  </r>
  <r>
    <x v="3"/>
    <x v="0"/>
  </r>
  <r>
    <x v="0"/>
    <x v="0"/>
  </r>
  <r>
    <x v="0"/>
    <x v="0"/>
  </r>
  <r>
    <x v="1"/>
    <x v="0"/>
  </r>
  <r>
    <x v="1"/>
    <x v="0"/>
  </r>
  <r>
    <x v="3"/>
    <x v="1"/>
  </r>
  <r>
    <x v="1"/>
    <x v="1"/>
  </r>
  <r>
    <x v="3"/>
    <x v="1"/>
  </r>
  <r>
    <x v="1"/>
    <x v="1"/>
  </r>
  <r>
    <x v="2"/>
    <x v="1"/>
  </r>
  <r>
    <x v="3"/>
    <x v="1"/>
  </r>
  <r>
    <x v="1"/>
    <x v="1"/>
  </r>
  <r>
    <x v="2"/>
    <x v="1"/>
  </r>
  <r>
    <x v="3"/>
    <x v="1"/>
  </r>
  <r>
    <x v="3"/>
    <x v="1"/>
  </r>
  <r>
    <x v="2"/>
    <x v="1"/>
  </r>
  <r>
    <x v="3"/>
    <x v="1"/>
  </r>
  <r>
    <x v="1"/>
    <x v="1"/>
  </r>
  <r>
    <x v="3"/>
    <x v="1"/>
  </r>
  <r>
    <x v="2"/>
    <x v="1"/>
  </r>
  <r>
    <x v="1"/>
    <x v="1"/>
  </r>
  <r>
    <x v="3"/>
    <x v="1"/>
  </r>
  <r>
    <x v="0"/>
    <x v="1"/>
  </r>
  <r>
    <x v="0"/>
    <x v="1"/>
  </r>
  <r>
    <x v="3"/>
    <x v="1"/>
  </r>
  <r>
    <x v="0"/>
    <x v="1"/>
  </r>
  <r>
    <x v="3"/>
    <x v="1"/>
  </r>
  <r>
    <x v="2"/>
    <x v="1"/>
  </r>
  <r>
    <x v="3"/>
    <x v="1"/>
  </r>
  <r>
    <x v="3"/>
    <x v="1"/>
  </r>
  <r>
    <x v="1"/>
    <x v="1"/>
  </r>
  <r>
    <x v="1"/>
    <x v="1"/>
  </r>
  <r>
    <x v="0"/>
    <x v="2"/>
  </r>
  <r>
    <x v="1"/>
    <x v="2"/>
  </r>
  <r>
    <x v="3"/>
    <x v="2"/>
  </r>
  <r>
    <x v="3"/>
    <x v="2"/>
  </r>
  <r>
    <x v="3"/>
    <x v="2"/>
  </r>
  <r>
    <x v="2"/>
    <x v="2"/>
  </r>
  <r>
    <x v="3"/>
    <x v="2"/>
  </r>
  <r>
    <x v="1"/>
    <x v="2"/>
  </r>
  <r>
    <x v="3"/>
    <x v="2"/>
  </r>
  <r>
    <x v="2"/>
    <x v="2"/>
  </r>
  <r>
    <x v="1"/>
    <x v="2"/>
  </r>
  <r>
    <x v="0"/>
    <x v="2"/>
  </r>
  <r>
    <x v="2"/>
    <x v="2"/>
  </r>
  <r>
    <x v="3"/>
    <x v="2"/>
  </r>
  <r>
    <x v="2"/>
    <x v="2"/>
  </r>
  <r>
    <x v="1"/>
    <x v="2"/>
  </r>
  <r>
    <x v="2"/>
    <x v="2"/>
  </r>
  <r>
    <x v="1"/>
    <x v="2"/>
  </r>
  <r>
    <x v="1"/>
    <x v="3"/>
  </r>
  <r>
    <x v="4"/>
    <x v="3"/>
  </r>
  <r>
    <x v="4"/>
    <x v="3"/>
  </r>
  <r>
    <x v="2"/>
    <x v="3"/>
  </r>
  <r>
    <x v="3"/>
    <x v="3"/>
  </r>
  <r>
    <x v="0"/>
    <x v="3"/>
  </r>
  <r>
    <x v="3"/>
    <x v="3"/>
  </r>
  <r>
    <x v="0"/>
    <x v="3"/>
  </r>
  <r>
    <x v="1"/>
    <x v="3"/>
  </r>
  <r>
    <x v="3"/>
    <x v="3"/>
  </r>
  <r>
    <x v="1"/>
    <x v="3"/>
  </r>
  <r>
    <x v="2"/>
    <x v="3"/>
  </r>
  <r>
    <x v="0"/>
    <x v="3"/>
  </r>
  <r>
    <x v="2"/>
    <x v="3"/>
  </r>
  <r>
    <x v="4"/>
    <x v="3"/>
  </r>
  <r>
    <x v="0"/>
    <x v="3"/>
  </r>
  <r>
    <x v="3"/>
    <x v="3"/>
  </r>
  <r>
    <x v="1"/>
    <x v="3"/>
  </r>
  <r>
    <x v="0"/>
    <x v="4"/>
  </r>
  <r>
    <x v="3"/>
    <x v="4"/>
  </r>
  <r>
    <x v="1"/>
    <x v="4"/>
  </r>
  <r>
    <x v="0"/>
    <x v="4"/>
  </r>
  <r>
    <x v="3"/>
    <x v="4"/>
  </r>
  <r>
    <x v="1"/>
    <x v="4"/>
  </r>
  <r>
    <x v="2"/>
    <x v="4"/>
  </r>
  <r>
    <x v="3"/>
    <x v="4"/>
  </r>
  <r>
    <x v="3"/>
    <x v="4"/>
  </r>
  <r>
    <x v="1"/>
    <x v="4"/>
  </r>
  <r>
    <x v="3"/>
    <x v="4"/>
  </r>
  <r>
    <x v="3"/>
    <x v="4"/>
  </r>
  <r>
    <x v="1"/>
    <x v="4"/>
  </r>
  <r>
    <x v="2"/>
    <x v="4"/>
  </r>
  <r>
    <x v="1"/>
    <x v="4"/>
  </r>
  <r>
    <x v="3"/>
    <x v="4"/>
  </r>
  <r>
    <x v="0"/>
    <x v="4"/>
  </r>
  <r>
    <x v="3"/>
    <x v="4"/>
  </r>
  <r>
    <x v="0"/>
    <x v="4"/>
  </r>
  <r>
    <x v="0"/>
    <x v="4"/>
  </r>
  <r>
    <x v="0"/>
    <x v="4"/>
  </r>
  <r>
    <x v="0"/>
    <x v="4"/>
  </r>
  <r>
    <x v="1"/>
    <x v="4"/>
  </r>
  <r>
    <x v="3"/>
    <x v="4"/>
  </r>
  <r>
    <x v="3"/>
    <x v="4"/>
  </r>
  <r>
    <x v="3"/>
    <x v="4"/>
  </r>
  <r>
    <x v="2"/>
    <x v="4"/>
  </r>
  <r>
    <x v="0"/>
    <x v="4"/>
  </r>
  <r>
    <x v="0"/>
    <x v="4"/>
  </r>
  <r>
    <x v="3"/>
    <x v="4"/>
  </r>
  <r>
    <x v="2"/>
    <x v="4"/>
  </r>
  <r>
    <x v="3"/>
    <x v="4"/>
  </r>
  <r>
    <x v="3"/>
    <x v="4"/>
  </r>
  <r>
    <x v="1"/>
    <x v="4"/>
  </r>
  <r>
    <x v="0"/>
    <x v="4"/>
  </r>
  <r>
    <x v="3"/>
    <x v="4"/>
  </r>
  <r>
    <x v="0"/>
    <x v="5"/>
  </r>
  <r>
    <x v="3"/>
    <x v="5"/>
  </r>
  <r>
    <x v="1"/>
    <x v="5"/>
  </r>
  <r>
    <x v="2"/>
    <x v="5"/>
  </r>
  <r>
    <x v="0"/>
    <x v="5"/>
  </r>
  <r>
    <x v="0"/>
    <x v="5"/>
  </r>
  <r>
    <x v="3"/>
    <x v="5"/>
  </r>
  <r>
    <x v="3"/>
    <x v="5"/>
  </r>
  <r>
    <x v="3"/>
    <x v="5"/>
  </r>
  <r>
    <x v="2"/>
    <x v="6"/>
  </r>
  <r>
    <x v="0"/>
    <x v="6"/>
  </r>
  <r>
    <x v="3"/>
    <x v="6"/>
  </r>
  <r>
    <x v="2"/>
    <x v="6"/>
  </r>
  <r>
    <x v="2"/>
    <x v="6"/>
  </r>
  <r>
    <x v="0"/>
    <x v="6"/>
  </r>
  <r>
    <x v="4"/>
    <x v="6"/>
  </r>
  <r>
    <x v="3"/>
    <x v="6"/>
  </r>
  <r>
    <x v="1"/>
    <x v="6"/>
  </r>
  <r>
    <x v="5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n v="0"/>
    <x v="0"/>
    <n v="0.214285714285714"/>
    <n v="69"/>
    <x v="0"/>
  </r>
  <r>
    <n v="1"/>
    <x v="0"/>
    <n v="0.214285714285714"/>
    <n v="69"/>
    <x v="0"/>
  </r>
  <r>
    <n v="3"/>
    <x v="0"/>
    <n v="0.214285714285714"/>
    <n v="69"/>
    <x v="0"/>
  </r>
  <r>
    <n v="1"/>
    <x v="0"/>
    <n v="0.214285714285714"/>
    <n v="69"/>
    <x v="1"/>
  </r>
  <r>
    <n v="3"/>
    <x v="0"/>
    <n v="0.214285714285714"/>
    <n v="69"/>
    <x v="1"/>
  </r>
  <r>
    <n v="2"/>
    <x v="0"/>
    <n v="0.214285714285714"/>
    <n v="69"/>
    <x v="0"/>
  </r>
  <r>
    <n v="1"/>
    <x v="0"/>
    <n v="0.214285714285714"/>
    <n v="69"/>
    <x v="0"/>
  </r>
  <r>
    <n v="1"/>
    <x v="0"/>
    <n v="0.214285714285714"/>
    <n v="69"/>
    <x v="0"/>
  </r>
  <r>
    <n v="0"/>
    <x v="0"/>
    <n v="0.214285714285714"/>
    <n v="69"/>
    <x v="0"/>
  </r>
  <r>
    <n v="2"/>
    <x v="0"/>
    <n v="0.214285714285714"/>
    <n v="83"/>
    <x v="2"/>
  </r>
  <r>
    <n v="0"/>
    <x v="0"/>
    <n v="0.214285714285714"/>
    <n v="83"/>
    <x v="3"/>
  </r>
  <r>
    <n v="1"/>
    <x v="0"/>
    <n v="0.214285714285714"/>
    <n v="83"/>
    <x v="4"/>
  </r>
  <r>
    <n v="3"/>
    <x v="0"/>
    <n v="0.214285714285714"/>
    <n v="83"/>
    <x v="5"/>
  </r>
  <r>
    <n v="2"/>
    <x v="0"/>
    <n v="0.214285714285714"/>
    <n v="83"/>
    <x v="6"/>
  </r>
  <r>
    <n v="0"/>
    <x v="0"/>
    <n v="0.214285714285714"/>
    <n v="83"/>
    <x v="3"/>
  </r>
  <r>
    <n v="0"/>
    <x v="0"/>
    <n v="0.214285714285714"/>
    <n v="83"/>
    <x v="0"/>
  </r>
  <r>
    <n v="1"/>
    <x v="0"/>
    <n v="0.214285714285714"/>
    <n v="83"/>
    <x v="7"/>
  </r>
  <r>
    <n v="1"/>
    <x v="0"/>
    <n v="0.214285714285714"/>
    <n v="83"/>
    <x v="0"/>
  </r>
  <r>
    <n v="2"/>
    <x v="1"/>
    <n v="0.25"/>
    <n v="72"/>
    <x v="0"/>
  </r>
  <r>
    <n v="1"/>
    <x v="1"/>
    <n v="0.25"/>
    <n v="72"/>
    <x v="0"/>
  </r>
  <r>
    <n v="2"/>
    <x v="1"/>
    <n v="0.25"/>
    <n v="72"/>
    <x v="0"/>
  </r>
  <r>
    <n v="1"/>
    <x v="1"/>
    <n v="0.25"/>
    <n v="72"/>
    <x v="3"/>
  </r>
  <r>
    <n v="3"/>
    <x v="1"/>
    <n v="0.25"/>
    <n v="72"/>
    <x v="1"/>
  </r>
  <r>
    <n v="2"/>
    <x v="1"/>
    <n v="0.25"/>
    <n v="72"/>
    <x v="5"/>
  </r>
  <r>
    <n v="1"/>
    <x v="1"/>
    <n v="0.25"/>
    <n v="72"/>
    <x v="0"/>
  </r>
  <r>
    <n v="3"/>
    <x v="1"/>
    <n v="0.25"/>
    <n v="72"/>
    <x v="1"/>
  </r>
  <r>
    <n v="2"/>
    <x v="1"/>
    <n v="0.25"/>
    <n v="72"/>
    <x v="5"/>
  </r>
  <r>
    <n v="2"/>
    <x v="1"/>
    <n v="0.25"/>
    <n v="85"/>
    <x v="8"/>
  </r>
  <r>
    <n v="3"/>
    <x v="1"/>
    <n v="0.25"/>
    <n v="85"/>
    <x v="9"/>
  </r>
  <r>
    <n v="2"/>
    <x v="1"/>
    <n v="0.25"/>
    <n v="85"/>
    <x v="9"/>
  </r>
  <r>
    <n v="1"/>
    <x v="1"/>
    <n v="0.25"/>
    <n v="85"/>
    <x v="3"/>
  </r>
  <r>
    <n v="2"/>
    <x v="1"/>
    <n v="0.25"/>
    <n v="85"/>
    <x v="2"/>
  </r>
  <r>
    <n v="3"/>
    <x v="1"/>
    <n v="0.25"/>
    <n v="85"/>
    <x v="10"/>
  </r>
  <r>
    <n v="1"/>
    <x v="1"/>
    <n v="0.25"/>
    <n v="85"/>
    <x v="3"/>
  </r>
  <r>
    <n v="2"/>
    <x v="1"/>
    <n v="0.25"/>
    <n v="85"/>
    <x v="5"/>
  </r>
  <r>
    <n v="0"/>
    <x v="1"/>
    <n v="0.25"/>
    <n v="85"/>
    <x v="5"/>
  </r>
  <r>
    <n v="0"/>
    <x v="1"/>
    <n v="0.32142857142857101"/>
    <n v="84"/>
    <x v="2"/>
  </r>
  <r>
    <n v="2"/>
    <x v="1"/>
    <n v="0.32142857142857101"/>
    <n v="84"/>
    <x v="5"/>
  </r>
  <r>
    <n v="0"/>
    <x v="1"/>
    <n v="0.32142857142857101"/>
    <n v="84"/>
    <x v="6"/>
  </r>
  <r>
    <n v="2"/>
    <x v="1"/>
    <n v="0.32142857142857101"/>
    <n v="84"/>
    <x v="2"/>
  </r>
  <r>
    <n v="3"/>
    <x v="1"/>
    <n v="0.32142857142857101"/>
    <n v="84"/>
    <x v="2"/>
  </r>
  <r>
    <n v="2"/>
    <x v="1"/>
    <n v="0.32142857142857101"/>
    <n v="84"/>
    <x v="7"/>
  </r>
  <r>
    <n v="2"/>
    <x v="1"/>
    <n v="0.32142857142857101"/>
    <n v="84"/>
    <x v="3"/>
  </r>
  <r>
    <n v="1"/>
    <x v="1"/>
    <n v="0.32142857142857101"/>
    <n v="84"/>
    <x v="0"/>
  </r>
  <r>
    <n v="1"/>
    <x v="1"/>
    <n v="0.32142857142857101"/>
    <n v="84"/>
    <x v="1"/>
  </r>
  <r>
    <n v="0"/>
    <x v="2"/>
    <n v="0.39285714285714202"/>
    <n v="80"/>
    <x v="0"/>
  </r>
  <r>
    <n v="1"/>
    <x v="2"/>
    <n v="0.39285714285714202"/>
    <n v="80"/>
    <x v="5"/>
  </r>
  <r>
    <n v="2"/>
    <x v="2"/>
    <n v="0.39285714285714202"/>
    <n v="80"/>
    <x v="5"/>
  </r>
  <r>
    <n v="2"/>
    <x v="2"/>
    <n v="0.39285714285714202"/>
    <n v="80"/>
    <x v="5"/>
  </r>
  <r>
    <n v="2"/>
    <x v="2"/>
    <n v="0.39285714285714202"/>
    <n v="80"/>
    <x v="1"/>
  </r>
  <r>
    <n v="3"/>
    <x v="2"/>
    <n v="0.39285714285714202"/>
    <n v="80"/>
    <x v="3"/>
  </r>
  <r>
    <n v="2"/>
    <x v="2"/>
    <n v="0.39285714285714202"/>
    <n v="80"/>
    <x v="0"/>
  </r>
  <r>
    <n v="1"/>
    <x v="2"/>
    <n v="0.39285714285714202"/>
    <n v="80"/>
    <x v="2"/>
  </r>
  <r>
    <n v="2"/>
    <x v="2"/>
    <n v="0.39285714285714202"/>
    <n v="80"/>
    <x v="0"/>
  </r>
  <r>
    <n v="3"/>
    <x v="2"/>
    <n v="0.39285714285714202"/>
    <n v="97"/>
    <x v="10"/>
  </r>
  <r>
    <n v="1"/>
    <x v="2"/>
    <n v="0.39285714285714202"/>
    <n v="97"/>
    <x v="11"/>
  </r>
  <r>
    <n v="0"/>
    <x v="2"/>
    <n v="0.39285714285714202"/>
    <n v="97"/>
    <x v="0"/>
  </r>
  <r>
    <n v="3"/>
    <x v="2"/>
    <n v="0.39285714285714202"/>
    <n v="97"/>
    <x v="12"/>
  </r>
  <r>
    <n v="2"/>
    <x v="2"/>
    <n v="0.39285714285714202"/>
    <n v="97"/>
    <x v="2"/>
  </r>
  <r>
    <n v="3"/>
    <x v="2"/>
    <n v="0.39285714285714202"/>
    <n v="97"/>
    <x v="2"/>
  </r>
  <r>
    <n v="1"/>
    <x v="2"/>
    <n v="0.39285714285714202"/>
    <n v="97"/>
    <x v="3"/>
  </r>
  <r>
    <n v="3"/>
    <x v="2"/>
    <n v="0.39285714285714202"/>
    <n v="97"/>
    <x v="3"/>
  </r>
  <r>
    <n v="1"/>
    <x v="2"/>
    <n v="0.39285714285714202"/>
    <n v="97"/>
    <x v="5"/>
  </r>
  <r>
    <n v="1"/>
    <x v="3"/>
    <n v="0.53571428571428503"/>
    <n v="79"/>
    <x v="13"/>
  </r>
  <r>
    <n v="4"/>
    <x v="3"/>
    <n v="0.53571428571428503"/>
    <n v="79"/>
    <x v="14"/>
  </r>
  <r>
    <n v="4"/>
    <x v="3"/>
    <n v="0.53571428571428503"/>
    <n v="79"/>
    <x v="15"/>
  </r>
  <r>
    <n v="3"/>
    <x v="3"/>
    <n v="0.53571428571428503"/>
    <n v="79"/>
    <x v="16"/>
  </r>
  <r>
    <n v="2"/>
    <x v="3"/>
    <n v="0.53571428571428503"/>
    <n v="79"/>
    <x v="12"/>
  </r>
  <r>
    <n v="0"/>
    <x v="3"/>
    <n v="0.53571428571428503"/>
    <n v="79"/>
    <x v="17"/>
  </r>
  <r>
    <n v="2"/>
    <x v="3"/>
    <n v="0.53571428571428503"/>
    <n v="79"/>
    <x v="11"/>
  </r>
  <r>
    <n v="0"/>
    <x v="3"/>
    <n v="0.53571428571428503"/>
    <n v="79"/>
    <x v="4"/>
  </r>
  <r>
    <n v="1"/>
    <x v="3"/>
    <n v="0.53571428571428503"/>
    <n v="79"/>
    <x v="6"/>
  </r>
  <r>
    <n v="2"/>
    <x v="3"/>
    <n v="0.53571428571428503"/>
    <n v="89"/>
    <x v="6"/>
  </r>
  <r>
    <n v="1"/>
    <x v="3"/>
    <n v="0.53571428571428503"/>
    <n v="89"/>
    <x v="5"/>
  </r>
  <r>
    <n v="3"/>
    <x v="3"/>
    <n v="0.53571428571428503"/>
    <n v="89"/>
    <x v="7"/>
  </r>
  <r>
    <n v="0"/>
    <x v="3"/>
    <n v="0.53571428571428503"/>
    <n v="89"/>
    <x v="9"/>
  </r>
  <r>
    <n v="3"/>
    <x v="3"/>
    <n v="0.53571428571428503"/>
    <n v="89"/>
    <x v="7"/>
  </r>
  <r>
    <n v="4"/>
    <x v="3"/>
    <n v="0.53571428571428503"/>
    <n v="89"/>
    <x v="3"/>
  </r>
  <r>
    <n v="0"/>
    <x v="3"/>
    <n v="0.53571428571428503"/>
    <n v="89"/>
    <x v="7"/>
  </r>
  <r>
    <n v="2"/>
    <x v="3"/>
    <n v="0.53571428571428503"/>
    <n v="89"/>
    <x v="9"/>
  </r>
  <r>
    <n v="1"/>
    <x v="3"/>
    <n v="0.53571428571428503"/>
    <n v="89"/>
    <x v="7"/>
  </r>
  <r>
    <n v="0"/>
    <x v="4"/>
    <n v="0.57142857142857095"/>
    <n v="67"/>
    <x v="6"/>
  </r>
  <r>
    <n v="2"/>
    <x v="4"/>
    <n v="0.57142857142857095"/>
    <n v="67"/>
    <x v="7"/>
  </r>
  <r>
    <n v="1"/>
    <x v="4"/>
    <n v="0.57142857142857095"/>
    <n v="67"/>
    <x v="2"/>
  </r>
  <r>
    <n v="0"/>
    <x v="4"/>
    <n v="0.57142857142857095"/>
    <n v="67"/>
    <x v="0"/>
  </r>
  <r>
    <n v="2"/>
    <x v="4"/>
    <n v="0.57142857142857095"/>
    <n v="67"/>
    <x v="7"/>
  </r>
  <r>
    <n v="1"/>
    <x v="4"/>
    <n v="0.57142857142857095"/>
    <n v="67"/>
    <x v="3"/>
  </r>
  <r>
    <n v="3"/>
    <x v="4"/>
    <n v="0.57142857142857095"/>
    <n v="67"/>
    <x v="3"/>
  </r>
  <r>
    <n v="2"/>
    <x v="4"/>
    <n v="0.57142857142857095"/>
    <n v="67"/>
    <x v="2"/>
  </r>
  <r>
    <n v="2"/>
    <x v="4"/>
    <n v="0.57142857142857095"/>
    <n v="67"/>
    <x v="7"/>
  </r>
  <r>
    <n v="1"/>
    <x v="4"/>
    <n v="0.57142857142857095"/>
    <n v="81"/>
    <x v="12"/>
  </r>
  <r>
    <n v="2"/>
    <x v="4"/>
    <n v="0.57142857142857095"/>
    <n v="81"/>
    <x v="0"/>
  </r>
  <r>
    <n v="2"/>
    <x v="4"/>
    <n v="0.57142857142857095"/>
    <n v="81"/>
    <x v="7"/>
  </r>
  <r>
    <n v="1"/>
    <x v="4"/>
    <n v="0.57142857142857095"/>
    <n v="81"/>
    <x v="0"/>
  </r>
  <r>
    <n v="3"/>
    <x v="4"/>
    <n v="0.57142857142857095"/>
    <n v="81"/>
    <x v="7"/>
  </r>
  <r>
    <n v="1"/>
    <x v="4"/>
    <n v="0.57142857142857095"/>
    <n v="81"/>
    <x v="0"/>
  </r>
  <r>
    <n v="2"/>
    <x v="4"/>
    <n v="0.57142857142857095"/>
    <n v="81"/>
    <x v="7"/>
  </r>
  <r>
    <n v="0"/>
    <x v="4"/>
    <n v="0.57142857142857095"/>
    <n v="81"/>
    <x v="7"/>
  </r>
  <r>
    <n v="2"/>
    <x v="4"/>
    <n v="0.57142857142857095"/>
    <n v="81"/>
    <x v="5"/>
  </r>
  <r>
    <n v="0"/>
    <x v="4"/>
    <n v="0.60714285714285698"/>
    <n v="75"/>
    <x v="3"/>
  </r>
  <r>
    <n v="0"/>
    <x v="4"/>
    <n v="0.60714285714285698"/>
    <n v="75"/>
    <x v="0"/>
  </r>
  <r>
    <n v="0"/>
    <x v="4"/>
    <n v="0.60714285714285698"/>
    <n v="75"/>
    <x v="9"/>
  </r>
  <r>
    <n v="0"/>
    <x v="4"/>
    <n v="0.60714285714285698"/>
    <n v="75"/>
    <x v="5"/>
  </r>
  <r>
    <n v="1"/>
    <x v="4"/>
    <n v="0.60714285714285698"/>
    <n v="75"/>
    <x v="5"/>
  </r>
  <r>
    <n v="2"/>
    <x v="4"/>
    <n v="0.60714285714285698"/>
    <n v="75"/>
    <x v="9"/>
  </r>
  <r>
    <n v="2"/>
    <x v="4"/>
    <n v="0.60714285714285698"/>
    <n v="75"/>
    <x v="7"/>
  </r>
  <r>
    <n v="2"/>
    <x v="4"/>
    <n v="0.60714285714285698"/>
    <n v="75"/>
    <x v="3"/>
  </r>
  <r>
    <n v="3"/>
    <x v="4"/>
    <n v="0.60714285714285698"/>
    <n v="75"/>
    <x v="5"/>
  </r>
  <r>
    <n v="0"/>
    <x v="4"/>
    <n v="0.64285714285714202"/>
    <n v="95"/>
    <x v="0"/>
  </r>
  <r>
    <n v="0"/>
    <x v="4"/>
    <n v="0.64285714285714202"/>
    <n v="95"/>
    <x v="0"/>
  </r>
  <r>
    <n v="2"/>
    <x v="4"/>
    <n v="0.64285714285714202"/>
    <n v="95"/>
    <x v="5"/>
  </r>
  <r>
    <n v="3"/>
    <x v="4"/>
    <n v="0.64285714285714202"/>
    <n v="95"/>
    <x v="3"/>
  </r>
  <r>
    <n v="2"/>
    <x v="4"/>
    <n v="0.64285714285714202"/>
    <n v="95"/>
    <x v="0"/>
  </r>
  <r>
    <n v="2"/>
    <x v="4"/>
    <n v="0.64285714285714202"/>
    <n v="95"/>
    <x v="5"/>
  </r>
  <r>
    <n v="1"/>
    <x v="4"/>
    <n v="0.64285714285714202"/>
    <n v="95"/>
    <x v="2"/>
  </r>
  <r>
    <n v="0"/>
    <x v="4"/>
    <n v="0.64285714285714202"/>
    <n v="95"/>
    <x v="5"/>
  </r>
  <r>
    <n v="2"/>
    <x v="4"/>
    <n v="0.64285714285714202"/>
    <n v="95"/>
    <x v="5"/>
  </r>
  <r>
    <n v="0"/>
    <x v="5"/>
    <n v="0.71428571428571397"/>
    <n v="86"/>
    <x v="0"/>
  </r>
  <r>
    <n v="2"/>
    <x v="5"/>
    <n v="0.71428571428571397"/>
    <n v="86"/>
    <x v="3"/>
  </r>
  <r>
    <n v="1"/>
    <x v="5"/>
    <n v="0.71428571428571397"/>
    <n v="86"/>
    <x v="5"/>
  </r>
  <r>
    <n v="3"/>
    <x v="5"/>
    <n v="0.71428571428571397"/>
    <n v="86"/>
    <x v="0"/>
  </r>
  <r>
    <n v="0"/>
    <x v="5"/>
    <n v="0.71428571428571397"/>
    <n v="86"/>
    <x v="3"/>
  </r>
  <r>
    <n v="0"/>
    <x v="5"/>
    <n v="0.71428571428571397"/>
    <n v="86"/>
    <x v="1"/>
  </r>
  <r>
    <n v="2"/>
    <x v="5"/>
    <n v="0.71428571428571397"/>
    <n v="86"/>
    <x v="7"/>
  </r>
  <r>
    <n v="2"/>
    <x v="5"/>
    <n v="0.71428571428571397"/>
    <n v="86"/>
    <x v="0"/>
  </r>
  <r>
    <n v="2"/>
    <x v="5"/>
    <n v="0.71428571428571397"/>
    <n v="86"/>
    <x v="7"/>
  </r>
  <r>
    <n v="3"/>
    <x v="6"/>
    <n v="0.78571428571428503"/>
    <n v="73"/>
    <x v="1"/>
  </r>
  <r>
    <n v="0"/>
    <x v="6"/>
    <n v="0.78571428571428503"/>
    <n v="73"/>
    <x v="0"/>
  </r>
  <r>
    <n v="2"/>
    <x v="6"/>
    <n v="0.78571428571428503"/>
    <n v="73"/>
    <x v="2"/>
  </r>
  <r>
    <n v="3"/>
    <x v="6"/>
    <n v="0.78571428571428503"/>
    <n v="73"/>
    <x v="0"/>
  </r>
  <r>
    <n v="3"/>
    <x v="6"/>
    <n v="0.78571428571428503"/>
    <n v="73"/>
    <x v="0"/>
  </r>
  <r>
    <n v="0"/>
    <x v="6"/>
    <n v="0.78571428571428503"/>
    <n v="73"/>
    <x v="0"/>
  </r>
  <r>
    <n v="4"/>
    <x v="6"/>
    <n v="0.78571428571428503"/>
    <n v="73"/>
    <x v="1"/>
  </r>
  <r>
    <n v="2"/>
    <x v="6"/>
    <n v="0.78571428571428503"/>
    <n v="73"/>
    <x v="7"/>
  </r>
  <r>
    <n v="1"/>
    <x v="6"/>
    <n v="0.78571428571428503"/>
    <n v="73"/>
    <x v="0"/>
  </r>
  <r>
    <m/>
    <x v="7"/>
    <m/>
    <m/>
    <x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</r>
  <r>
    <x v="1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4"/>
    <x v="0"/>
  </r>
  <r>
    <x v="3"/>
    <x v="0"/>
  </r>
  <r>
    <x v="1"/>
    <x v="0"/>
  </r>
  <r>
    <x v="1"/>
    <x v="0"/>
  </r>
  <r>
    <x v="3"/>
    <x v="0"/>
  </r>
  <r>
    <x v="0"/>
    <x v="0"/>
  </r>
  <r>
    <x v="0"/>
    <x v="0"/>
  </r>
  <r>
    <x v="2"/>
    <x v="0"/>
  </r>
  <r>
    <x v="1"/>
    <x v="1"/>
  </r>
  <r>
    <x v="0"/>
    <x v="1"/>
  </r>
  <r>
    <x v="0"/>
    <x v="1"/>
  </r>
  <r>
    <x v="3"/>
    <x v="1"/>
  </r>
  <r>
    <x v="1"/>
    <x v="1"/>
  </r>
  <r>
    <x v="2"/>
    <x v="1"/>
  </r>
  <r>
    <x v="0"/>
    <x v="1"/>
  </r>
  <r>
    <x v="3"/>
    <x v="1"/>
  </r>
  <r>
    <x v="1"/>
    <x v="1"/>
  </r>
  <r>
    <x v="0"/>
    <x v="1"/>
  </r>
  <r>
    <x v="0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2"/>
    <x v="1"/>
  </r>
  <r>
    <x v="0"/>
    <x v="1"/>
  </r>
  <r>
    <x v="1"/>
    <x v="1"/>
  </r>
  <r>
    <x v="2"/>
    <x v="1"/>
  </r>
  <r>
    <x v="3"/>
    <x v="1"/>
  </r>
  <r>
    <x v="1"/>
    <x v="1"/>
  </r>
  <r>
    <x v="2"/>
    <x v="1"/>
  </r>
  <r>
    <x v="0"/>
    <x v="1"/>
  </r>
  <r>
    <x v="1"/>
    <x v="2"/>
  </r>
  <r>
    <x v="3"/>
    <x v="2"/>
  </r>
  <r>
    <x v="1"/>
    <x v="2"/>
  </r>
  <r>
    <x v="0"/>
    <x v="2"/>
  </r>
  <r>
    <x v="1"/>
    <x v="2"/>
  </r>
  <r>
    <x v="1"/>
    <x v="2"/>
  </r>
  <r>
    <x v="2"/>
    <x v="2"/>
  </r>
  <r>
    <x v="2"/>
    <x v="2"/>
  </r>
  <r>
    <x v="1"/>
    <x v="2"/>
  </r>
  <r>
    <x v="2"/>
    <x v="2"/>
  </r>
  <r>
    <x v="0"/>
    <x v="2"/>
  </r>
  <r>
    <x v="0"/>
    <x v="2"/>
  </r>
  <r>
    <x v="0"/>
    <x v="2"/>
  </r>
  <r>
    <x v="1"/>
    <x v="2"/>
  </r>
  <r>
    <x v="3"/>
    <x v="2"/>
  </r>
  <r>
    <x v="3"/>
    <x v="2"/>
  </r>
  <r>
    <x v="1"/>
    <x v="2"/>
  </r>
  <r>
    <x v="1"/>
    <x v="2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2"/>
    <x v="3"/>
  </r>
  <r>
    <x v="1"/>
    <x v="3"/>
  </r>
  <r>
    <x v="0"/>
    <x v="3"/>
  </r>
  <r>
    <x v="3"/>
    <x v="3"/>
  </r>
  <r>
    <x v="0"/>
    <x v="3"/>
  </r>
  <r>
    <x v="0"/>
    <x v="3"/>
  </r>
  <r>
    <x v="4"/>
    <x v="3"/>
  </r>
  <r>
    <x v="2"/>
    <x v="3"/>
  </r>
  <r>
    <x v="0"/>
    <x v="3"/>
  </r>
  <r>
    <x v="2"/>
    <x v="3"/>
  </r>
  <r>
    <x v="0"/>
    <x v="4"/>
  </r>
  <r>
    <x v="1"/>
    <x v="4"/>
  </r>
  <r>
    <x v="1"/>
    <x v="4"/>
  </r>
  <r>
    <x v="0"/>
    <x v="4"/>
  </r>
  <r>
    <x v="1"/>
    <x v="4"/>
  </r>
  <r>
    <x v="0"/>
    <x v="4"/>
  </r>
  <r>
    <x v="0"/>
    <x v="4"/>
  </r>
  <r>
    <x v="3"/>
    <x v="4"/>
  </r>
  <r>
    <x v="1"/>
    <x v="4"/>
  </r>
  <r>
    <x v="4"/>
    <x v="4"/>
  </r>
  <r>
    <x v="1"/>
    <x v="4"/>
  </r>
  <r>
    <x v="1"/>
    <x v="4"/>
  </r>
  <r>
    <x v="2"/>
    <x v="4"/>
  </r>
  <r>
    <x v="2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1"/>
    <x v="4"/>
  </r>
  <r>
    <x v="2"/>
    <x v="4"/>
  </r>
  <r>
    <x v="0"/>
    <x v="4"/>
  </r>
  <r>
    <x v="0"/>
    <x v="4"/>
  </r>
  <r>
    <x v="2"/>
    <x v="4"/>
  </r>
  <r>
    <x v="2"/>
    <x v="4"/>
  </r>
  <r>
    <x v="2"/>
    <x v="4"/>
  </r>
  <r>
    <x v="2"/>
    <x v="4"/>
  </r>
  <r>
    <x v="2"/>
    <x v="4"/>
  </r>
  <r>
    <x v="0"/>
    <x v="4"/>
  </r>
  <r>
    <x v="2"/>
    <x v="4"/>
  </r>
  <r>
    <x v="4"/>
    <x v="4"/>
  </r>
  <r>
    <x v="3"/>
    <x v="4"/>
  </r>
  <r>
    <x v="1"/>
    <x v="4"/>
  </r>
  <r>
    <x v="1"/>
    <x v="4"/>
  </r>
  <r>
    <x v="1"/>
    <x v="4"/>
  </r>
  <r>
    <x v="2"/>
    <x v="5"/>
  </r>
  <r>
    <x v="3"/>
    <x v="5"/>
  </r>
  <r>
    <x v="3"/>
    <x v="5"/>
  </r>
  <r>
    <x v="0"/>
    <x v="5"/>
  </r>
  <r>
    <x v="3"/>
    <x v="5"/>
  </r>
  <r>
    <x v="2"/>
    <x v="5"/>
  </r>
  <r>
    <x v="2"/>
    <x v="5"/>
  </r>
  <r>
    <x v="1"/>
    <x v="5"/>
  </r>
  <r>
    <x v="2"/>
    <x v="5"/>
  </r>
  <r>
    <x v="2"/>
    <x v="6"/>
  </r>
  <r>
    <x v="2"/>
    <x v="6"/>
  </r>
  <r>
    <x v="3"/>
    <x v="6"/>
  </r>
  <r>
    <x v="1"/>
    <x v="6"/>
  </r>
  <r>
    <x v="1"/>
    <x v="6"/>
  </r>
  <r>
    <x v="0"/>
    <x v="6"/>
  </r>
  <r>
    <x v="3"/>
    <x v="6"/>
  </r>
  <r>
    <x v="3"/>
    <x v="6"/>
  </r>
  <r>
    <x v="4"/>
    <x v="6"/>
  </r>
  <r>
    <x v="5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</r>
  <r>
    <x v="1"/>
  </r>
  <r>
    <x v="0"/>
  </r>
  <r>
    <x v="0"/>
  </r>
  <r>
    <x v="0"/>
  </r>
  <r>
    <x v="2"/>
  </r>
  <r>
    <x v="0"/>
  </r>
  <r>
    <x v="2"/>
  </r>
  <r>
    <x v="2"/>
  </r>
  <r>
    <x v="1"/>
  </r>
  <r>
    <x v="2"/>
  </r>
  <r>
    <x v="2"/>
  </r>
  <r>
    <x v="1"/>
  </r>
  <r>
    <x v="1"/>
  </r>
  <r>
    <x v="2"/>
  </r>
  <r>
    <x v="2"/>
  </r>
  <r>
    <x v="2"/>
  </r>
  <r>
    <x v="0"/>
  </r>
  <r>
    <x v="0"/>
  </r>
  <r>
    <x v="2"/>
  </r>
  <r>
    <x v="2"/>
  </r>
  <r>
    <x v="1"/>
  </r>
  <r>
    <x v="1"/>
  </r>
  <r>
    <x v="1"/>
  </r>
  <r>
    <x v="0"/>
  </r>
  <r>
    <x v="2"/>
  </r>
  <r>
    <x v="0"/>
  </r>
  <r>
    <x v="0"/>
  </r>
  <r>
    <x v="1"/>
  </r>
  <r>
    <x v="0"/>
  </r>
  <r>
    <x v="2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0"/>
  </r>
  <r>
    <x v="2"/>
  </r>
  <r>
    <x v="1"/>
  </r>
  <r>
    <x v="1"/>
  </r>
  <r>
    <x v="2"/>
  </r>
  <r>
    <x v="2"/>
  </r>
  <r>
    <x v="1"/>
  </r>
  <r>
    <x v="0"/>
  </r>
  <r>
    <x v="1"/>
  </r>
  <r>
    <x v="2"/>
  </r>
  <r>
    <x v="0"/>
  </r>
  <r>
    <x v="2"/>
  </r>
  <r>
    <x v="2"/>
  </r>
  <r>
    <x v="0"/>
  </r>
  <r>
    <x v="1"/>
  </r>
  <r>
    <x v="1"/>
  </r>
  <r>
    <x v="0"/>
  </r>
  <r>
    <x v="1"/>
  </r>
  <r>
    <x v="0"/>
  </r>
  <r>
    <x v="1"/>
  </r>
  <r>
    <x v="0"/>
  </r>
  <r>
    <x v="2"/>
  </r>
  <r>
    <x v="2"/>
  </r>
  <r>
    <x v="0"/>
  </r>
  <r>
    <x v="1"/>
  </r>
  <r>
    <x v="1"/>
  </r>
  <r>
    <x v="1"/>
  </r>
  <r>
    <x v="2"/>
  </r>
  <r>
    <x v="0"/>
  </r>
  <r>
    <x v="1"/>
  </r>
  <r>
    <x v="1"/>
  </r>
  <r>
    <x v="2"/>
  </r>
  <r>
    <x v="2"/>
  </r>
  <r>
    <x v="1"/>
  </r>
  <r>
    <x v="1"/>
  </r>
  <r>
    <x v="2"/>
  </r>
  <r>
    <x v="2"/>
  </r>
  <r>
    <x v="1"/>
  </r>
  <r>
    <x v="0"/>
  </r>
  <r>
    <x v="1"/>
  </r>
  <r>
    <x v="0"/>
  </r>
  <r>
    <x v="0"/>
  </r>
  <r>
    <x v="1"/>
  </r>
  <r>
    <x v="1"/>
  </r>
  <r>
    <x v="2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0"/>
  </r>
  <r>
    <x v="1"/>
  </r>
  <r>
    <x v="2"/>
  </r>
  <r>
    <x v="1"/>
  </r>
  <r>
    <x v="0"/>
  </r>
  <r>
    <x v="2"/>
  </r>
  <r>
    <x v="2"/>
  </r>
  <r>
    <x v="0"/>
  </r>
  <r>
    <x v="0"/>
  </r>
  <r>
    <x v="1"/>
  </r>
  <r>
    <x v="0"/>
  </r>
  <r>
    <x v="2"/>
  </r>
  <r>
    <x v="1"/>
  </r>
  <r>
    <x v="2"/>
  </r>
  <r>
    <x v="2"/>
  </r>
  <r>
    <x v="2"/>
  </r>
  <r>
    <x v="2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0"/>
  </r>
  <r>
    <x v="1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1"/>
  </r>
  <r>
    <x v="0"/>
  </r>
  <r>
    <x v="2"/>
  </r>
  <r>
    <x v="0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1"/>
  </r>
  <r>
    <x v="0"/>
  </r>
  <r>
    <x v="1"/>
  </r>
  <r>
    <x v="0"/>
  </r>
  <r>
    <x v="1"/>
  </r>
  <r>
    <x v="2"/>
  </r>
  <r>
    <x v="2"/>
  </r>
  <r>
    <x v="1"/>
  </r>
  <r>
    <x v="2"/>
  </r>
  <r>
    <x v="0"/>
  </r>
  <r>
    <x v="2"/>
  </r>
  <r>
    <x v="1"/>
  </r>
  <r>
    <x v="0"/>
  </r>
  <r>
    <x v="1"/>
  </r>
  <r>
    <x v="0"/>
  </r>
  <r>
    <x v="2"/>
  </r>
  <r>
    <x v="2"/>
  </r>
  <r>
    <x v="1"/>
  </r>
  <r>
    <x v="0"/>
  </r>
  <r>
    <x v="1"/>
  </r>
  <r>
    <x v="0"/>
  </r>
  <r>
    <x v="2"/>
  </r>
  <r>
    <x v="2"/>
  </r>
  <r>
    <x v="1"/>
  </r>
  <r>
    <x v="0"/>
  </r>
  <r>
    <x v="2"/>
  </r>
  <r>
    <x v="2"/>
  </r>
  <r>
    <x v="1"/>
  </r>
  <r>
    <x v="1"/>
  </r>
  <r>
    <x v="2"/>
  </r>
  <r>
    <x v="0"/>
  </r>
  <r>
    <x v="0"/>
  </r>
  <r>
    <x v="1"/>
  </r>
  <r>
    <x v="2"/>
  </r>
  <r>
    <x v="0"/>
  </r>
  <r>
    <x v="1"/>
  </r>
  <r>
    <x v="2"/>
  </r>
  <r>
    <x v="0"/>
  </r>
  <r>
    <x v="0"/>
  </r>
  <r>
    <x v="2"/>
  </r>
  <r>
    <x v="2"/>
  </r>
  <r>
    <x v="1"/>
  </r>
  <r>
    <x v="0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2"/>
  </r>
  <r>
    <x v="1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1"/>
  </r>
  <r>
    <x v="2"/>
  </r>
  <r>
    <x v="2"/>
  </r>
  <r>
    <x v="0"/>
  </r>
  <r>
    <x v="2"/>
  </r>
  <r>
    <x v="1"/>
  </r>
  <r>
    <x v="1"/>
  </r>
  <r>
    <x v="0"/>
  </r>
  <r>
    <x v="2"/>
  </r>
  <r>
    <x v="0"/>
  </r>
  <r>
    <x v="0"/>
  </r>
  <r>
    <x v="2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2"/>
  </r>
  <r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2"/>
  </r>
  <r>
    <x v="2"/>
  </r>
  <r>
    <x v="0"/>
  </r>
  <r>
    <x v="1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1"/>
  </r>
  <r>
    <x v="2"/>
  </r>
  <r>
    <x v="2"/>
  </r>
  <r>
    <x v="2"/>
  </r>
  <r>
    <x v="0"/>
  </r>
  <r>
    <x v="1"/>
  </r>
  <r>
    <x v="0"/>
  </r>
  <r>
    <x v="2"/>
  </r>
  <r>
    <x v="2"/>
  </r>
  <r>
    <x v="0"/>
  </r>
  <r>
    <x v="1"/>
  </r>
  <r>
    <x v="0"/>
  </r>
  <r>
    <x v="2"/>
  </r>
  <r>
    <x v="1"/>
  </r>
  <r>
    <x v="0"/>
  </r>
  <r>
    <x v="1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2"/>
  </r>
  <r>
    <x v="1"/>
  </r>
  <r>
    <x v="0"/>
  </r>
  <r>
    <x v="1"/>
  </r>
  <r>
    <x v="0"/>
  </r>
  <r>
    <x v="2"/>
  </r>
  <r>
    <x v="0"/>
  </r>
  <r>
    <x v="2"/>
  </r>
  <r>
    <x v="2"/>
  </r>
  <r>
    <x v="1"/>
  </r>
  <r>
    <x v="0"/>
  </r>
  <r>
    <x v="2"/>
  </r>
  <r>
    <x v="2"/>
  </r>
  <r>
    <x v="0"/>
  </r>
  <r>
    <x v="0"/>
  </r>
  <r>
    <x v="0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1"/>
  </r>
  <r>
    <x v="1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2"/>
  </r>
  <r>
    <x v="2"/>
  </r>
  <r>
    <x v="1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"/>
  </r>
  <r>
    <x v="1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0"/>
  </r>
  <r>
    <x v="2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1"/>
  </r>
  <r>
    <x v="1"/>
  </r>
  <r>
    <x v="1"/>
  </r>
  <r>
    <x v="1"/>
  </r>
  <r>
    <x v="2"/>
  </r>
  <r>
    <x v="2"/>
  </r>
  <r>
    <x v="0"/>
  </r>
  <r>
    <x v="2"/>
  </r>
  <r>
    <x v="2"/>
  </r>
  <r>
    <x v="1"/>
  </r>
  <r>
    <x v="0"/>
  </r>
  <r>
    <x v="2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1"/>
  </r>
  <r>
    <x v="1"/>
  </r>
  <r>
    <x v="0"/>
  </r>
  <r>
    <x v="2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0"/>
  </r>
  <r>
    <x v="2"/>
  </r>
  <r>
    <x v="2"/>
  </r>
  <r>
    <x v="1"/>
  </r>
  <r>
    <x v="0"/>
  </r>
  <r>
    <x v="2"/>
  </r>
  <r>
    <x v="1"/>
  </r>
  <r>
    <x v="1"/>
  </r>
  <r>
    <x v="1"/>
  </r>
  <r>
    <x v="0"/>
  </r>
  <r>
    <x v="1"/>
  </r>
  <r>
    <x v="2"/>
  </r>
  <r>
    <x v="1"/>
  </r>
  <r>
    <x v="1"/>
  </r>
  <r>
    <x v="2"/>
  </r>
  <r>
    <x v="1"/>
  </r>
  <r>
    <x v="2"/>
  </r>
  <r>
    <x v="1"/>
  </r>
  <r>
    <x v="1"/>
  </r>
  <r>
    <x v="0"/>
  </r>
  <r>
    <x v="2"/>
  </r>
  <r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</r>
  <r>
    <x v="1"/>
  </r>
  <r>
    <x v="0"/>
  </r>
  <r>
    <x v="0"/>
  </r>
  <r>
    <x v="1"/>
  </r>
  <r>
    <x v="2"/>
  </r>
  <r>
    <x v="3"/>
  </r>
  <r>
    <x v="2"/>
  </r>
  <r>
    <x v="0"/>
  </r>
  <r>
    <x v="1"/>
  </r>
  <r>
    <x v="2"/>
  </r>
  <r>
    <x v="2"/>
  </r>
  <r>
    <x v="1"/>
  </r>
  <r>
    <x v="4"/>
  </r>
  <r>
    <x v="0"/>
  </r>
  <r>
    <x v="2"/>
  </r>
  <r>
    <x v="0"/>
  </r>
  <r>
    <x v="0"/>
  </r>
  <r>
    <x v="0"/>
  </r>
  <r>
    <x v="3"/>
  </r>
  <r>
    <x v="0"/>
  </r>
  <r>
    <x v="1"/>
  </r>
  <r>
    <x v="0"/>
  </r>
  <r>
    <x v="4"/>
  </r>
  <r>
    <x v="3"/>
  </r>
  <r>
    <x v="0"/>
  </r>
  <r>
    <x v="3"/>
  </r>
  <r>
    <x v="3"/>
  </r>
  <r>
    <x v="0"/>
  </r>
  <r>
    <x v="0"/>
  </r>
  <r>
    <x v="0"/>
  </r>
  <r>
    <x v="1"/>
  </r>
  <r>
    <x v="0"/>
  </r>
  <r>
    <x v="3"/>
  </r>
  <r>
    <x v="1"/>
  </r>
  <r>
    <x v="1"/>
  </r>
  <r>
    <x v="0"/>
  </r>
  <r>
    <x v="3"/>
  </r>
  <r>
    <x v="0"/>
  </r>
  <r>
    <x v="1"/>
  </r>
  <r>
    <x v="4"/>
  </r>
  <r>
    <x v="0"/>
  </r>
  <r>
    <x v="3"/>
  </r>
  <r>
    <x v="3"/>
  </r>
  <r>
    <x v="4"/>
  </r>
  <r>
    <x v="4"/>
  </r>
  <r>
    <x v="0"/>
  </r>
  <r>
    <x v="0"/>
  </r>
  <r>
    <x v="0"/>
  </r>
  <r>
    <x v="1"/>
  </r>
  <r>
    <x v="0"/>
  </r>
  <r>
    <x v="4"/>
  </r>
  <r>
    <x v="1"/>
  </r>
  <r>
    <x v="0"/>
  </r>
  <r>
    <x v="0"/>
  </r>
  <r>
    <x v="4"/>
  </r>
  <r>
    <x v="1"/>
  </r>
  <r>
    <x v="0"/>
  </r>
  <r>
    <x v="3"/>
  </r>
  <r>
    <x v="0"/>
  </r>
  <r>
    <x v="0"/>
  </r>
  <r>
    <x v="3"/>
  </r>
  <r>
    <x v="0"/>
  </r>
  <r>
    <x v="1"/>
  </r>
  <r>
    <x v="4"/>
  </r>
  <r>
    <x v="0"/>
  </r>
  <r>
    <x v="0"/>
  </r>
  <r>
    <x v="0"/>
  </r>
  <r>
    <x v="4"/>
  </r>
  <r>
    <x v="3"/>
  </r>
  <r>
    <x v="0"/>
  </r>
  <r>
    <x v="3"/>
  </r>
  <r>
    <x v="1"/>
  </r>
  <r>
    <x v="1"/>
  </r>
  <r>
    <x v="0"/>
  </r>
  <r>
    <x v="1"/>
  </r>
  <r>
    <x v="2"/>
  </r>
  <r>
    <x v="3"/>
  </r>
  <r>
    <x v="4"/>
  </r>
  <r>
    <x v="1"/>
  </r>
  <r>
    <x v="2"/>
  </r>
  <r>
    <x v="2"/>
  </r>
  <r>
    <x v="1"/>
  </r>
  <r>
    <x v="1"/>
  </r>
  <r>
    <x v="3"/>
  </r>
  <r>
    <x v="0"/>
  </r>
  <r>
    <x v="4"/>
  </r>
  <r>
    <x v="3"/>
  </r>
  <r>
    <x v="4"/>
  </r>
  <r>
    <x v="1"/>
  </r>
  <r>
    <x v="3"/>
  </r>
  <r>
    <x v="0"/>
  </r>
  <r>
    <x v="0"/>
  </r>
  <r>
    <x v="0"/>
  </r>
  <r>
    <x v="3"/>
  </r>
  <r>
    <x v="0"/>
  </r>
  <r>
    <x v="4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0"/>
  </r>
  <r>
    <x v="0"/>
  </r>
  <r>
    <x v="1"/>
  </r>
  <r>
    <x v="0"/>
  </r>
  <r>
    <x v="3"/>
  </r>
  <r>
    <x v="0"/>
  </r>
  <r>
    <x v="0"/>
  </r>
  <r>
    <x v="1"/>
  </r>
  <r>
    <x v="1"/>
  </r>
  <r>
    <x v="2"/>
  </r>
  <r>
    <x v="2"/>
  </r>
  <r>
    <x v="0"/>
  </r>
  <r>
    <x v="0"/>
  </r>
  <r>
    <x v="4"/>
  </r>
  <r>
    <x v="1"/>
  </r>
  <r>
    <x v="3"/>
  </r>
  <r>
    <x v="1"/>
  </r>
  <r>
    <x v="0"/>
  </r>
  <r>
    <x v="3"/>
  </r>
  <r>
    <x v="0"/>
  </r>
  <r>
    <x v="3"/>
  </r>
  <r>
    <x v="1"/>
  </r>
  <r>
    <x v="3"/>
  </r>
  <r>
    <x v="4"/>
  </r>
  <r>
    <x v="3"/>
  </r>
  <r>
    <x v="1"/>
  </r>
  <r>
    <x v="0"/>
  </r>
  <r>
    <x v="0"/>
  </r>
  <r>
    <x v="1"/>
  </r>
  <r>
    <x v="2"/>
  </r>
  <r>
    <x v="0"/>
  </r>
  <r>
    <x v="3"/>
  </r>
  <r>
    <x v="1"/>
  </r>
  <r>
    <x v="3"/>
  </r>
  <r>
    <x v="1"/>
  </r>
  <r>
    <x v="2"/>
  </r>
  <r>
    <x v="1"/>
  </r>
  <r>
    <x v="1"/>
  </r>
  <r>
    <x v="1"/>
  </r>
  <r>
    <x v="1"/>
  </r>
  <r>
    <x v="3"/>
  </r>
  <r>
    <x v="1"/>
  </r>
  <r>
    <x v="4"/>
  </r>
  <r>
    <x v="1"/>
  </r>
  <r>
    <x v="0"/>
  </r>
  <r>
    <x v="4"/>
  </r>
  <r>
    <x v="4"/>
  </r>
  <r>
    <x v="1"/>
  </r>
  <r>
    <x v="4"/>
  </r>
  <r>
    <x v="0"/>
  </r>
  <r>
    <x v="1"/>
  </r>
  <r>
    <x v="4"/>
  </r>
  <r>
    <x v="3"/>
  </r>
  <r>
    <x v="3"/>
  </r>
  <r>
    <x v="0"/>
  </r>
  <r>
    <x v="4"/>
  </r>
  <r>
    <x v="0"/>
  </r>
  <r>
    <x v="3"/>
  </r>
  <r>
    <x v="1"/>
  </r>
  <r>
    <x v="0"/>
  </r>
  <r>
    <x v="2"/>
  </r>
  <r>
    <x v="1"/>
  </r>
  <r>
    <x v="1"/>
  </r>
  <r>
    <x v="0"/>
  </r>
  <r>
    <x v="0"/>
  </r>
  <r>
    <x v="0"/>
  </r>
  <r>
    <x v="1"/>
  </r>
  <r>
    <x v="4"/>
  </r>
  <r>
    <x v="1"/>
  </r>
  <r>
    <x v="4"/>
  </r>
  <r>
    <x v="3"/>
  </r>
  <r>
    <x v="0"/>
  </r>
  <r>
    <x v="4"/>
  </r>
  <r>
    <x v="3"/>
  </r>
  <r>
    <x v="3"/>
  </r>
  <r>
    <x v="3"/>
  </r>
  <r>
    <x v="1"/>
  </r>
  <r>
    <x v="3"/>
  </r>
  <r>
    <x v="4"/>
  </r>
  <r>
    <x v="3"/>
  </r>
  <r>
    <x v="0"/>
  </r>
  <r>
    <x v="2"/>
  </r>
  <r>
    <x v="1"/>
  </r>
  <r>
    <x v="0"/>
  </r>
  <r>
    <x v="1"/>
  </r>
  <r>
    <x v="1"/>
  </r>
  <r>
    <x v="2"/>
  </r>
  <r>
    <x v="0"/>
  </r>
  <r>
    <x v="1"/>
  </r>
  <r>
    <x v="3"/>
  </r>
  <r>
    <x v="0"/>
  </r>
  <r>
    <x v="0"/>
  </r>
  <r>
    <x v="0"/>
  </r>
  <r>
    <x v="1"/>
  </r>
  <r>
    <x v="0"/>
  </r>
  <r>
    <x v="0"/>
  </r>
  <r>
    <x v="3"/>
  </r>
  <r>
    <x v="4"/>
  </r>
  <r>
    <x v="0"/>
  </r>
  <r>
    <x v="1"/>
  </r>
  <r>
    <x v="4"/>
  </r>
  <r>
    <x v="0"/>
  </r>
  <r>
    <x v="3"/>
  </r>
  <r>
    <x v="3"/>
  </r>
  <r>
    <x v="3"/>
  </r>
  <r>
    <x v="2"/>
  </r>
  <r>
    <x v="0"/>
  </r>
  <r>
    <x v="1"/>
  </r>
  <r>
    <x v="0"/>
  </r>
  <r>
    <x v="2"/>
  </r>
  <r>
    <x v="0"/>
  </r>
  <r>
    <x v="0"/>
  </r>
  <r>
    <x v="3"/>
  </r>
  <r>
    <x v="0"/>
  </r>
  <r>
    <x v="0"/>
  </r>
  <r>
    <x v="0"/>
  </r>
  <r>
    <x v="3"/>
  </r>
  <r>
    <x v="0"/>
  </r>
  <r>
    <x v="0"/>
  </r>
  <r>
    <x v="3"/>
  </r>
  <r>
    <x v="0"/>
  </r>
  <r>
    <x v="4"/>
  </r>
  <r>
    <x v="3"/>
  </r>
  <r>
    <x v="3"/>
  </r>
  <r>
    <x v="0"/>
  </r>
  <r>
    <x v="3"/>
  </r>
  <r>
    <x v="1"/>
  </r>
  <r>
    <x v="0"/>
  </r>
  <r>
    <x v="3"/>
  </r>
  <r>
    <x v="0"/>
  </r>
  <r>
    <x v="0"/>
  </r>
  <r>
    <x v="0"/>
  </r>
  <r>
    <x v="3"/>
  </r>
  <r>
    <x v="1"/>
  </r>
  <r>
    <x v="0"/>
  </r>
  <r>
    <x v="3"/>
  </r>
  <r>
    <x v="0"/>
  </r>
  <r>
    <x v="3"/>
  </r>
  <r>
    <x v="1"/>
  </r>
  <r>
    <x v="0"/>
  </r>
  <r>
    <x v="0"/>
  </r>
  <r>
    <x v="0"/>
  </r>
  <r>
    <x v="0"/>
  </r>
  <r>
    <x v="3"/>
  </r>
  <r>
    <x v="2"/>
  </r>
  <r>
    <x v="0"/>
  </r>
  <r>
    <x v="0"/>
  </r>
  <r>
    <x v="3"/>
  </r>
  <r>
    <x v="4"/>
  </r>
  <r>
    <x v="4"/>
  </r>
  <r>
    <x v="0"/>
  </r>
  <r>
    <x v="0"/>
  </r>
  <r>
    <x v="1"/>
  </r>
  <r>
    <x v="3"/>
  </r>
  <r>
    <x v="1"/>
  </r>
  <r>
    <x v="0"/>
  </r>
  <r>
    <x v="3"/>
  </r>
  <r>
    <x v="4"/>
  </r>
  <r>
    <x v="0"/>
  </r>
  <r>
    <x v="1"/>
  </r>
  <r>
    <x v="1"/>
  </r>
  <r>
    <x v="3"/>
  </r>
  <r>
    <x v="2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2D74B-45F2-465C-A454-0E14677B123F}" name="PivotTable25" cacheId="7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F44:AW50" firstHeaderRow="1" firstDataRow="2" firstDataCol="1"/>
  <pivotFields count="4"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Col" showAll="0">
      <items count="17">
        <item x="9"/>
        <item x="0"/>
        <item x="2"/>
        <item x="14"/>
        <item x="11"/>
        <item x="7"/>
        <item x="5"/>
        <item x="10"/>
        <item x="1"/>
        <item x="4"/>
        <item x="3"/>
        <item x="13"/>
        <item x="8"/>
        <item x="12"/>
        <item x="6"/>
        <item x="1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nzahl von glyph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971F5-5CF8-491E-949E-E852D54DD79F}" name="PivotTable44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2:J7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zahl von pitch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C75E6-B9D9-4F4E-B23C-BCBD60C445A6}" name="PivotTable48" cacheId="1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43:R67" firstHeaderRow="1" firstDataRow="2" firstDataCol="1"/>
  <pivotFields count="4">
    <pivotField axis="axisCol" showAll="0">
      <items count="9">
        <item x="0"/>
        <item x="1"/>
        <item x="5"/>
        <item x="4"/>
        <item x="3"/>
        <item x="6"/>
        <item x="2"/>
        <item x="7"/>
        <item t="default"/>
      </items>
    </pivotField>
    <pivotField showAll="0"/>
    <pivotField showAll="0"/>
    <pivotField axis="axisRow" dataField="1" showAll="0">
      <items count="23">
        <item x="6"/>
        <item x="2"/>
        <item x="1"/>
        <item x="3"/>
        <item x="5"/>
        <item x="4"/>
        <item x="0"/>
        <item x="9"/>
        <item x="8"/>
        <item x="7"/>
        <item x="17"/>
        <item x="12"/>
        <item x="14"/>
        <item x="19"/>
        <item x="13"/>
        <item x="15"/>
        <item x="18"/>
        <item x="20"/>
        <item x="16"/>
        <item x="10"/>
        <item x="11"/>
        <item x="21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tim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34C83-BCA6-4523-A9C6-F8AB47CA6A58}" name="PivotTable47" cacheId="9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31:R39" firstHeaderRow="1" firstDataRow="2" firstDataCol="1"/>
  <pivotFields count="2">
    <pivotField axis="axisRow" dataField="1" showAll="0">
      <items count="7">
        <item x="4"/>
        <item x="1"/>
        <item x="0"/>
        <item x="3"/>
        <item x="2"/>
        <item x="5"/>
        <item t="default"/>
      </items>
    </pivotField>
    <pivotField axis="axisCol" showAll="0">
      <items count="9">
        <item x="0"/>
        <item x="1"/>
        <item x="5"/>
        <item x="4"/>
        <item x="3"/>
        <item x="6"/>
        <item x="2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gesamt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35700-65B8-4A25-86D4-6819CE69731E}" name="PivotTable46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20:J27" firstHeaderRow="1" firstDataRow="1" firstDataCol="1"/>
  <pivotFields count="1">
    <pivotField axis="axisRow" dataField="1" showAll="0">
      <items count="7">
        <item x="4"/>
        <item x="1"/>
        <item x="0"/>
        <item x="3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nzahl von gesamt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EEBD-D0E4-4BB2-8EB3-4E1FFFA668EF}" name="PivotTable51" cacheId="1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27:J33" firstHeaderRow="1" firstDataRow="1" firstDataCol="1"/>
  <pivotFields count="1"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nzahl von gesamt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C4309-F649-4488-8993-A7915F935B70}" name="PivotTable41" cacheId="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14:J19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zahl von sharpness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1CD56-0DB5-40DB-81AC-8B7062D5DB1E}" name="PivotTable39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2:J6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von richness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C272C-46ED-4022-88FA-B0109D02221F}" name="PivotTable53" cacheId="1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53:R72" firstHeaderRow="1" firstDataRow="2" firstDataCol="1"/>
  <pivotFields count="5">
    <pivotField showAll="0"/>
    <pivotField axis="axisCol" showAll="0">
      <items count="9">
        <item x="1"/>
        <item x="2"/>
        <item x="4"/>
        <item x="6"/>
        <item x="0"/>
        <item x="5"/>
        <item x="3"/>
        <item x="7"/>
        <item t="default"/>
      </items>
    </pivotField>
    <pivotField showAll="0"/>
    <pivotField showAll="0"/>
    <pivotField axis="axisRow" dataField="1" showAll="0">
      <items count="18">
        <item x="1"/>
        <item x="0"/>
        <item x="2"/>
        <item x="6"/>
        <item x="4"/>
        <item x="8"/>
        <item x="7"/>
        <item x="3"/>
        <item x="15"/>
        <item x="5"/>
        <item x="10"/>
        <item x="13"/>
        <item x="14"/>
        <item x="12"/>
        <item x="11"/>
        <item x="9"/>
        <item x="16"/>
        <item t="default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time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BB84C-84B4-4EF1-98B5-AFEF7462C57D}" name="PivotTable52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39:R46" firstHeaderRow="1" firstDataRow="2" firstDataCol="1"/>
  <pivotFields count="2">
    <pivotField axis="axisRow" dataField="1" showAll="0">
      <items count="6">
        <item x="0"/>
        <item x="2"/>
        <item x="1"/>
        <item x="3"/>
        <item x="4"/>
        <item t="default"/>
      </items>
    </pivotField>
    <pivotField axis="axisCol" showAll="0">
      <items count="9">
        <item x="1"/>
        <item x="2"/>
        <item x="4"/>
        <item x="6"/>
        <item x="0"/>
        <item x="5"/>
        <item x="3"/>
        <item x="7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gesamt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C608B-6818-449D-A490-64FCCA704894}" name="PivotTable55" cacheId="1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2:J11" firstHeaderRow="1" firstDataRow="1" firstDataCol="1"/>
  <pivotFields count="1">
    <pivotField axis="axisRow" dataField="1" showAll="0">
      <items count="9">
        <item x="1"/>
        <item x="2"/>
        <item x="5"/>
        <item x="4"/>
        <item x="0"/>
        <item x="6"/>
        <item x="3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nzahl von knowledgeGerund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48BDB-33C2-4FCF-A5EF-DFA0451D266F}" name="PivotTable18" cacheId="5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G30:L40" firstHeaderRow="1" firstDataRow="2" firstDataCol="1"/>
  <pivotFields count="2">
    <pivotField axis="axisCol" showAll="0">
      <items count="5">
        <item x="2"/>
        <item x="0"/>
        <item x="1"/>
        <item x="3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nzahl von scoreGerunde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252C0-4C80-4743-A653-AF00EC1D4D03}" name="PivotTable15" cacheId="5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G3:P9" firstHeaderRow="1" firstDataRow="2" firstDataCol="1"/>
  <pivotFields count="2">
    <pivotField axis="axisRow" dataField="1" showAll="0">
      <items count="5">
        <item x="2"/>
        <item x="0"/>
        <item x="1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glyph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331CB-73FF-433A-9EE5-498E21BE4BE8}" name="PivotTable7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G39:S60" firstHeaderRow="1" firstDataRow="2" firstDataCol="1"/>
  <pivotFields count="4"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dataField="1" showAll="0">
      <items count="20">
        <item x="1"/>
        <item x="0"/>
        <item x="7"/>
        <item x="5"/>
        <item x="3"/>
        <item x="2"/>
        <item x="9"/>
        <item x="10"/>
        <item x="6"/>
        <item x="12"/>
        <item x="17"/>
        <item x="8"/>
        <item x="4"/>
        <item x="11"/>
        <item x="15"/>
        <item x="16"/>
        <item x="14"/>
        <item x="13"/>
        <item x="18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nzahl von time" fld="3" subtotal="count" baseField="3" baseItem="0"/>
  </dataFields>
  <formats count="1">
    <format dxfId="27">
      <pivotArea dataOnly="0" labelOnly="1" fieldPosition="0">
        <references count="1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A4591-C308-45E3-89CD-C74CDFA0D314}" name="PivotTable17" cacheId="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G31:P52" firstHeaderRow="1" firstDataRow="2" firstDataCol="1"/>
  <pivotFields count="5"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20">
        <item x="1"/>
        <item x="0"/>
        <item x="7"/>
        <item x="5"/>
        <item x="3"/>
        <item x="2"/>
        <item x="9"/>
        <item x="10"/>
        <item x="6"/>
        <item x="12"/>
        <item x="17"/>
        <item x="8"/>
        <item x="4"/>
        <item x="11"/>
        <item x="15"/>
        <item x="16"/>
        <item x="14"/>
        <item x="13"/>
        <item x="18"/>
        <item t="default"/>
      </items>
    </pivotField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time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28E7E-38BD-41D2-9A29-5309E3A7EAA3}" name="PivotTable14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G3:P11" firstHeaderRow="1" firstDataRow="2" firstDataCol="1"/>
  <pivotFields count="2">
    <pivotField axis="axisRow" dataField="1" showAll="0">
      <items count="7">
        <item x="0"/>
        <item x="1"/>
        <item x="3"/>
        <item x="2"/>
        <item x="4"/>
        <item x="5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distP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8DE2E-9BA7-4062-ACC0-F3BFCA3F588C}" name="PivotTable28" cacheId="8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G3:P27" firstHeaderRow="1" firstDataRow="2" firstDataCol="1"/>
  <pivotFields count="5">
    <pivotField showAll="0"/>
    <pivotField axis="axisCol" showAll="0">
      <items count="9">
        <item x="1"/>
        <item x="2"/>
        <item x="5"/>
        <item x="4"/>
        <item x="0"/>
        <item x="6"/>
        <item x="3"/>
        <item x="7"/>
        <item t="default"/>
      </items>
    </pivotField>
    <pivotField showAll="0"/>
    <pivotField showAll="0"/>
    <pivotField axis="axisRow" dataField="1" showAll="0">
      <items count="23">
        <item x="0"/>
        <item x="1"/>
        <item x="8"/>
        <item x="9"/>
        <item x="3"/>
        <item x="7"/>
        <item x="2"/>
        <item x="4"/>
        <item x="10"/>
        <item x="6"/>
        <item x="12"/>
        <item x="11"/>
        <item x="5"/>
        <item x="18"/>
        <item x="15"/>
        <item x="13"/>
        <item x="17"/>
        <item x="20"/>
        <item x="19"/>
        <item x="14"/>
        <item x="16"/>
        <item x="21"/>
        <item t="default"/>
      </items>
    </pivotField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time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2549F-D1EB-403C-BABF-A28D13ACB112}" name="PivotTable24" cacheId="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F3:O11" firstHeaderRow="1" firstDataRow="2" firstDataCol="1"/>
  <pivotFields count="2">
    <pivotField axis="axisRow" dataField="1" showAll="0">
      <items count="7">
        <item x="2"/>
        <item x="0"/>
        <item x="1"/>
        <item x="3"/>
        <item x="4"/>
        <item x="5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nzahl von distP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C8C76-E48B-4271-BC33-1D2C9740B621}" name="PivotTable45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11:J16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zahl von brightnessD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1DC879-E22D-4C92-9271-3496835749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C87285C5-0440-4D37-85EA-7ECD5E15EB6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7" xr16:uid="{4D5E3EC2-AA93-419C-BDD5-D46B447D8685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1" xr16:uid="{D8484321-0D3C-47DA-8A78-EA1B236C9B7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33257165-C538-4911-B764-C3D895BF037A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8" xr16:uid="{B3D7CB12-CAA3-4295-B703-4F3B3A320C65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2" xr16:uid="{97915320-DE1D-4523-A056-AAF2C679731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3" xr16:uid="{689E36D7-464D-44BE-97DF-F873A6C5B7B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6" xr16:uid="{172B941C-31EC-4302-9148-48267D2EA01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knowledgeScore" tableColumnId="1"/>
      <queryTableField id="2" name="subject" tableColumnId="2"/>
      <queryTableField id="3" dataBound="0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4" xr16:uid="{0EAC2495-4437-4096-86F2-956E5CC43AF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7" xr16:uid="{26D742E1-3DB2-4A48-9504-46EE616C748D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11E2BB0F-B983-4399-AD40-10530E1606AB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8" xr16:uid="{74B44F20-6BA9-4DF0-9457-0E6D82E5F2D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pitch" tableColumnId="1"/>
      <queryTableField id="2" name="brightness" tableColumnId="2"/>
      <queryTableField id="4" dataBound="0" tableColumnId="5"/>
      <queryTableField id="3" dataBound="0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0" xr16:uid="{AB084514-A787-4004-8F7F-6557A2D3C290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2" xr16:uid="{A1E0C38E-548A-41A5-9674-71EBD82BAA1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6" xr16:uid="{9E9698EC-E1DC-4E66-BBF4-995D3983FD8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ichness" tableColumnId="1"/>
      <queryTableField id="2" name="sharpness" tableColumnId="2"/>
      <queryTableField id="3" dataBound="0" tableColumnId="3"/>
      <queryTableField id="4" dataBound="0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8" xr16:uid="{6CCF176E-C0BE-4C52-BB18-83DAD99C37BB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0" xr16:uid="{1AC65E55-493E-4BBE-A56F-20649F23803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DF5CA976-19FB-4560-9370-E28AFE67FAFF}" autoFormatId="16" applyNumberFormats="0" applyBorderFormats="0" applyFontFormats="0" applyPatternFormats="0" applyAlignmentFormats="0" applyWidthHeightFormats="0">
  <queryTableRefresh nextId="8">
    <queryTableFields count="7">
      <queryTableField id="1" name="knowledge_1" tableColumnId="1"/>
      <queryTableField id="2" name="knowledge_2" tableColumnId="2"/>
      <queryTableField id="3" name="knowledge_3" tableColumnId="3"/>
      <queryTableField id="4" name="knowledge_4" tableColumnId="4"/>
      <queryTableField id="7" dataBound="0" tableColumnId="7"/>
      <queryTableField id="5" name="knowledge_score" tableColumnId="5"/>
      <queryTableField id="6" name="subject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3" xr16:uid="{32345125-9253-4467-A562-9AB7C0A675A1}" autoFormatId="16" applyNumberFormats="0" applyBorderFormats="0" applyFontFormats="0" applyPatternFormats="0" applyAlignmentFormats="0" applyWidthHeightFormats="0">
  <queryTableRefresh nextId="10">
    <queryTableFields count="9">
      <queryTableField id="1" name="50Hz" tableColumnId="1"/>
      <queryTableField id="2" name="250Hz" tableColumnId="2"/>
      <queryTableField id="3" name="570Hz" tableColumnId="3"/>
      <queryTableField id="4" name="1000Hz" tableColumnId="4"/>
      <queryTableField id="5" name="1600Hz" tableColumnId="5"/>
      <queryTableField id="6" name="2500Hz" tableColumnId="6"/>
      <queryTableField id="7" name="4000Hz" tableColumnId="7"/>
      <queryTableField id="8" name="7000Hz" tableColumnId="8"/>
      <queryTableField id="9" name="13500Hz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3D0C791-022F-4B7B-8153-6CBA7A3AAC4F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7" xr16:uid="{27B7E134-6CFC-40E7-A3FC-76C587AE1403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4C6D9989-4721-4B55-BD7D-A50D649B994A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577EC8A4-050C-4ADF-9479-4C925AC40F4B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5DE856B5-8EE4-459D-8A7B-5A0C832397B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6" xr16:uid="{008BAD38-F0F6-4BF5-A385-27C9EFD7CE1A}" autoFormatId="16" applyNumberFormats="0" applyBorderFormats="0" applyFontFormats="0" applyPatternFormats="0" applyAlignmentFormats="0" applyWidthHeightFormats="0">
  <queryTableRefresh nextId="3">
    <queryTableFields count="2">
      <queryTableField id="1" name="knowledgeScore" tableColumnId="1"/>
      <queryTableField id="2" name="subject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0" xr16:uid="{A5997FE0-6754-4DE7-9E43-80F695BF866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CCEB6-1490-461D-B46A-BD97105FD8F4}" name="chooseFav" displayName="chooseFav" ref="A1:A136" tableType="queryTable" totalsRowShown="0">
  <autoFilter ref="A1:A136" xr:uid="{168CCEB6-1490-461D-B46A-BD97105FD8F4}"/>
  <tableColumns count="1">
    <tableColumn id="1" xr3:uid="{FEF4DF83-C9FC-4571-9F65-3D5E2B6F019D}" uniqueName="1" name="glyphType" queryTableFieldId="1" dataDxfId="3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C7AF21B-C14D-4914-976D-17840A7A40CD}" name="oneOfNineMixDist19" displayName="oneOfNineMixDist19" ref="A1:A136" tableType="queryTable" totalsRowShown="0">
  <autoFilter ref="A1:A136" xr:uid="{A05D4961-3E1B-4178-81F4-513EAE75E72D}"/>
  <tableColumns count="1">
    <tableColumn id="1" xr3:uid="{BA84E6BD-5C9D-4957-9A5E-A6365250FFC8}" uniqueName="1" name="distPos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9B6EDAB-2BBE-47CE-A12F-C0F406FF4EE3}" name="oneOfNineMixPretest721" displayName="oneOfNineMixPretest721" ref="B1:C136" tableType="queryTable" totalsRowShown="0">
  <autoFilter ref="B1:C136" xr:uid="{9BB8957E-026D-44FB-8AD9-5CE994F39EF2}"/>
  <sortState xmlns:xlrd2="http://schemas.microsoft.com/office/spreadsheetml/2017/richdata2" ref="B2:C136">
    <sortCondition ref="B1:B136"/>
  </sortState>
  <tableColumns count="2">
    <tableColumn id="1" xr3:uid="{9E3FE59F-14B7-45E8-9BD7-D98CBFE9AD3B}" uniqueName="1" name="knowledgeScore" queryTableFieldId="1" dataDxfId="26"/>
    <tableColumn id="2" xr3:uid="{2DA2F9DA-BD8C-487E-9D70-BB9E31310B23}" uniqueName="2" name="subjec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295E696-6AB8-4856-8A29-9BABBE4EB82E}" name="oneOfNineMixTime925" displayName="oneOfNineMixTime925" ref="D1:D136" tableType="queryTable" totalsRowShown="0">
  <autoFilter ref="D1:D136" xr:uid="{3E4F5F00-155E-44A9-A5BE-33E1C1184F6E}"/>
  <tableColumns count="1">
    <tableColumn id="1" xr3:uid="{FEB04925-2F9D-49E6-846C-DE7F89680B40}" uniqueName="1" name="time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1DDF44B-559B-4BDF-BAA6-78EBBF2D42C0}" name="oneOfNineMixDist1928" displayName="oneOfNineMixDist1928" ref="A1:B136" tableType="queryTable" totalsRowShown="0">
  <autoFilter ref="A1:B136" xr:uid="{A05D4961-3E1B-4178-81F4-513EAE75E72D}"/>
  <tableColumns count="2">
    <tableColumn id="1" xr3:uid="{BAF4B9D3-FFAB-4B21-910F-82E2B27F0B5C}" uniqueName="1" name="distPos" queryTableFieldId="1"/>
    <tableColumn id="2" xr3:uid="{3BCDCF9E-C8FF-4D6F-927A-091D60F4C536}" uniqueName="2" name="ScoreGerundet" queryTableFieldId="2" dataDxfId="25">
      <calculatedColumnFormula>ROUND(oneOfNineMixPretest72129[[#This Row],[knowledgeScore]],1)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22239CE-14FC-407E-AB39-D51BF560C67E}" name="oneOfNineMixPretest72129" displayName="oneOfNineMixPretest72129" ref="C1:D136" tableType="queryTable" totalsRowShown="0">
  <autoFilter ref="C1:D136" xr:uid="{9BB8957E-026D-44FB-8AD9-5CE994F39EF2}"/>
  <sortState xmlns:xlrd2="http://schemas.microsoft.com/office/spreadsheetml/2017/richdata2" ref="C2:D136">
    <sortCondition ref="C1:C136"/>
  </sortState>
  <tableColumns count="2">
    <tableColumn id="1" xr3:uid="{9C3622CA-F2A9-4556-BD37-159A73039928}" uniqueName="1" name="knowledgeScore" queryTableFieldId="1" dataDxfId="24"/>
    <tableColumn id="2" xr3:uid="{52C00737-EC71-4203-A73D-E38D23BE9F16}" uniqueName="2" name="subject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D0D2E2D-CB30-4513-AFB7-F4B504024415}" name="oneOfNineMixTime92530" displayName="oneOfNineMixTime92530" ref="E1:E136" tableType="queryTable" totalsRowShown="0">
  <autoFilter ref="E1:E136" xr:uid="{3E4F5F00-155E-44A9-A5BE-33E1C1184F6E}"/>
  <tableColumns count="1">
    <tableColumn id="1" xr3:uid="{42EBC80B-0879-477C-91E5-775A21E512BC}" uniqueName="1" name="time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40CFA0-468C-450E-9C72-9396871095F3}" name="oneOfNineNormalDist" displayName="oneOfNineNormalDist" ref="A1:B136" tableType="queryTable" totalsRowShown="0">
  <autoFilter ref="A1:B136" xr:uid="{DE40CFA0-468C-450E-9C72-9396871095F3}"/>
  <tableColumns count="2">
    <tableColumn id="1" xr3:uid="{18E9BA02-3710-4A1C-A20C-4DE17C199063}" uniqueName="1" name="distPos" queryTableFieldId="1"/>
    <tableColumn id="2" xr3:uid="{269F157F-EA9B-4527-892B-D862D0C26439}" uniqueName="2" name="scoreGerundet" queryTableFieldId="2" dataDxfId="0">
      <calculatedColumnFormula>ROUND(oneOfNineNormalPretest12[[#This Row],[knowledgeScore]],1)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3A143E-B809-473A-AB45-BD0B911ABFCD}" name="oneOfNineNormalPretest12" displayName="oneOfNineNormalPretest12" ref="C1:E136" tableType="queryTable" totalsRowShown="0">
  <autoFilter ref="C1:E136" xr:uid="{8B3A143E-B809-473A-AB45-BD0B911ABFCD}"/>
  <tableColumns count="3">
    <tableColumn id="1" xr3:uid="{64D3531B-28F0-4912-B23A-B26981C9DE49}" uniqueName="1" name="knowledgeScore" queryTableFieldId="1" dataDxfId="23"/>
    <tableColumn id="2" xr3:uid="{60B9ABC1-5420-40EB-8550-4990A35DB38D}" uniqueName="2" name="subject" queryTableFieldId="2"/>
    <tableColumn id="3" xr3:uid="{881168B3-2C9E-4CB3-89D7-786FE612EC3F}" uniqueName="3" name="time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E6AA61F-231C-4A8B-98A0-4C326192F12B}" name="oneOfNineNormalDist26" displayName="oneOfNineNormalDist26" ref="A1:B136" tableType="queryTable" totalsRowShown="0">
  <autoFilter ref="A1:B136" xr:uid="{DE40CFA0-468C-450E-9C72-9396871095F3}"/>
  <tableColumns count="2">
    <tableColumn id="1" xr3:uid="{6C506FB3-0238-433C-AA60-8F3F88A2D3DC}" uniqueName="1" name="distPos" queryTableFieldId="1"/>
    <tableColumn id="2" xr3:uid="{2A970D9B-8892-43AD-97FE-2471E6F51C07}" uniqueName="2" name="scoreGerundet" queryTableFieldId="2" dataDxfId="22">
      <calculatedColumnFormula>ROUND(oneOfNineNormalPretest1227[[#This Row],[knowledgeScore]],1)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9575EFC-53BD-4DD7-8A77-DA85AE4C5BAF}" name="oneOfNineNormalPretest1227" displayName="oneOfNineNormalPretest1227" ref="C1:D136" tableType="queryTable" totalsRowShown="0">
  <autoFilter ref="C1:D136" xr:uid="{8B3A143E-B809-473A-AB45-BD0B911ABFCD}"/>
  <sortState xmlns:xlrd2="http://schemas.microsoft.com/office/spreadsheetml/2017/richdata2" ref="C2:D136">
    <sortCondition ref="C1:C136"/>
  </sortState>
  <tableColumns count="2">
    <tableColumn id="1" xr3:uid="{D8E4847D-01E6-43A4-82D1-242DBB7B514C}" uniqueName="1" name="knowledgeScore" queryTableFieldId="1" dataDxfId="21"/>
    <tableColumn id="2" xr3:uid="{89A66186-50F4-4364-974B-D44E69435603}" uniqueName="2" name="subjec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038B8-3F1A-42EE-B0E9-281B250188C5}" name="chooseFavPretest4" displayName="chooseFavPretest4" ref="B1:C136" tableType="queryTable" totalsRowShown="0">
  <autoFilter ref="B1:C136" xr:uid="{35C038B8-3F1A-42EE-B0E9-281B250188C5}"/>
  <tableColumns count="2">
    <tableColumn id="1" xr3:uid="{D17FE6F1-A309-4A68-B939-47DC34C16342}" uniqueName="1" name="knowledgeScore" queryTableFieldId="1" dataDxfId="33"/>
    <tableColumn id="2" xr3:uid="{DC004CDE-F94D-4E31-BC0B-298F14BFCE9B}" uniqueName="2" name="subject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44F975-D020-4B6D-B004-261428EDCAC2}" name="pbDist" displayName="pbDist" ref="A1:D271" tableType="queryTable" totalsRowShown="0">
  <autoFilter ref="A1:D271" xr:uid="{7F44F975-D020-4B6D-B004-261428EDCAC2}"/>
  <tableColumns count="4">
    <tableColumn id="1" xr3:uid="{DB3B536A-1D09-4646-ABAF-B941DD638F6B}" uniqueName="1" name="pitchDist" queryTableFieldId="1"/>
    <tableColumn id="2" xr3:uid="{71DD81EA-0EF1-4762-AA07-9AFB33CA5800}" uniqueName="2" name="brightnessDist" queryTableFieldId="2"/>
    <tableColumn id="5" xr3:uid="{5BE982B3-9A5D-4E25-A5E2-4E61ED899A83}" uniqueName="5" name="gesamtDist" queryTableFieldId="4" dataDxfId="20">
      <calculatedColumnFormula>pbDist[[#This Row],[pitchDist]]+pbDist[[#This Row],[brightnessDist]]</calculatedColumnFormula>
    </tableColumn>
    <tableColumn id="3" xr3:uid="{E3FB00BD-148F-4662-A466-0B279BE38BE6}" uniqueName="3" name="scoreGerundet" queryTableFieldId="3" dataDxfId="19">
      <calculatedColumnFormula>ROUND(pbPretest15[[#This Row],[knowledgeScore]],1)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057056-4A9D-4608-B733-BF23DF66804D}" name="pbPretest15" displayName="pbPretest15" ref="E1:F271" tableType="queryTable" totalsRowShown="0">
  <autoFilter ref="E1:F271" xr:uid="{38057056-4A9D-4608-B733-BF23DF66804D}"/>
  <tableColumns count="2">
    <tableColumn id="1" xr3:uid="{B96634B3-1F36-4A2A-BAE4-EF1D31039541}" uniqueName="1" name="knowledgeScore" queryTableFieldId="1" dataDxfId="18"/>
    <tableColumn id="2" xr3:uid="{2D703B19-7830-4A07-BF13-1817EAA177BA}" uniqueName="2" name="subject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C3CA0D2-149E-4EDC-8257-7D807B34DF8B}" name="pbTime17" displayName="pbTime17" ref="G1:G271" tableType="queryTable" totalsRowShown="0">
  <autoFilter ref="G1:G271" xr:uid="{AC3CA0D2-149E-4EDC-8257-7D807B34DF8B}"/>
  <tableColumns count="1">
    <tableColumn id="1" xr3:uid="{4AEF675B-1414-4338-A736-913900CDB0B1}" uniqueName="1" name="time" queryTableFieldId="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760FF1-7DF7-4A3F-828E-E064BB75FD47}" name="rsDist" displayName="rsDist" ref="A1:D271" tableType="queryTable" totalsRowShown="0">
  <autoFilter ref="A1:D271" xr:uid="{2A760FF1-7DF7-4A3F-828E-E064BB75FD47}"/>
  <tableColumns count="4">
    <tableColumn id="1" xr3:uid="{96AA754A-B16F-48FC-A4A2-0CC0BCA72232}" uniqueName="1" name="richnessDist" queryTableFieldId="1"/>
    <tableColumn id="2" xr3:uid="{0B68431C-AFC4-4D31-9FCA-A6EC3E2EF974}" uniqueName="2" name="sharpnessDist" queryTableFieldId="2"/>
    <tableColumn id="3" xr3:uid="{E3CF6795-8703-4E4B-9360-3670DC5A862C}" uniqueName="3" name="gesamtDist" queryTableFieldId="3" dataDxfId="17">
      <calculatedColumnFormula>rsDist[[#This Row],[richnessDist]]+rsDist[[#This Row],[sharpnessDist]]</calculatedColumnFormula>
    </tableColumn>
    <tableColumn id="4" xr3:uid="{248F6355-2C13-4238-87A4-45D94ABEC7D4}" uniqueName="4" name="scoreGerundet" queryTableFieldId="4" dataDxfId="16">
      <calculatedColumnFormula>ROUND(rsPretest20[[#This Row],[knowledgeScore]],1)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737AAC-E9FF-4DA1-B6E1-30D45EF8F439}" name="rsPretest20" displayName="rsPretest20" ref="E1:F271" tableType="queryTable" totalsRowShown="0">
  <autoFilter ref="E1:F271" xr:uid="{F9737AAC-E9FF-4DA1-B6E1-30D45EF8F439}"/>
  <tableColumns count="2">
    <tableColumn id="1" xr3:uid="{626C8E69-A359-40C4-A17B-A911021C15F8}" uniqueName="1" name="knowledgeScore" queryTableFieldId="1" dataDxfId="15"/>
    <tableColumn id="2" xr3:uid="{DEFA039B-3024-4127-AEE7-0FC335CC2EF1}" uniqueName="2" name="subject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347D16-C545-48DF-9DD4-BFD47BD00D6A}" name="rsTime22" displayName="rsTime22" ref="G1:G271" tableType="queryTable" totalsRowShown="0">
  <autoFilter ref="G1:G271" xr:uid="{3B347D16-C545-48DF-9DD4-BFD47BD00D6A}"/>
  <tableColumns count="1">
    <tableColumn id="1" xr3:uid="{6A9D3604-3736-4498-9829-91FD1507A2F7}" uniqueName="1" name="time" queryTableFieldId="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890D352-58B3-446E-91CE-9E7F9A489F46}" name="mainKnowledge" displayName="mainKnowledge" ref="A1:G16" tableType="queryTable" totalsRowShown="0">
  <autoFilter ref="A1:G16" xr:uid="{A890D352-58B3-446E-91CE-9E7F9A489F46}"/>
  <tableColumns count="7">
    <tableColumn id="1" xr3:uid="{2C8EA22F-CAD0-4683-8F4D-28DC92D5D596}" uniqueName="1" name="knowledge_1" queryTableFieldId="1"/>
    <tableColumn id="2" xr3:uid="{37FEAF5A-8A0F-4A92-9ADA-AD2162F28A24}" uniqueName="2" name="knowledge_2" queryTableFieldId="2"/>
    <tableColumn id="3" xr3:uid="{F1447186-D45C-4139-8453-0EDA209A3CC9}" uniqueName="3" name="knowledge_3" queryTableFieldId="3"/>
    <tableColumn id="4" xr3:uid="{25154A9A-7FB4-4373-80E0-AF308435F027}" uniqueName="4" name="knowledge_4" queryTableFieldId="4"/>
    <tableColumn id="7" xr3:uid="{F8D7DA91-ADC6-44F9-92D2-69DCAD25D0B4}" uniqueName="7" name="knowledgeGerundet" queryTableFieldId="7" dataDxfId="14">
      <calculatedColumnFormula>ROUND(mainKnowledge[[#This Row],[knowledge_score]],1)</calculatedColumnFormula>
    </tableColumn>
    <tableColumn id="5" xr3:uid="{B9505E0F-DEB4-42C6-B5AE-EFD366AF276B}" uniqueName="5" name="knowledge_score" queryTableFieldId="5" dataDxfId="13"/>
    <tableColumn id="6" xr3:uid="{3C487D37-9572-4C0F-B142-7B3FB4802CBE}" uniqueName="6" name="subject" queryTableField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3E6DCDD-443C-43AD-96FC-89E61BD6D231}" name="pretest" displayName="pretest" ref="A1:I16" tableType="queryTable" totalsRowShown="0" dataDxfId="12">
  <autoFilter ref="A1:I16" xr:uid="{23E6DCDD-443C-43AD-96FC-89E61BD6D231}"/>
  <tableColumns count="9">
    <tableColumn id="1" xr3:uid="{95759A26-52F6-4796-B99E-0D52829EA778}" uniqueName="1" name="50Hz" queryTableFieldId="1" dataDxfId="11"/>
    <tableColumn id="2" xr3:uid="{E1C2665F-3097-443B-B272-D640D8438839}" uniqueName="2" name="250Hz" queryTableFieldId="2" dataDxfId="10"/>
    <tableColumn id="3" xr3:uid="{EC53047E-DAC3-45E4-A70B-0042040C8C2F}" uniqueName="3" name="570Hz" queryTableFieldId="3" dataDxfId="9"/>
    <tableColumn id="4" xr3:uid="{BD5E0F9E-61FF-414B-879E-8D193936E878}" uniqueName="4" name="1000Hz" queryTableFieldId="4" dataDxfId="8"/>
    <tableColumn id="5" xr3:uid="{CE83A225-8671-4907-AD87-79F12163389B}" uniqueName="5" name="1600Hz" queryTableFieldId="5" dataDxfId="7"/>
    <tableColumn id="6" xr3:uid="{2D2F7775-8C5D-415B-85B3-AFC38095855E}" uniqueName="6" name="2500Hz" queryTableFieldId="6" dataDxfId="6"/>
    <tableColumn id="7" xr3:uid="{F790E6BA-40B1-420C-890D-236015CDFABA}" uniqueName="7" name="4000Hz" queryTableFieldId="7" dataDxfId="5"/>
    <tableColumn id="8" xr3:uid="{A3E3D2D9-0D26-4D8B-91E2-2D0570D74D2A}" uniqueName="8" name="7000Hz" queryTableFieldId="8" dataDxfId="4"/>
    <tableColumn id="9" xr3:uid="{CFAE5232-BB76-4C0C-AD33-4E3CA8F5BB9B}" uniqueName="9" name="13500Hz" queryTableFieldId="9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655B66-BD0B-491F-83E3-6DD818879C0F}" name="chooseFav3" displayName="chooseFav3" ref="A1:B136" tableType="queryTable" totalsRowShown="0">
  <autoFilter ref="A1:B136" xr:uid="{168CCEB6-1490-461D-B46A-BD97105FD8F4}"/>
  <sortState xmlns:xlrd2="http://schemas.microsoft.com/office/spreadsheetml/2017/richdata2" ref="A2:A136">
    <sortCondition ref="A1:A136"/>
  </sortState>
  <tableColumns count="2">
    <tableColumn id="1" xr3:uid="{FA57926E-6A6F-4A08-933A-E529FE67BE4A}" uniqueName="1" name="glyphType" queryTableFieldId="1" dataDxfId="32"/>
    <tableColumn id="2" xr3:uid="{8AC093D7-D8B7-4005-8CDF-65DA40B13696}" uniqueName="2" name="scoreGerundet" queryTableFieldId="2" dataDxfId="1">
      <calculatedColumnFormula>ROUND(chooseFavPretest46[[#This Row],[knowledgeScore]],1)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0E8FF2-8A02-4F8B-A91A-E3BB81C86450}" name="chooseFavPretest46" displayName="chooseFavPretest46" ref="C1:D136" tableType="queryTable" totalsRowShown="0">
  <autoFilter ref="C1:D136" xr:uid="{35C038B8-3F1A-42EE-B0E9-281B250188C5}"/>
  <tableColumns count="2">
    <tableColumn id="1" xr3:uid="{8D087DB9-2B82-492F-98B5-7A279899B378}" uniqueName="1" name="knowledgeScore" queryTableFieldId="1" dataDxfId="31"/>
    <tableColumn id="2" xr3:uid="{143A5EF5-1ED1-4C58-83FC-BB6F7971D0B5}" uniqueName="2" name="subjec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8A50C12-ACBF-44B7-8FF9-815CC2E4D5F3}" name="chooseFav14" displayName="chooseFav14" ref="A1:B136" tableType="queryTable" totalsRowShown="0">
  <autoFilter ref="A1:B136" xr:uid="{168CCEB6-1490-461D-B46A-BD97105FD8F4}"/>
  <tableColumns count="2">
    <tableColumn id="1" xr3:uid="{EABA2DA3-E078-42CB-A41D-ADBF4F304B73}" uniqueName="1" name="glyphType" queryTableFieldId="1" dataDxfId="30"/>
    <tableColumn id="2" xr3:uid="{11457BAA-10E6-4FB0-B264-325EA92E2C55}" uniqueName="2" name="scoreGerundet" queryTableFieldId="2" dataDxfId="2">
      <calculatedColumnFormula>ROUND(chooseFavPretest416[[#This Row],[knowledgeScore]],1)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55F29A-33CF-4C0A-B9E7-15B67A56E53F}" name="chooseFavPretest416" displayName="chooseFavPretest416" ref="C1:D136" tableType="queryTable" totalsRowShown="0">
  <autoFilter ref="C1:D136" xr:uid="{35C038B8-3F1A-42EE-B0E9-281B250188C5}"/>
  <sortState xmlns:xlrd2="http://schemas.microsoft.com/office/spreadsheetml/2017/richdata2" ref="C2:D136">
    <sortCondition ref="C1:C136"/>
  </sortState>
  <tableColumns count="2">
    <tableColumn id="1" xr3:uid="{DA6943CC-6C3B-4FE1-AA59-BBAB16495802}" uniqueName="1" name="knowledgeScore" queryTableFieldId="1" dataDxfId="29"/>
    <tableColumn id="2" xr3:uid="{12E71B61-457C-4C10-95F2-554A9521EEDC}" uniqueName="2" name="subjec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5D4961-3E1B-4178-81F4-513EAE75E72D}" name="oneOfNineMixDist" displayName="oneOfNineMixDist" ref="A1:A136" tableType="queryTable" totalsRowShown="0">
  <autoFilter ref="A1:A136" xr:uid="{A05D4961-3E1B-4178-81F4-513EAE75E72D}"/>
  <tableColumns count="1">
    <tableColumn id="1" xr3:uid="{080F83C6-D7DD-4237-9FC9-AC17C0A32EC7}" uniqueName="1" name="distPo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B8957E-026D-44FB-8AD9-5CE994F39EF2}" name="oneOfNineMixPretest7" displayName="oneOfNineMixPretest7" ref="B1:C136" tableType="queryTable" totalsRowShown="0">
  <autoFilter ref="B1:C136" xr:uid="{9BB8957E-026D-44FB-8AD9-5CE994F39EF2}"/>
  <tableColumns count="2">
    <tableColumn id="1" xr3:uid="{4972D880-F7BE-4A30-AE78-35555939F15F}" uniqueName="1" name="knowledgeScore" queryTableFieldId="1" dataDxfId="28"/>
    <tableColumn id="2" xr3:uid="{D1580360-AA95-4F2E-A4D5-5B7DA800EB1B}" uniqueName="2" name="subjec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F5F00-155E-44A9-A5BE-33E1C1184F6E}" name="oneOfNineMixTime9" displayName="oneOfNineMixTime9" ref="D1:D136" tableType="queryTable" totalsRowShown="0">
  <autoFilter ref="D1:D136" xr:uid="{3E4F5F00-155E-44A9-A5BE-33E1C1184F6E}"/>
  <tableColumns count="1">
    <tableColumn id="1" xr3:uid="{0CB25A88-46DD-47C1-968C-556341B59534}" uniqueName="1" name="tim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pivotTable" Target="../pivotTables/pivotTable11.xml"/><Relationship Id="rId7" Type="http://schemas.openxmlformats.org/officeDocument/2006/relationships/table" Target="../tables/table20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drawing" Target="../drawings/drawing8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Relationship Id="rId9" Type="http://schemas.openxmlformats.org/officeDocument/2006/relationships/table" Target="../tables/table2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pivotTable" Target="../pivotTables/pivotTable16.xml"/><Relationship Id="rId7" Type="http://schemas.openxmlformats.org/officeDocument/2006/relationships/drawing" Target="../drawings/drawing9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18.xml"/><Relationship Id="rId10" Type="http://schemas.openxmlformats.org/officeDocument/2006/relationships/table" Target="../tables/table25.xml"/><Relationship Id="rId4" Type="http://schemas.openxmlformats.org/officeDocument/2006/relationships/pivotTable" Target="../pivotTables/pivotTable17.xml"/><Relationship Id="rId9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table" Target="../tables/table1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4FF0-233E-4029-932A-CF7E6EC716FF}">
  <sheetPr>
    <tabColor rgb="FF7030A0"/>
  </sheetPr>
  <dimension ref="B3:R124"/>
  <sheetViews>
    <sheetView tabSelected="1" topLeftCell="U23" zoomScale="75" zoomScaleNormal="70" workbookViewId="0">
      <selection activeCell="AL40" sqref="AL40"/>
    </sheetView>
  </sheetViews>
  <sheetFormatPr baseColWidth="10" defaultRowHeight="15" x14ac:dyDescent="0.25"/>
  <sheetData>
    <row r="3" spans="2:2" x14ac:dyDescent="0.25">
      <c r="B3" t="s">
        <v>64</v>
      </c>
    </row>
    <row r="40" spans="2:18" x14ac:dyDescent="0.25">
      <c r="B40" t="s">
        <v>65</v>
      </c>
    </row>
    <row r="41" spans="2:18" x14ac:dyDescent="0.25">
      <c r="B41" t="s">
        <v>66</v>
      </c>
      <c r="R41" t="s">
        <v>67</v>
      </c>
    </row>
    <row r="80" spans="2:2" x14ac:dyDescent="0.25">
      <c r="B80" t="s">
        <v>68</v>
      </c>
    </row>
    <row r="81" spans="2:18" x14ac:dyDescent="0.25">
      <c r="B81" t="s">
        <v>69</v>
      </c>
      <c r="R81" t="s">
        <v>70</v>
      </c>
    </row>
    <row r="121" spans="2:18" x14ac:dyDescent="0.25">
      <c r="B121" t="s">
        <v>71</v>
      </c>
    </row>
    <row r="122" spans="2:18" x14ac:dyDescent="0.25">
      <c r="R122" t="s">
        <v>73</v>
      </c>
    </row>
    <row r="123" spans="2:18" x14ac:dyDescent="0.25">
      <c r="B123" t="s">
        <v>72</v>
      </c>
    </row>
    <row r="124" spans="2:18" x14ac:dyDescent="0.25">
      <c r="R124" t="s">
        <v>54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2CD0-AF2E-42B6-A364-BBB307269DD8}">
  <sheetPr codeName="Tabelle4">
    <tabColor theme="4" tint="0.59999389629810485"/>
  </sheetPr>
  <dimension ref="A1:AA271"/>
  <sheetViews>
    <sheetView topLeftCell="Q8" zoomScale="71" workbookViewId="0">
      <selection activeCell="AA27" sqref="AA27"/>
    </sheetView>
  </sheetViews>
  <sheetFormatPr baseColWidth="10" defaultRowHeight="15" x14ac:dyDescent="0.25"/>
  <cols>
    <col min="1" max="1" width="10.42578125" customWidth="1"/>
    <col min="2" max="4" width="15.140625" customWidth="1"/>
    <col min="5" max="5" width="16.42578125" style="2" bestFit="1" customWidth="1"/>
    <col min="6" max="6" width="8.85546875" bestFit="1" customWidth="1"/>
    <col min="7" max="7" width="10.140625" bestFit="1" customWidth="1"/>
    <col min="9" max="9" width="21" bestFit="1" customWidth="1"/>
    <col min="10" max="10" width="22.140625" bestFit="1" customWidth="1"/>
    <col min="11" max="16" width="3.7109375" bestFit="1" customWidth="1"/>
    <col min="17" max="17" width="5.85546875" bestFit="1" customWidth="1"/>
    <col min="18" max="18" width="15.7109375" customWidth="1"/>
  </cols>
  <sheetData>
    <row r="1" spans="1:22" x14ac:dyDescent="0.25">
      <c r="A1" t="s">
        <v>7</v>
      </c>
      <c r="B1" t="s">
        <v>8</v>
      </c>
      <c r="C1" t="s">
        <v>44</v>
      </c>
      <c r="D1" t="s">
        <v>40</v>
      </c>
      <c r="E1" t="s">
        <v>3</v>
      </c>
      <c r="F1" t="s">
        <v>4</v>
      </c>
      <c r="G1" t="s">
        <v>5</v>
      </c>
    </row>
    <row r="2" spans="1:22" x14ac:dyDescent="0.25">
      <c r="A2" s="7">
        <v>0.4</v>
      </c>
      <c r="B2">
        <v>0.4</v>
      </c>
      <c r="C2">
        <f>pbDist[[#This Row],[pitchDist]]+pbDist[[#This Row],[brightnessDist]]</f>
        <v>0.8</v>
      </c>
      <c r="D2">
        <f>ROUND(pbPretest15[[#This Row],[knowledgeScore]],1)</f>
        <v>0.2</v>
      </c>
      <c r="E2" s="2">
        <v>0.214285714285714</v>
      </c>
      <c r="F2">
        <v>69</v>
      </c>
      <c r="G2">
        <v>6</v>
      </c>
      <c r="I2" s="5" t="s">
        <v>33</v>
      </c>
      <c r="J2" t="s">
        <v>42</v>
      </c>
    </row>
    <row r="3" spans="1:22" x14ac:dyDescent="0.25">
      <c r="A3">
        <v>0</v>
      </c>
      <c r="B3">
        <v>0.4</v>
      </c>
      <c r="C3">
        <f>pbDist[[#This Row],[pitchDist]]+pbDist[[#This Row],[brightnessDist]]</f>
        <v>0.4</v>
      </c>
      <c r="D3">
        <f>ROUND(pbPretest15[[#This Row],[knowledgeScore]],1)</f>
        <v>0.2</v>
      </c>
      <c r="E3" s="2">
        <v>0.214285714285714</v>
      </c>
      <c r="F3">
        <v>69</v>
      </c>
      <c r="G3">
        <v>2</v>
      </c>
      <c r="I3" s="6">
        <v>0</v>
      </c>
      <c r="J3" s="1">
        <v>82</v>
      </c>
    </row>
    <row r="4" spans="1:22" x14ac:dyDescent="0.25">
      <c r="A4">
        <v>0.4</v>
      </c>
      <c r="B4">
        <v>0.4</v>
      </c>
      <c r="C4">
        <f>pbDist[[#This Row],[pitchDist]]+pbDist[[#This Row],[brightnessDist]]</f>
        <v>0.8</v>
      </c>
      <c r="D4">
        <f>ROUND(pbPretest15[[#This Row],[knowledgeScore]],1)</f>
        <v>0.2</v>
      </c>
      <c r="E4" s="2">
        <v>0.214285714285714</v>
      </c>
      <c r="F4">
        <v>69</v>
      </c>
      <c r="G4">
        <v>1</v>
      </c>
      <c r="I4" s="6">
        <v>0.4</v>
      </c>
      <c r="J4" s="1">
        <v>104</v>
      </c>
    </row>
    <row r="5" spans="1:22" x14ac:dyDescent="0.25">
      <c r="A5">
        <v>0.4</v>
      </c>
      <c r="B5">
        <v>0.4</v>
      </c>
      <c r="C5">
        <f>pbDist[[#This Row],[pitchDist]]+pbDist[[#This Row],[brightnessDist]]</f>
        <v>0.8</v>
      </c>
      <c r="D5">
        <f>ROUND(pbPretest15[[#This Row],[knowledgeScore]],1)</f>
        <v>0.2</v>
      </c>
      <c r="E5" s="2">
        <v>0.214285714285714</v>
      </c>
      <c r="F5">
        <v>69</v>
      </c>
      <c r="G5">
        <v>2</v>
      </c>
      <c r="I5" s="6">
        <v>0.8</v>
      </c>
      <c r="J5" s="1">
        <v>84</v>
      </c>
    </row>
    <row r="6" spans="1:22" x14ac:dyDescent="0.25">
      <c r="A6">
        <v>0.4</v>
      </c>
      <c r="B6">
        <v>0</v>
      </c>
      <c r="C6">
        <f>pbDist[[#This Row],[pitchDist]]+pbDist[[#This Row],[brightnessDist]]</f>
        <v>0.4</v>
      </c>
      <c r="D6">
        <f>ROUND(pbPretest15[[#This Row],[knowledgeScore]],1)</f>
        <v>0.2</v>
      </c>
      <c r="E6" s="2">
        <v>0.214285714285714</v>
      </c>
      <c r="F6">
        <v>69</v>
      </c>
      <c r="G6">
        <v>2</v>
      </c>
      <c r="I6" s="6" t="s">
        <v>34</v>
      </c>
      <c r="J6" s="1"/>
    </row>
    <row r="7" spans="1:22" x14ac:dyDescent="0.25">
      <c r="A7">
        <v>0.8</v>
      </c>
      <c r="B7">
        <v>0.8</v>
      </c>
      <c r="C7">
        <f>pbDist[[#This Row],[pitchDist]]+pbDist[[#This Row],[brightnessDist]]</f>
        <v>1.6</v>
      </c>
      <c r="D7">
        <f>ROUND(pbPretest15[[#This Row],[knowledgeScore]],1)</f>
        <v>0.2</v>
      </c>
      <c r="E7" s="2">
        <v>0.214285714285714</v>
      </c>
      <c r="F7">
        <v>69</v>
      </c>
      <c r="G7">
        <v>3</v>
      </c>
      <c r="I7" s="6" t="s">
        <v>35</v>
      </c>
      <c r="J7" s="1">
        <v>270</v>
      </c>
    </row>
    <row r="8" spans="1:22" x14ac:dyDescent="0.25">
      <c r="A8">
        <v>0.4</v>
      </c>
      <c r="B8">
        <v>0.8</v>
      </c>
      <c r="C8">
        <f>pbDist[[#This Row],[pitchDist]]+pbDist[[#This Row],[brightnessDist]]</f>
        <v>1.2000000000000002</v>
      </c>
      <c r="D8">
        <f>ROUND(pbPretest15[[#This Row],[knowledgeScore]],1)</f>
        <v>0.2</v>
      </c>
      <c r="E8" s="2">
        <v>0.214285714285714</v>
      </c>
      <c r="F8">
        <v>69</v>
      </c>
      <c r="G8">
        <v>2</v>
      </c>
    </row>
    <row r="9" spans="1:22" x14ac:dyDescent="0.25">
      <c r="A9">
        <v>0.8</v>
      </c>
      <c r="B9">
        <v>0.8</v>
      </c>
      <c r="C9">
        <f>pbDist[[#This Row],[pitchDist]]+pbDist[[#This Row],[brightnessDist]]</f>
        <v>1.6</v>
      </c>
      <c r="D9">
        <f>ROUND(pbPretest15[[#This Row],[knowledgeScore]],1)</f>
        <v>0.2</v>
      </c>
      <c r="E9" s="2">
        <v>0.214285714285714</v>
      </c>
      <c r="F9">
        <v>69</v>
      </c>
      <c r="G9">
        <v>5</v>
      </c>
    </row>
    <row r="10" spans="1:22" x14ac:dyDescent="0.25">
      <c r="A10">
        <v>0.8</v>
      </c>
      <c r="B10">
        <v>0</v>
      </c>
      <c r="C10">
        <f>pbDist[[#This Row],[pitchDist]]+pbDist[[#This Row],[brightnessDist]]</f>
        <v>0.8</v>
      </c>
      <c r="D10">
        <f>ROUND(pbPretest15[[#This Row],[knowledgeScore]],1)</f>
        <v>0.2</v>
      </c>
      <c r="E10" s="2">
        <v>0.214285714285714</v>
      </c>
      <c r="F10">
        <v>69</v>
      </c>
      <c r="G10">
        <v>4</v>
      </c>
      <c r="U10" t="s">
        <v>57</v>
      </c>
      <c r="V10" t="s">
        <v>58</v>
      </c>
    </row>
    <row r="11" spans="1:22" x14ac:dyDescent="0.25">
      <c r="A11">
        <v>0</v>
      </c>
      <c r="B11">
        <v>0.4</v>
      </c>
      <c r="C11">
        <f>pbDist[[#This Row],[pitchDist]]+pbDist[[#This Row],[brightnessDist]]</f>
        <v>0.4</v>
      </c>
      <c r="D11">
        <f>ROUND(pbPretest15[[#This Row],[knowledgeScore]],1)</f>
        <v>0.2</v>
      </c>
      <c r="E11" s="2">
        <v>0.214285714285714</v>
      </c>
      <c r="F11">
        <v>69</v>
      </c>
      <c r="G11">
        <v>3</v>
      </c>
      <c r="I11" s="5" t="s">
        <v>33</v>
      </c>
      <c r="J11" t="s">
        <v>43</v>
      </c>
      <c r="T11" s="6">
        <v>0</v>
      </c>
      <c r="U11" s="1">
        <v>82</v>
      </c>
      <c r="V11" s="1">
        <v>105</v>
      </c>
    </row>
    <row r="12" spans="1:22" x14ac:dyDescent="0.25">
      <c r="A12">
        <v>0.8</v>
      </c>
      <c r="B12">
        <v>0.8</v>
      </c>
      <c r="C12">
        <f>pbDist[[#This Row],[pitchDist]]+pbDist[[#This Row],[brightnessDist]]</f>
        <v>1.6</v>
      </c>
      <c r="D12">
        <f>ROUND(pbPretest15[[#This Row],[knowledgeScore]],1)</f>
        <v>0.2</v>
      </c>
      <c r="E12" s="2">
        <v>0.214285714285714</v>
      </c>
      <c r="F12">
        <v>69</v>
      </c>
      <c r="G12">
        <v>1</v>
      </c>
      <c r="I12" s="6">
        <v>0</v>
      </c>
      <c r="J12" s="1">
        <v>105</v>
      </c>
      <c r="T12" s="6">
        <v>0.4</v>
      </c>
      <c r="U12" s="1">
        <v>104</v>
      </c>
      <c r="V12" s="1">
        <v>94</v>
      </c>
    </row>
    <row r="13" spans="1:22" x14ac:dyDescent="0.25">
      <c r="A13">
        <v>0.8</v>
      </c>
      <c r="B13">
        <v>0.8</v>
      </c>
      <c r="C13">
        <f>pbDist[[#This Row],[pitchDist]]+pbDist[[#This Row],[brightnessDist]]</f>
        <v>1.6</v>
      </c>
      <c r="D13">
        <f>ROUND(pbPretest15[[#This Row],[knowledgeScore]],1)</f>
        <v>0.2</v>
      </c>
      <c r="E13" s="2">
        <v>0.214285714285714</v>
      </c>
      <c r="F13">
        <v>69</v>
      </c>
      <c r="G13">
        <v>3</v>
      </c>
      <c r="I13" s="6">
        <v>0.4</v>
      </c>
      <c r="J13" s="1">
        <v>94</v>
      </c>
      <c r="T13" s="6">
        <v>0.8</v>
      </c>
      <c r="U13" s="1">
        <v>84</v>
      </c>
      <c r="V13" s="1">
        <v>71</v>
      </c>
    </row>
    <row r="14" spans="1:22" x14ac:dyDescent="0.25">
      <c r="A14">
        <v>0</v>
      </c>
      <c r="B14">
        <v>0.4</v>
      </c>
      <c r="C14">
        <f>pbDist[[#This Row],[pitchDist]]+pbDist[[#This Row],[brightnessDist]]</f>
        <v>0.4</v>
      </c>
      <c r="D14">
        <f>ROUND(pbPretest15[[#This Row],[knowledgeScore]],1)</f>
        <v>0.2</v>
      </c>
      <c r="E14" s="2">
        <v>0.214285714285714</v>
      </c>
      <c r="F14">
        <v>69</v>
      </c>
      <c r="G14">
        <v>3</v>
      </c>
      <c r="I14" s="6">
        <v>0.8</v>
      </c>
      <c r="J14" s="1">
        <v>71</v>
      </c>
    </row>
    <row r="15" spans="1:22" x14ac:dyDescent="0.25">
      <c r="A15">
        <v>0</v>
      </c>
      <c r="B15">
        <v>0</v>
      </c>
      <c r="C15">
        <f>pbDist[[#This Row],[pitchDist]]+pbDist[[#This Row],[brightnessDist]]</f>
        <v>0</v>
      </c>
      <c r="D15">
        <f>ROUND(pbPretest15[[#This Row],[knowledgeScore]],1)</f>
        <v>0.2</v>
      </c>
      <c r="E15" s="2">
        <v>0.214285714285714</v>
      </c>
      <c r="F15">
        <v>69</v>
      </c>
      <c r="G15">
        <v>2</v>
      </c>
      <c r="I15" s="6" t="s">
        <v>34</v>
      </c>
      <c r="J15" s="1"/>
    </row>
    <row r="16" spans="1:22" x14ac:dyDescent="0.25">
      <c r="A16">
        <v>0.8</v>
      </c>
      <c r="B16">
        <v>0</v>
      </c>
      <c r="C16">
        <f>pbDist[[#This Row],[pitchDist]]+pbDist[[#This Row],[brightnessDist]]</f>
        <v>0.8</v>
      </c>
      <c r="D16">
        <f>ROUND(pbPretest15[[#This Row],[knowledgeScore]],1)</f>
        <v>0.2</v>
      </c>
      <c r="E16" s="2">
        <v>0.214285714285714</v>
      </c>
      <c r="F16">
        <v>69</v>
      </c>
      <c r="G16">
        <v>0</v>
      </c>
      <c r="I16" s="6" t="s">
        <v>35</v>
      </c>
      <c r="J16" s="1">
        <v>270</v>
      </c>
      <c r="L16" s="6"/>
      <c r="M16" s="1"/>
    </row>
    <row r="17" spans="1:27" x14ac:dyDescent="0.25">
      <c r="A17">
        <v>0.8</v>
      </c>
      <c r="B17">
        <v>0.8</v>
      </c>
      <c r="C17">
        <f>pbDist[[#This Row],[pitchDist]]+pbDist[[#This Row],[brightnessDist]]</f>
        <v>1.6</v>
      </c>
      <c r="D17">
        <f>ROUND(pbPretest15[[#This Row],[knowledgeScore]],1)</f>
        <v>0.2</v>
      </c>
      <c r="E17" s="2">
        <v>0.214285714285714</v>
      </c>
      <c r="F17">
        <v>69</v>
      </c>
      <c r="G17">
        <v>2</v>
      </c>
      <c r="L17" s="6"/>
      <c r="M17" s="1"/>
    </row>
    <row r="18" spans="1:27" x14ac:dyDescent="0.25">
      <c r="A18">
        <v>0.8</v>
      </c>
      <c r="B18">
        <v>0</v>
      </c>
      <c r="C18">
        <f>pbDist[[#This Row],[pitchDist]]+pbDist[[#This Row],[brightnessDist]]</f>
        <v>0.8</v>
      </c>
      <c r="D18">
        <f>ROUND(pbPretest15[[#This Row],[knowledgeScore]],1)</f>
        <v>0.2</v>
      </c>
      <c r="E18" s="2">
        <v>0.214285714285714</v>
      </c>
      <c r="F18">
        <v>69</v>
      </c>
      <c r="G18">
        <v>1</v>
      </c>
      <c r="L18" s="6"/>
      <c r="M18" s="1"/>
    </row>
    <row r="19" spans="1:27" x14ac:dyDescent="0.25">
      <c r="A19">
        <v>0.4</v>
      </c>
      <c r="B19">
        <v>0.4</v>
      </c>
      <c r="C19">
        <f>pbDist[[#This Row],[pitchDist]]+pbDist[[#This Row],[brightnessDist]]</f>
        <v>0.8</v>
      </c>
      <c r="D19">
        <f>ROUND(pbPretest15[[#This Row],[knowledgeScore]],1)</f>
        <v>0.2</v>
      </c>
      <c r="E19" s="2">
        <v>0.214285714285714</v>
      </c>
      <c r="F19">
        <v>69</v>
      </c>
      <c r="G19">
        <v>0</v>
      </c>
    </row>
    <row r="20" spans="1:27" x14ac:dyDescent="0.25">
      <c r="A20">
        <v>0.4</v>
      </c>
      <c r="B20">
        <v>0.4</v>
      </c>
      <c r="C20">
        <f>pbDist[[#This Row],[pitchDist]]+pbDist[[#This Row],[brightnessDist]]</f>
        <v>0.8</v>
      </c>
      <c r="D20">
        <f>ROUND(pbPretest15[[#This Row],[knowledgeScore]],1)</f>
        <v>0.3</v>
      </c>
      <c r="E20" s="2">
        <v>0.25</v>
      </c>
      <c r="F20">
        <v>72</v>
      </c>
      <c r="G20">
        <v>9</v>
      </c>
      <c r="I20" s="5" t="s">
        <v>33</v>
      </c>
      <c r="J20" t="s">
        <v>45</v>
      </c>
      <c r="T20" s="6">
        <v>0</v>
      </c>
      <c r="U20" s="1">
        <v>32</v>
      </c>
    </row>
    <row r="21" spans="1:27" x14ac:dyDescent="0.25">
      <c r="A21">
        <v>0.8</v>
      </c>
      <c r="B21">
        <v>0.4</v>
      </c>
      <c r="C21">
        <f>pbDist[[#This Row],[pitchDist]]+pbDist[[#This Row],[brightnessDist]]</f>
        <v>1.2000000000000002</v>
      </c>
      <c r="D21">
        <f>ROUND(pbPretest15[[#This Row],[knowledgeScore]],1)</f>
        <v>0.3</v>
      </c>
      <c r="E21" s="2">
        <v>0.25</v>
      </c>
      <c r="F21">
        <v>72</v>
      </c>
      <c r="G21">
        <v>3</v>
      </c>
      <c r="I21" s="6">
        <v>0</v>
      </c>
      <c r="J21" s="1">
        <v>32</v>
      </c>
      <c r="T21" s="6">
        <v>0.4</v>
      </c>
      <c r="U21" s="1">
        <v>62</v>
      </c>
    </row>
    <row r="22" spans="1:27" x14ac:dyDescent="0.25">
      <c r="A22">
        <v>0.8</v>
      </c>
      <c r="B22">
        <v>0</v>
      </c>
      <c r="C22">
        <f>pbDist[[#This Row],[pitchDist]]+pbDist[[#This Row],[brightnessDist]]</f>
        <v>0.8</v>
      </c>
      <c r="D22">
        <f>ROUND(pbPretest15[[#This Row],[knowledgeScore]],1)</f>
        <v>0.3</v>
      </c>
      <c r="E22" s="2">
        <v>0.25</v>
      </c>
      <c r="F22">
        <v>72</v>
      </c>
      <c r="G22">
        <v>2</v>
      </c>
      <c r="I22" s="6">
        <v>0.4</v>
      </c>
      <c r="J22" s="1">
        <v>62</v>
      </c>
      <c r="T22" s="6">
        <v>0.8</v>
      </c>
      <c r="U22" s="1">
        <v>101</v>
      </c>
    </row>
    <row r="23" spans="1:27" x14ac:dyDescent="0.25">
      <c r="A23">
        <v>0</v>
      </c>
      <c r="B23">
        <v>0.4</v>
      </c>
      <c r="C23">
        <f>pbDist[[#This Row],[pitchDist]]+pbDist[[#This Row],[brightnessDist]]</f>
        <v>0.4</v>
      </c>
      <c r="D23">
        <f>ROUND(pbPretest15[[#This Row],[knowledgeScore]],1)</f>
        <v>0.3</v>
      </c>
      <c r="E23" s="2">
        <v>0.25</v>
      </c>
      <c r="F23">
        <v>72</v>
      </c>
      <c r="G23">
        <v>1</v>
      </c>
      <c r="I23" s="6">
        <v>0.8</v>
      </c>
      <c r="J23" s="1">
        <v>101</v>
      </c>
      <c r="T23" s="6">
        <v>1.2000000000000002</v>
      </c>
      <c r="U23" s="1">
        <v>56</v>
      </c>
    </row>
    <row r="24" spans="1:27" x14ac:dyDescent="0.25">
      <c r="A24">
        <v>0</v>
      </c>
      <c r="B24">
        <v>0.8</v>
      </c>
      <c r="C24">
        <f>pbDist[[#This Row],[pitchDist]]+pbDist[[#This Row],[brightnessDist]]</f>
        <v>0.8</v>
      </c>
      <c r="D24">
        <f>ROUND(pbPretest15[[#This Row],[knowledgeScore]],1)</f>
        <v>0.3</v>
      </c>
      <c r="E24" s="2">
        <v>0.25</v>
      </c>
      <c r="F24">
        <v>72</v>
      </c>
      <c r="G24">
        <v>0</v>
      </c>
      <c r="I24" s="6">
        <v>1.2000000000000002</v>
      </c>
      <c r="J24" s="1">
        <v>56</v>
      </c>
      <c r="T24" s="6">
        <v>1.6</v>
      </c>
      <c r="U24" s="1">
        <v>19</v>
      </c>
    </row>
    <row r="25" spans="1:27" x14ac:dyDescent="0.25">
      <c r="A25">
        <v>0</v>
      </c>
      <c r="B25">
        <v>0</v>
      </c>
      <c r="C25">
        <f>pbDist[[#This Row],[pitchDist]]+pbDist[[#This Row],[brightnessDist]]</f>
        <v>0</v>
      </c>
      <c r="D25">
        <f>ROUND(pbPretest15[[#This Row],[knowledgeScore]],1)</f>
        <v>0.3</v>
      </c>
      <c r="E25" s="2">
        <v>0.25</v>
      </c>
      <c r="F25">
        <v>72</v>
      </c>
      <c r="G25">
        <v>2</v>
      </c>
      <c r="I25" s="6">
        <v>1.6</v>
      </c>
      <c r="J25" s="1">
        <v>19</v>
      </c>
    </row>
    <row r="26" spans="1:27" x14ac:dyDescent="0.25">
      <c r="A26">
        <v>0.4</v>
      </c>
      <c r="B26">
        <v>0.8</v>
      </c>
      <c r="C26">
        <f>pbDist[[#This Row],[pitchDist]]+pbDist[[#This Row],[brightnessDist]]</f>
        <v>1.2000000000000002</v>
      </c>
      <c r="D26">
        <f>ROUND(pbPretest15[[#This Row],[knowledgeScore]],1)</f>
        <v>0.3</v>
      </c>
      <c r="E26" s="2">
        <v>0.25</v>
      </c>
      <c r="F26">
        <v>72</v>
      </c>
      <c r="G26">
        <v>0</v>
      </c>
      <c r="I26" s="6" t="s">
        <v>34</v>
      </c>
      <c r="J26" s="1"/>
    </row>
    <row r="27" spans="1:27" x14ac:dyDescent="0.25">
      <c r="A27">
        <v>0.8</v>
      </c>
      <c r="B27">
        <v>0</v>
      </c>
      <c r="C27">
        <f>pbDist[[#This Row],[pitchDist]]+pbDist[[#This Row],[brightnessDist]]</f>
        <v>0.8</v>
      </c>
      <c r="D27">
        <f>ROUND(pbPretest15[[#This Row],[knowledgeScore]],1)</f>
        <v>0.3</v>
      </c>
      <c r="E27" s="2">
        <v>0.25</v>
      </c>
      <c r="F27">
        <v>72</v>
      </c>
      <c r="G27">
        <v>0</v>
      </c>
      <c r="I27" s="6" t="s">
        <v>35</v>
      </c>
      <c r="J27" s="1">
        <v>270</v>
      </c>
    </row>
    <row r="28" spans="1:27" x14ac:dyDescent="0.25">
      <c r="A28">
        <v>0.4</v>
      </c>
      <c r="B28">
        <v>0.8</v>
      </c>
      <c r="C28">
        <f>pbDist[[#This Row],[pitchDist]]+pbDist[[#This Row],[brightnessDist]]</f>
        <v>1.2000000000000002</v>
      </c>
      <c r="D28">
        <f>ROUND(pbPretest15[[#This Row],[knowledgeScore]],1)</f>
        <v>0.3</v>
      </c>
      <c r="E28" s="2">
        <v>0.25</v>
      </c>
      <c r="F28">
        <v>72</v>
      </c>
      <c r="G28">
        <v>0</v>
      </c>
    </row>
    <row r="29" spans="1:27" x14ac:dyDescent="0.25">
      <c r="A29">
        <v>0.4</v>
      </c>
      <c r="B29">
        <v>0.8</v>
      </c>
      <c r="C29">
        <f>pbDist[[#This Row],[pitchDist]]+pbDist[[#This Row],[brightnessDist]]</f>
        <v>1.2000000000000002</v>
      </c>
      <c r="D29">
        <f>ROUND(pbPretest15[[#This Row],[knowledgeScore]],1)</f>
        <v>0.3</v>
      </c>
      <c r="E29" s="2">
        <v>0.25</v>
      </c>
      <c r="F29">
        <v>72</v>
      </c>
      <c r="G29">
        <v>1</v>
      </c>
    </row>
    <row r="30" spans="1:27" x14ac:dyDescent="0.25">
      <c r="A30">
        <v>0</v>
      </c>
      <c r="B30">
        <v>0.8</v>
      </c>
      <c r="C30">
        <f>pbDist[[#This Row],[pitchDist]]+pbDist[[#This Row],[brightnessDist]]</f>
        <v>0.8</v>
      </c>
      <c r="D30">
        <f>ROUND(pbPretest15[[#This Row],[knowledgeScore]],1)</f>
        <v>0.3</v>
      </c>
      <c r="E30" s="2">
        <v>0.25</v>
      </c>
      <c r="F30">
        <v>72</v>
      </c>
      <c r="G30">
        <v>1</v>
      </c>
      <c r="I30" t="s">
        <v>48</v>
      </c>
    </row>
    <row r="31" spans="1:27" x14ac:dyDescent="0.25">
      <c r="A31">
        <v>0.4</v>
      </c>
      <c r="B31">
        <v>0.4</v>
      </c>
      <c r="C31">
        <f>pbDist[[#This Row],[pitchDist]]+pbDist[[#This Row],[brightnessDist]]</f>
        <v>0.8</v>
      </c>
      <c r="D31">
        <f>ROUND(pbPretest15[[#This Row],[knowledgeScore]],1)</f>
        <v>0.3</v>
      </c>
      <c r="E31" s="2">
        <v>0.25</v>
      </c>
      <c r="F31">
        <v>72</v>
      </c>
      <c r="G31">
        <v>0</v>
      </c>
      <c r="I31" s="5" t="s">
        <v>45</v>
      </c>
      <c r="J31" s="5" t="s">
        <v>36</v>
      </c>
      <c r="T31" t="s">
        <v>48</v>
      </c>
      <c r="U31">
        <v>0.2</v>
      </c>
      <c r="V31">
        <v>0.3</v>
      </c>
      <c r="W31">
        <v>0.4</v>
      </c>
      <c r="X31">
        <v>0.5</v>
      </c>
      <c r="Y31">
        <v>0.6</v>
      </c>
      <c r="Z31">
        <v>0.7</v>
      </c>
      <c r="AA31">
        <v>0.8</v>
      </c>
    </row>
    <row r="32" spans="1:27" x14ac:dyDescent="0.25">
      <c r="A32">
        <v>0.8</v>
      </c>
      <c r="B32">
        <v>0</v>
      </c>
      <c r="C32">
        <f>pbDist[[#This Row],[pitchDist]]+pbDist[[#This Row],[brightnessDist]]</f>
        <v>0.8</v>
      </c>
      <c r="D32">
        <f>ROUND(pbPretest15[[#This Row],[knowledgeScore]],1)</f>
        <v>0.3</v>
      </c>
      <c r="E32" s="2">
        <v>0.25</v>
      </c>
      <c r="F32">
        <v>72</v>
      </c>
      <c r="G32">
        <v>1</v>
      </c>
      <c r="I32" s="5" t="s">
        <v>33</v>
      </c>
      <c r="J32">
        <v>0.2</v>
      </c>
      <c r="K32">
        <v>0.3</v>
      </c>
      <c r="L32">
        <v>0.4</v>
      </c>
      <c r="M32">
        <v>0.5</v>
      </c>
      <c r="N32">
        <v>0.6</v>
      </c>
      <c r="O32">
        <v>0.7</v>
      </c>
      <c r="P32">
        <v>0.8</v>
      </c>
      <c r="Q32" t="s">
        <v>34</v>
      </c>
      <c r="R32" t="s">
        <v>35</v>
      </c>
      <c r="T32">
        <v>0</v>
      </c>
      <c r="U32">
        <v>1</v>
      </c>
      <c r="V32">
        <v>5</v>
      </c>
      <c r="W32">
        <v>4</v>
      </c>
      <c r="X32">
        <v>7</v>
      </c>
      <c r="Y32">
        <v>10</v>
      </c>
      <c r="Z32">
        <v>1</v>
      </c>
      <c r="AA32">
        <v>4</v>
      </c>
    </row>
    <row r="33" spans="1:27" x14ac:dyDescent="0.25">
      <c r="A33">
        <v>0</v>
      </c>
      <c r="B33">
        <v>0.4</v>
      </c>
      <c r="C33">
        <f>pbDist[[#This Row],[pitchDist]]+pbDist[[#This Row],[brightnessDist]]</f>
        <v>0.4</v>
      </c>
      <c r="D33">
        <f>ROUND(pbPretest15[[#This Row],[knowledgeScore]],1)</f>
        <v>0.3</v>
      </c>
      <c r="E33" s="2">
        <v>0.25</v>
      </c>
      <c r="F33">
        <v>72</v>
      </c>
      <c r="G33">
        <v>1</v>
      </c>
      <c r="I33" s="6">
        <v>0</v>
      </c>
      <c r="J33" s="1">
        <v>1</v>
      </c>
      <c r="K33" s="1">
        <v>5</v>
      </c>
      <c r="L33" s="1">
        <v>4</v>
      </c>
      <c r="M33" s="1">
        <v>7</v>
      </c>
      <c r="N33" s="1">
        <v>10</v>
      </c>
      <c r="O33" s="1">
        <v>1</v>
      </c>
      <c r="P33" s="1">
        <v>4</v>
      </c>
      <c r="Q33" s="1"/>
      <c r="R33" s="1">
        <v>32</v>
      </c>
      <c r="T33">
        <v>0.4</v>
      </c>
      <c r="U33">
        <v>4</v>
      </c>
      <c r="V33">
        <v>9</v>
      </c>
      <c r="W33">
        <v>9</v>
      </c>
      <c r="X33">
        <v>14</v>
      </c>
      <c r="Y33">
        <v>18</v>
      </c>
      <c r="Z33">
        <v>5</v>
      </c>
      <c r="AA33">
        <v>3</v>
      </c>
    </row>
    <row r="34" spans="1:27" x14ac:dyDescent="0.25">
      <c r="A34">
        <v>0</v>
      </c>
      <c r="B34">
        <v>0.8</v>
      </c>
      <c r="C34">
        <f>pbDist[[#This Row],[pitchDist]]+pbDist[[#This Row],[brightnessDist]]</f>
        <v>0.8</v>
      </c>
      <c r="D34">
        <f>ROUND(pbPretest15[[#This Row],[knowledgeScore]],1)</f>
        <v>0.3</v>
      </c>
      <c r="E34" s="2">
        <v>0.25</v>
      </c>
      <c r="F34">
        <v>72</v>
      </c>
      <c r="G34">
        <v>0</v>
      </c>
      <c r="I34" s="6">
        <v>0.4</v>
      </c>
      <c r="J34" s="1">
        <v>4</v>
      </c>
      <c r="K34" s="1">
        <v>9</v>
      </c>
      <c r="L34" s="1">
        <v>9</v>
      </c>
      <c r="M34" s="1">
        <v>14</v>
      </c>
      <c r="N34" s="1">
        <v>18</v>
      </c>
      <c r="O34" s="1">
        <v>5</v>
      </c>
      <c r="P34" s="1">
        <v>3</v>
      </c>
      <c r="Q34" s="1"/>
      <c r="R34" s="1">
        <v>62</v>
      </c>
      <c r="T34">
        <v>0.8</v>
      </c>
      <c r="U34">
        <v>7</v>
      </c>
      <c r="V34">
        <v>14</v>
      </c>
      <c r="W34">
        <v>13</v>
      </c>
      <c r="X34">
        <v>20</v>
      </c>
      <c r="Y34">
        <v>35</v>
      </c>
      <c r="Z34">
        <v>4</v>
      </c>
      <c r="AA34">
        <v>8</v>
      </c>
    </row>
    <row r="35" spans="1:27" x14ac:dyDescent="0.25">
      <c r="A35">
        <v>0.4</v>
      </c>
      <c r="B35">
        <v>0.8</v>
      </c>
      <c r="C35">
        <f>pbDist[[#This Row],[pitchDist]]+pbDist[[#This Row],[brightnessDist]]</f>
        <v>1.2000000000000002</v>
      </c>
      <c r="D35">
        <f>ROUND(pbPretest15[[#This Row],[knowledgeScore]],1)</f>
        <v>0.3</v>
      </c>
      <c r="E35" s="2">
        <v>0.25</v>
      </c>
      <c r="F35">
        <v>72</v>
      </c>
      <c r="G35">
        <v>3</v>
      </c>
      <c r="I35" s="6">
        <v>0.8</v>
      </c>
      <c r="J35" s="1">
        <v>7</v>
      </c>
      <c r="K35" s="1">
        <v>14</v>
      </c>
      <c r="L35" s="1">
        <v>13</v>
      </c>
      <c r="M35" s="1">
        <v>20</v>
      </c>
      <c r="N35" s="1">
        <v>35</v>
      </c>
      <c r="O35" s="1">
        <v>4</v>
      </c>
      <c r="P35" s="1">
        <v>8</v>
      </c>
      <c r="Q35" s="1"/>
      <c r="R35" s="1">
        <v>101</v>
      </c>
      <c r="T35">
        <v>1.2000000000000002</v>
      </c>
      <c r="U35">
        <v>1</v>
      </c>
      <c r="V35">
        <v>7</v>
      </c>
      <c r="W35">
        <v>7</v>
      </c>
      <c r="X35">
        <v>9</v>
      </c>
      <c r="Y35">
        <v>23</v>
      </c>
      <c r="Z35">
        <v>6</v>
      </c>
      <c r="AA35">
        <v>3</v>
      </c>
    </row>
    <row r="36" spans="1:27" x14ac:dyDescent="0.25">
      <c r="A36">
        <v>0</v>
      </c>
      <c r="B36">
        <v>0.4</v>
      </c>
      <c r="C36">
        <f>pbDist[[#This Row],[pitchDist]]+pbDist[[#This Row],[brightnessDist]]</f>
        <v>0.4</v>
      </c>
      <c r="D36">
        <f>ROUND(pbPretest15[[#This Row],[knowledgeScore]],1)</f>
        <v>0.3</v>
      </c>
      <c r="E36" s="2">
        <v>0.25</v>
      </c>
      <c r="F36">
        <v>72</v>
      </c>
      <c r="G36">
        <v>0</v>
      </c>
      <c r="I36" s="6">
        <v>1.2000000000000002</v>
      </c>
      <c r="J36" s="1">
        <v>1</v>
      </c>
      <c r="K36" s="1">
        <v>7</v>
      </c>
      <c r="L36" s="1">
        <v>7</v>
      </c>
      <c r="M36" s="1">
        <v>9</v>
      </c>
      <c r="N36" s="1">
        <v>23</v>
      </c>
      <c r="O36" s="1">
        <v>6</v>
      </c>
      <c r="P36" s="1">
        <v>3</v>
      </c>
      <c r="Q36" s="1"/>
      <c r="R36" s="1">
        <v>56</v>
      </c>
      <c r="T36">
        <v>1.6</v>
      </c>
      <c r="U36">
        <v>5</v>
      </c>
      <c r="V36">
        <v>1</v>
      </c>
      <c r="W36">
        <v>3</v>
      </c>
      <c r="X36">
        <v>4</v>
      </c>
      <c r="Y36">
        <v>4</v>
      </c>
      <c r="Z36">
        <v>2</v>
      </c>
    </row>
    <row r="37" spans="1:27" x14ac:dyDescent="0.25">
      <c r="A37">
        <v>0.4</v>
      </c>
      <c r="B37">
        <v>0</v>
      </c>
      <c r="C37">
        <f>pbDist[[#This Row],[pitchDist]]+pbDist[[#This Row],[brightnessDist]]</f>
        <v>0.4</v>
      </c>
      <c r="D37">
        <f>ROUND(pbPretest15[[#This Row],[knowledgeScore]],1)</f>
        <v>0.3</v>
      </c>
      <c r="E37" s="2">
        <v>0.25</v>
      </c>
      <c r="F37">
        <v>72</v>
      </c>
      <c r="G37">
        <v>4</v>
      </c>
      <c r="I37" s="6">
        <v>1.6</v>
      </c>
      <c r="J37" s="1">
        <v>5</v>
      </c>
      <c r="K37" s="1">
        <v>1</v>
      </c>
      <c r="L37" s="1">
        <v>3</v>
      </c>
      <c r="M37" s="1">
        <v>4</v>
      </c>
      <c r="N37" s="1">
        <v>4</v>
      </c>
      <c r="O37" s="1">
        <v>2</v>
      </c>
      <c r="P37" s="1"/>
      <c r="Q37" s="1"/>
      <c r="R37" s="1">
        <v>19</v>
      </c>
    </row>
    <row r="38" spans="1:27" x14ac:dyDescent="0.25">
      <c r="A38">
        <v>0.4</v>
      </c>
      <c r="B38">
        <v>0.4</v>
      </c>
      <c r="C38">
        <f>pbDist[[#This Row],[pitchDist]]+pbDist[[#This Row],[brightnessDist]]</f>
        <v>0.8</v>
      </c>
      <c r="D38">
        <f>ROUND(pbPretest15[[#This Row],[knowledgeScore]],1)</f>
        <v>0.8</v>
      </c>
      <c r="E38" s="2">
        <v>0.78571428571428503</v>
      </c>
      <c r="F38">
        <v>73</v>
      </c>
      <c r="G38">
        <v>6</v>
      </c>
      <c r="I38" s="6" t="s">
        <v>34</v>
      </c>
      <c r="J38" s="1"/>
      <c r="K38" s="1"/>
      <c r="L38" s="1"/>
      <c r="M38" s="1"/>
      <c r="N38" s="1"/>
      <c r="O38" s="1"/>
      <c r="P38" s="1"/>
      <c r="Q38" s="1"/>
      <c r="R38" s="1"/>
    </row>
    <row r="39" spans="1:27" x14ac:dyDescent="0.25">
      <c r="A39">
        <v>0.4</v>
      </c>
      <c r="B39">
        <v>0.8</v>
      </c>
      <c r="C39">
        <f>pbDist[[#This Row],[pitchDist]]+pbDist[[#This Row],[brightnessDist]]</f>
        <v>1.2000000000000002</v>
      </c>
      <c r="D39">
        <f>ROUND(pbPretest15[[#This Row],[knowledgeScore]],1)</f>
        <v>0.8</v>
      </c>
      <c r="E39" s="2">
        <v>0.78571428571428503</v>
      </c>
      <c r="F39">
        <v>73</v>
      </c>
      <c r="G39">
        <v>3</v>
      </c>
      <c r="I39" s="6" t="s">
        <v>35</v>
      </c>
      <c r="J39" s="1">
        <v>18</v>
      </c>
      <c r="K39" s="1">
        <v>36</v>
      </c>
      <c r="L39" s="1">
        <v>36</v>
      </c>
      <c r="M39" s="1">
        <v>54</v>
      </c>
      <c r="N39" s="1">
        <v>90</v>
      </c>
      <c r="O39" s="1">
        <v>18</v>
      </c>
      <c r="P39" s="1">
        <v>18</v>
      </c>
      <c r="Q39" s="1"/>
      <c r="R39" s="1">
        <v>270</v>
      </c>
    </row>
    <row r="40" spans="1:27" x14ac:dyDescent="0.25">
      <c r="A40">
        <v>0.8</v>
      </c>
      <c r="B40">
        <v>0</v>
      </c>
      <c r="C40">
        <f>pbDist[[#This Row],[pitchDist]]+pbDist[[#This Row],[brightnessDist]]</f>
        <v>0.8</v>
      </c>
      <c r="D40">
        <f>ROUND(pbPretest15[[#This Row],[knowledgeScore]],1)</f>
        <v>0.8</v>
      </c>
      <c r="E40" s="2">
        <v>0.78571428571428503</v>
      </c>
      <c r="F40">
        <v>73</v>
      </c>
      <c r="G40">
        <v>1</v>
      </c>
    </row>
    <row r="41" spans="1:27" x14ac:dyDescent="0.25">
      <c r="A41">
        <v>0</v>
      </c>
      <c r="B41">
        <v>0.4</v>
      </c>
      <c r="C41">
        <f>pbDist[[#This Row],[pitchDist]]+pbDist[[#This Row],[brightnessDist]]</f>
        <v>0.4</v>
      </c>
      <c r="D41">
        <f>ROUND(pbPretest15[[#This Row],[knowledgeScore]],1)</f>
        <v>0.8</v>
      </c>
      <c r="E41" s="2">
        <v>0.78571428571428503</v>
      </c>
      <c r="F41">
        <v>73</v>
      </c>
      <c r="G41">
        <v>4</v>
      </c>
    </row>
    <row r="42" spans="1:27" x14ac:dyDescent="0.25">
      <c r="A42">
        <v>0</v>
      </c>
      <c r="B42">
        <v>0</v>
      </c>
      <c r="C42">
        <f>pbDist[[#This Row],[pitchDist]]+pbDist[[#This Row],[brightnessDist]]</f>
        <v>0</v>
      </c>
      <c r="D42">
        <f>ROUND(pbPretest15[[#This Row],[knowledgeScore]],1)</f>
        <v>0.8</v>
      </c>
      <c r="E42" s="2">
        <v>0.78571428571428503</v>
      </c>
      <c r="F42">
        <v>73</v>
      </c>
      <c r="G42">
        <v>3</v>
      </c>
      <c r="I42" t="s">
        <v>31</v>
      </c>
    </row>
    <row r="43" spans="1:27" x14ac:dyDescent="0.25">
      <c r="A43">
        <v>0.8</v>
      </c>
      <c r="B43">
        <v>0</v>
      </c>
      <c r="C43">
        <f>pbDist[[#This Row],[pitchDist]]+pbDist[[#This Row],[brightnessDist]]</f>
        <v>0.8</v>
      </c>
      <c r="D43">
        <f>ROUND(pbPretest15[[#This Row],[knowledgeScore]],1)</f>
        <v>0.8</v>
      </c>
      <c r="E43" s="2">
        <v>0.78571428571428503</v>
      </c>
      <c r="F43">
        <v>73</v>
      </c>
      <c r="G43">
        <v>2</v>
      </c>
      <c r="I43" s="5" t="s">
        <v>37</v>
      </c>
      <c r="J43" s="5" t="s">
        <v>36</v>
      </c>
    </row>
    <row r="44" spans="1:27" x14ac:dyDescent="0.25">
      <c r="A44">
        <v>0.4</v>
      </c>
      <c r="B44">
        <v>0.8</v>
      </c>
      <c r="C44">
        <f>pbDist[[#This Row],[pitchDist]]+pbDist[[#This Row],[brightnessDist]]</f>
        <v>1.2000000000000002</v>
      </c>
      <c r="D44">
        <f>ROUND(pbPretest15[[#This Row],[knowledgeScore]],1)</f>
        <v>0.8</v>
      </c>
      <c r="E44" s="2">
        <v>0.78571428571428503</v>
      </c>
      <c r="F44">
        <v>73</v>
      </c>
      <c r="G44">
        <v>4</v>
      </c>
      <c r="I44" s="5" t="s">
        <v>33</v>
      </c>
      <c r="J44">
        <v>0.2</v>
      </c>
      <c r="K44">
        <v>0.3</v>
      </c>
      <c r="L44">
        <v>0.4</v>
      </c>
      <c r="M44">
        <v>0.5</v>
      </c>
      <c r="N44">
        <v>0.6</v>
      </c>
      <c r="O44">
        <v>0.7</v>
      </c>
      <c r="P44">
        <v>0.8</v>
      </c>
      <c r="Q44" t="s">
        <v>34</v>
      </c>
      <c r="R44" t="s">
        <v>35</v>
      </c>
      <c r="T44" t="s">
        <v>31</v>
      </c>
      <c r="U44">
        <v>0.2</v>
      </c>
      <c r="V44">
        <v>0.3</v>
      </c>
      <c r="W44">
        <v>0.4</v>
      </c>
      <c r="X44">
        <v>0.5</v>
      </c>
      <c r="Y44">
        <v>0.6</v>
      </c>
      <c r="Z44">
        <v>0.7</v>
      </c>
      <c r="AA44">
        <v>0.8</v>
      </c>
    </row>
    <row r="45" spans="1:27" x14ac:dyDescent="0.25">
      <c r="A45">
        <v>0.4</v>
      </c>
      <c r="B45">
        <v>0.8</v>
      </c>
      <c r="C45">
        <f>pbDist[[#This Row],[pitchDist]]+pbDist[[#This Row],[brightnessDist]]</f>
        <v>1.2000000000000002</v>
      </c>
      <c r="D45">
        <f>ROUND(pbPretest15[[#This Row],[knowledgeScore]],1)</f>
        <v>0.8</v>
      </c>
      <c r="E45" s="2">
        <v>0.78571428571428503</v>
      </c>
      <c r="F45">
        <v>73</v>
      </c>
      <c r="G45">
        <v>0</v>
      </c>
      <c r="I45" s="6">
        <v>0</v>
      </c>
      <c r="J45" s="1">
        <v>2</v>
      </c>
      <c r="K45" s="1">
        <v>7</v>
      </c>
      <c r="L45" s="1">
        <v>4</v>
      </c>
      <c r="M45" s="1">
        <v>2</v>
      </c>
      <c r="N45" s="1">
        <v>12</v>
      </c>
      <c r="O45" s="1"/>
      <c r="P45" s="1">
        <v>3</v>
      </c>
      <c r="Q45" s="1"/>
      <c r="R45" s="1">
        <v>30</v>
      </c>
      <c r="T45">
        <v>0</v>
      </c>
      <c r="U45">
        <v>2</v>
      </c>
      <c r="V45">
        <v>7</v>
      </c>
      <c r="W45">
        <v>4</v>
      </c>
      <c r="X45">
        <v>2</v>
      </c>
      <c r="Y45">
        <v>12</v>
      </c>
      <c r="AA45">
        <v>3</v>
      </c>
    </row>
    <row r="46" spans="1:27" x14ac:dyDescent="0.25">
      <c r="A46">
        <v>0</v>
      </c>
      <c r="B46">
        <v>0</v>
      </c>
      <c r="C46">
        <f>pbDist[[#This Row],[pitchDist]]+pbDist[[#This Row],[brightnessDist]]</f>
        <v>0</v>
      </c>
      <c r="D46">
        <f>ROUND(pbPretest15[[#This Row],[knowledgeScore]],1)</f>
        <v>0.8</v>
      </c>
      <c r="E46" s="2">
        <v>0.78571428571428503</v>
      </c>
      <c r="F46">
        <v>73</v>
      </c>
      <c r="G46">
        <v>5</v>
      </c>
      <c r="I46" s="6">
        <v>1</v>
      </c>
      <c r="J46" s="1">
        <v>3</v>
      </c>
      <c r="K46" s="1">
        <v>14</v>
      </c>
      <c r="L46" s="1">
        <v>12</v>
      </c>
      <c r="M46" s="1">
        <v>17</v>
      </c>
      <c r="N46" s="1">
        <v>17</v>
      </c>
      <c r="O46" s="1">
        <v>1</v>
      </c>
      <c r="P46" s="1">
        <v>3</v>
      </c>
      <c r="Q46" s="1"/>
      <c r="R46" s="1">
        <v>67</v>
      </c>
      <c r="T46">
        <v>1</v>
      </c>
      <c r="U46">
        <v>3</v>
      </c>
      <c r="V46">
        <v>14</v>
      </c>
      <c r="W46">
        <v>12</v>
      </c>
      <c r="X46">
        <v>17</v>
      </c>
      <c r="Y46">
        <v>17</v>
      </c>
      <c r="Z46">
        <v>1</v>
      </c>
      <c r="AA46">
        <v>3</v>
      </c>
    </row>
    <row r="47" spans="1:27" x14ac:dyDescent="0.25">
      <c r="A47">
        <v>0</v>
      </c>
      <c r="B47">
        <v>0</v>
      </c>
      <c r="C47">
        <f>pbDist[[#This Row],[pitchDist]]+pbDist[[#This Row],[brightnessDist]]</f>
        <v>0</v>
      </c>
      <c r="D47">
        <f>ROUND(pbPretest15[[#This Row],[knowledgeScore]],1)</f>
        <v>0.8</v>
      </c>
      <c r="E47" s="2">
        <v>0.78571428571428503</v>
      </c>
      <c r="F47">
        <v>73</v>
      </c>
      <c r="G47">
        <v>3</v>
      </c>
      <c r="I47" s="6">
        <v>2</v>
      </c>
      <c r="J47" s="1">
        <v>6</v>
      </c>
      <c r="K47" s="1">
        <v>7</v>
      </c>
      <c r="L47" s="1">
        <v>3</v>
      </c>
      <c r="M47" s="1">
        <v>19</v>
      </c>
      <c r="N47" s="1">
        <v>9</v>
      </c>
      <c r="O47" s="1">
        <v>5</v>
      </c>
      <c r="P47" s="1">
        <v>2</v>
      </c>
      <c r="Q47" s="1"/>
      <c r="R47" s="1">
        <v>51</v>
      </c>
      <c r="T47">
        <v>2</v>
      </c>
      <c r="U47">
        <v>6</v>
      </c>
      <c r="V47">
        <v>7</v>
      </c>
      <c r="W47">
        <v>3</v>
      </c>
      <c r="X47">
        <v>19</v>
      </c>
      <c r="Y47">
        <v>9</v>
      </c>
      <c r="Z47">
        <v>5</v>
      </c>
      <c r="AA47">
        <v>2</v>
      </c>
    </row>
    <row r="48" spans="1:27" x14ac:dyDescent="0.25">
      <c r="A48">
        <v>0</v>
      </c>
      <c r="B48">
        <v>0.8</v>
      </c>
      <c r="C48">
        <f>pbDist[[#This Row],[pitchDist]]+pbDist[[#This Row],[brightnessDist]]</f>
        <v>0.8</v>
      </c>
      <c r="D48">
        <f>ROUND(pbPretest15[[#This Row],[knowledgeScore]],1)</f>
        <v>0.8</v>
      </c>
      <c r="E48" s="2">
        <v>0.78571428571428503</v>
      </c>
      <c r="F48">
        <v>73</v>
      </c>
      <c r="G48">
        <v>4</v>
      </c>
      <c r="I48" s="6">
        <v>3</v>
      </c>
      <c r="J48" s="1">
        <v>4</v>
      </c>
      <c r="K48" s="1">
        <v>4</v>
      </c>
      <c r="L48" s="1">
        <v>2</v>
      </c>
      <c r="M48" s="1">
        <v>4</v>
      </c>
      <c r="N48" s="1">
        <v>5</v>
      </c>
      <c r="O48" s="1">
        <v>6</v>
      </c>
      <c r="P48" s="1">
        <v>3</v>
      </c>
      <c r="Q48" s="1"/>
      <c r="R48" s="1">
        <v>28</v>
      </c>
      <c r="T48">
        <v>3</v>
      </c>
      <c r="U48">
        <v>4</v>
      </c>
      <c r="V48">
        <v>4</v>
      </c>
      <c r="W48">
        <v>2</v>
      </c>
      <c r="X48">
        <v>4</v>
      </c>
      <c r="Y48">
        <v>5</v>
      </c>
      <c r="Z48">
        <v>6</v>
      </c>
      <c r="AA48">
        <v>3</v>
      </c>
    </row>
    <row r="49" spans="1:27" x14ac:dyDescent="0.25">
      <c r="A49">
        <v>0</v>
      </c>
      <c r="B49">
        <v>0.8</v>
      </c>
      <c r="C49">
        <f>pbDist[[#This Row],[pitchDist]]+pbDist[[#This Row],[brightnessDist]]</f>
        <v>0.8</v>
      </c>
      <c r="D49">
        <f>ROUND(pbPretest15[[#This Row],[knowledgeScore]],1)</f>
        <v>0.8</v>
      </c>
      <c r="E49" s="2">
        <v>0.78571428571428503</v>
      </c>
      <c r="F49">
        <v>73</v>
      </c>
      <c r="G49">
        <v>0</v>
      </c>
      <c r="I49" s="6">
        <v>4</v>
      </c>
      <c r="J49" s="1">
        <v>1</v>
      </c>
      <c r="K49" s="1">
        <v>1</v>
      </c>
      <c r="L49" s="1">
        <v>1</v>
      </c>
      <c r="M49" s="1">
        <v>6</v>
      </c>
      <c r="N49" s="1">
        <v>4</v>
      </c>
      <c r="O49" s="1">
        <v>2</v>
      </c>
      <c r="P49" s="1">
        <v>4</v>
      </c>
      <c r="Q49" s="1"/>
      <c r="R49" s="1">
        <v>19</v>
      </c>
      <c r="T49">
        <v>4</v>
      </c>
      <c r="U49">
        <v>1</v>
      </c>
      <c r="V49">
        <v>1</v>
      </c>
      <c r="W49">
        <v>1</v>
      </c>
      <c r="X49">
        <v>6</v>
      </c>
      <c r="Y49">
        <v>4</v>
      </c>
      <c r="Z49">
        <v>2</v>
      </c>
      <c r="AA49">
        <v>4</v>
      </c>
    </row>
    <row r="50" spans="1:27" x14ac:dyDescent="0.25">
      <c r="A50">
        <v>0.4</v>
      </c>
      <c r="B50">
        <v>0.4</v>
      </c>
      <c r="C50">
        <f>pbDist[[#This Row],[pitchDist]]+pbDist[[#This Row],[brightnessDist]]</f>
        <v>0.8</v>
      </c>
      <c r="D50">
        <f>ROUND(pbPretest15[[#This Row],[knowledgeScore]],1)</f>
        <v>0.8</v>
      </c>
      <c r="E50" s="2">
        <v>0.78571428571428503</v>
      </c>
      <c r="F50">
        <v>73</v>
      </c>
      <c r="G50">
        <v>5</v>
      </c>
      <c r="I50" s="6">
        <v>5</v>
      </c>
      <c r="J50" s="1">
        <v>1</v>
      </c>
      <c r="K50" s="1"/>
      <c r="L50" s="1">
        <v>3</v>
      </c>
      <c r="M50" s="1">
        <v>3</v>
      </c>
      <c r="N50" s="1">
        <v>13</v>
      </c>
      <c r="O50" s="1">
        <v>3</v>
      </c>
      <c r="P50" s="1">
        <v>2</v>
      </c>
      <c r="Q50" s="1"/>
      <c r="R50" s="1">
        <v>25</v>
      </c>
      <c r="T50">
        <v>5</v>
      </c>
      <c r="U50">
        <v>1</v>
      </c>
      <c r="W50">
        <v>3</v>
      </c>
      <c r="X50">
        <v>3</v>
      </c>
      <c r="Y50">
        <v>13</v>
      </c>
      <c r="Z50">
        <v>3</v>
      </c>
      <c r="AA50">
        <v>2</v>
      </c>
    </row>
    <row r="51" spans="1:27" x14ac:dyDescent="0.25">
      <c r="A51">
        <v>0.4</v>
      </c>
      <c r="B51">
        <v>0</v>
      </c>
      <c r="C51">
        <f>pbDist[[#This Row],[pitchDist]]+pbDist[[#This Row],[brightnessDist]]</f>
        <v>0.4</v>
      </c>
      <c r="D51">
        <f>ROUND(pbPretest15[[#This Row],[knowledgeScore]],1)</f>
        <v>0.8</v>
      </c>
      <c r="E51" s="2">
        <v>0.78571428571428503</v>
      </c>
      <c r="F51">
        <v>73</v>
      </c>
      <c r="G51">
        <v>1</v>
      </c>
      <c r="I51" s="6">
        <v>6</v>
      </c>
      <c r="J51" s="1">
        <v>1</v>
      </c>
      <c r="K51" s="1">
        <v>2</v>
      </c>
      <c r="L51" s="1"/>
      <c r="M51" s="1"/>
      <c r="N51" s="1">
        <v>4</v>
      </c>
      <c r="O51" s="1"/>
      <c r="P51" s="1">
        <v>1</v>
      </c>
      <c r="Q51" s="1"/>
      <c r="R51" s="1">
        <v>8</v>
      </c>
      <c r="T51">
        <v>6</v>
      </c>
      <c r="U51">
        <v>1</v>
      </c>
      <c r="V51">
        <v>2</v>
      </c>
      <c r="Y51">
        <v>4</v>
      </c>
      <c r="AA51">
        <v>1</v>
      </c>
    </row>
    <row r="52" spans="1:27" x14ac:dyDescent="0.25">
      <c r="A52">
        <v>0.8</v>
      </c>
      <c r="B52">
        <v>0</v>
      </c>
      <c r="C52">
        <f>pbDist[[#This Row],[pitchDist]]+pbDist[[#This Row],[brightnessDist]]</f>
        <v>0.8</v>
      </c>
      <c r="D52">
        <f>ROUND(pbPretest15[[#This Row],[knowledgeScore]],1)</f>
        <v>0.8</v>
      </c>
      <c r="E52" s="2">
        <v>0.78571428571428503</v>
      </c>
      <c r="F52">
        <v>73</v>
      </c>
      <c r="G52">
        <v>4</v>
      </c>
      <c r="I52" s="6">
        <v>7</v>
      </c>
      <c r="J52" s="1"/>
      <c r="K52" s="1"/>
      <c r="L52" s="1">
        <v>1</v>
      </c>
      <c r="M52" s="1">
        <v>2</v>
      </c>
      <c r="N52" s="1">
        <v>8</v>
      </c>
      <c r="O52" s="1">
        <v>1</v>
      </c>
      <c r="P52" s="1"/>
      <c r="Q52" s="1"/>
      <c r="R52" s="1">
        <v>12</v>
      </c>
      <c r="T52">
        <v>7</v>
      </c>
      <c r="W52">
        <v>1</v>
      </c>
      <c r="X52">
        <v>2</v>
      </c>
      <c r="Y52">
        <v>8</v>
      </c>
      <c r="Z52">
        <v>1</v>
      </c>
    </row>
    <row r="53" spans="1:27" x14ac:dyDescent="0.25">
      <c r="A53">
        <v>0</v>
      </c>
      <c r="B53">
        <v>0</v>
      </c>
      <c r="C53">
        <f>pbDist[[#This Row],[pitchDist]]+pbDist[[#This Row],[brightnessDist]]</f>
        <v>0</v>
      </c>
      <c r="D53">
        <f>ROUND(pbPretest15[[#This Row],[knowledgeScore]],1)</f>
        <v>0.8</v>
      </c>
      <c r="E53" s="2">
        <v>0.78571428571428503</v>
      </c>
      <c r="F53">
        <v>73</v>
      </c>
      <c r="G53">
        <v>0</v>
      </c>
      <c r="I53" s="6">
        <v>8</v>
      </c>
      <c r="J53" s="1"/>
      <c r="K53" s="1"/>
      <c r="L53" s="1">
        <v>3</v>
      </c>
      <c r="M53" s="1">
        <v>1</v>
      </c>
      <c r="N53" s="1">
        <v>1</v>
      </c>
      <c r="O53" s="1"/>
      <c r="P53" s="1"/>
      <c r="Q53" s="1"/>
      <c r="R53" s="1">
        <v>5</v>
      </c>
      <c r="T53">
        <v>8</v>
      </c>
      <c r="W53">
        <v>3</v>
      </c>
      <c r="X53">
        <v>1</v>
      </c>
      <c r="Y53">
        <v>1</v>
      </c>
    </row>
    <row r="54" spans="1:27" x14ac:dyDescent="0.25">
      <c r="A54">
        <v>0</v>
      </c>
      <c r="B54">
        <v>0.4</v>
      </c>
      <c r="C54">
        <f>pbDist[[#This Row],[pitchDist]]+pbDist[[#This Row],[brightnessDist]]</f>
        <v>0.4</v>
      </c>
      <c r="D54">
        <f>ROUND(pbPretest15[[#This Row],[knowledgeScore]],1)</f>
        <v>0.8</v>
      </c>
      <c r="E54" s="2">
        <v>0.78571428571428503</v>
      </c>
      <c r="F54">
        <v>73</v>
      </c>
      <c r="G54">
        <v>2</v>
      </c>
      <c r="I54" s="6">
        <v>9</v>
      </c>
      <c r="J54" s="1"/>
      <c r="K54" s="1">
        <v>1</v>
      </c>
      <c r="L54" s="1">
        <v>3</v>
      </c>
      <c r="M54" s="1"/>
      <c r="N54" s="1">
        <v>3</v>
      </c>
      <c r="O54" s="1"/>
      <c r="P54" s="1"/>
      <c r="Q54" s="1"/>
      <c r="R54" s="1">
        <v>7</v>
      </c>
      <c r="T54">
        <v>9</v>
      </c>
      <c r="V54">
        <v>1</v>
      </c>
      <c r="W54">
        <v>3</v>
      </c>
      <c r="Y54">
        <v>3</v>
      </c>
    </row>
    <row r="55" spans="1:27" x14ac:dyDescent="0.25">
      <c r="A55">
        <v>0.8</v>
      </c>
      <c r="B55">
        <v>0</v>
      </c>
      <c r="C55">
        <f>pbDist[[#This Row],[pitchDist]]+pbDist[[#This Row],[brightnessDist]]</f>
        <v>0.8</v>
      </c>
      <c r="D55">
        <f>ROUND(pbPretest15[[#This Row],[knowledgeScore]],1)</f>
        <v>0.8</v>
      </c>
      <c r="E55" s="2">
        <v>0.78571428571428503</v>
      </c>
      <c r="F55">
        <v>73</v>
      </c>
      <c r="G55">
        <v>1</v>
      </c>
      <c r="I55" s="6">
        <v>10</v>
      </c>
      <c r="J55" s="1"/>
      <c r="K55" s="1"/>
      <c r="L55" s="1"/>
      <c r="M55" s="1"/>
      <c r="N55" s="1">
        <v>3</v>
      </c>
      <c r="O55" s="1"/>
      <c r="P55" s="1"/>
      <c r="Q55" s="1"/>
      <c r="R55" s="1">
        <v>3</v>
      </c>
      <c r="T55">
        <v>10</v>
      </c>
      <c r="Y55">
        <v>3</v>
      </c>
    </row>
    <row r="56" spans="1:27" x14ac:dyDescent="0.25">
      <c r="A56">
        <v>0.8</v>
      </c>
      <c r="B56">
        <v>0</v>
      </c>
      <c r="C56">
        <f>pbDist[[#This Row],[pitchDist]]+pbDist[[#This Row],[brightnessDist]]</f>
        <v>0.8</v>
      </c>
      <c r="D56">
        <f>ROUND(pbPretest15[[#This Row],[knowledgeScore]],1)</f>
        <v>0.6</v>
      </c>
      <c r="E56" s="2">
        <v>0.60714285714285698</v>
      </c>
      <c r="F56">
        <v>75</v>
      </c>
      <c r="G56">
        <v>4</v>
      </c>
      <c r="I56" s="6">
        <v>11</v>
      </c>
      <c r="J56" s="1"/>
      <c r="K56" s="1"/>
      <c r="L56" s="1">
        <v>1</v>
      </c>
      <c r="M56" s="1"/>
      <c r="N56" s="1">
        <v>3</v>
      </c>
      <c r="O56" s="1"/>
      <c r="P56" s="1"/>
      <c r="Q56" s="1"/>
      <c r="R56" s="1">
        <v>4</v>
      </c>
      <c r="T56">
        <v>11</v>
      </c>
      <c r="W56">
        <v>1</v>
      </c>
      <c r="Y56">
        <v>3</v>
      </c>
    </row>
    <row r="57" spans="1:27" x14ac:dyDescent="0.25">
      <c r="A57">
        <v>0</v>
      </c>
      <c r="B57">
        <v>0</v>
      </c>
      <c r="C57">
        <f>pbDist[[#This Row],[pitchDist]]+pbDist[[#This Row],[brightnessDist]]</f>
        <v>0</v>
      </c>
      <c r="D57">
        <f>ROUND(pbPretest15[[#This Row],[knowledgeScore]],1)</f>
        <v>0.6</v>
      </c>
      <c r="E57" s="2">
        <v>0.60714285714285698</v>
      </c>
      <c r="F57">
        <v>75</v>
      </c>
      <c r="G57">
        <v>3</v>
      </c>
      <c r="I57" s="6">
        <v>12</v>
      </c>
      <c r="J57" s="1"/>
      <c r="K57" s="1"/>
      <c r="L57" s="1"/>
      <c r="M57" s="1"/>
      <c r="N57" s="1">
        <v>2</v>
      </c>
      <c r="O57" s="1"/>
      <c r="P57" s="1"/>
      <c r="Q57" s="1"/>
      <c r="R57" s="1">
        <v>2</v>
      </c>
      <c r="T57">
        <v>12</v>
      </c>
      <c r="Y57">
        <v>2</v>
      </c>
    </row>
    <row r="58" spans="1:27" x14ac:dyDescent="0.25">
      <c r="A58">
        <v>0.4</v>
      </c>
      <c r="B58">
        <v>0</v>
      </c>
      <c r="C58">
        <f>pbDist[[#This Row],[pitchDist]]+pbDist[[#This Row],[brightnessDist]]</f>
        <v>0.4</v>
      </c>
      <c r="D58">
        <f>ROUND(pbPretest15[[#This Row],[knowledgeScore]],1)</f>
        <v>0.6</v>
      </c>
      <c r="E58" s="2">
        <v>0.60714285714285698</v>
      </c>
      <c r="F58">
        <v>75</v>
      </c>
      <c r="G58">
        <v>5</v>
      </c>
      <c r="I58" s="6">
        <v>13</v>
      </c>
      <c r="J58" s="1"/>
      <c r="K58" s="1"/>
      <c r="L58" s="1"/>
      <c r="M58" s="1"/>
      <c r="N58" s="1">
        <v>1</v>
      </c>
      <c r="O58" s="1"/>
      <c r="P58" s="1"/>
      <c r="Q58" s="1"/>
      <c r="R58" s="1">
        <v>1</v>
      </c>
      <c r="T58">
        <v>13</v>
      </c>
      <c r="Y58">
        <v>1</v>
      </c>
    </row>
    <row r="59" spans="1:27" x14ac:dyDescent="0.25">
      <c r="A59">
        <v>0</v>
      </c>
      <c r="B59">
        <v>0.8</v>
      </c>
      <c r="C59">
        <f>pbDist[[#This Row],[pitchDist]]+pbDist[[#This Row],[brightnessDist]]</f>
        <v>0.8</v>
      </c>
      <c r="D59">
        <f>ROUND(pbPretest15[[#This Row],[knowledgeScore]],1)</f>
        <v>0.6</v>
      </c>
      <c r="E59" s="2">
        <v>0.60714285714285698</v>
      </c>
      <c r="F59">
        <v>75</v>
      </c>
      <c r="G59">
        <v>1</v>
      </c>
      <c r="I59" s="6">
        <v>14</v>
      </c>
      <c r="J59" s="1"/>
      <c r="K59" s="1"/>
      <c r="L59" s="1">
        <v>1</v>
      </c>
      <c r="M59" s="1"/>
      <c r="N59" s="1"/>
      <c r="O59" s="1"/>
      <c r="P59" s="1"/>
      <c r="Q59" s="1"/>
      <c r="R59" s="1">
        <v>1</v>
      </c>
      <c r="T59">
        <v>14</v>
      </c>
      <c r="W59">
        <v>1</v>
      </c>
    </row>
    <row r="60" spans="1:27" x14ac:dyDescent="0.25">
      <c r="A60">
        <v>0.8</v>
      </c>
      <c r="B60">
        <v>0.4</v>
      </c>
      <c r="C60">
        <f>pbDist[[#This Row],[pitchDist]]+pbDist[[#This Row],[brightnessDist]]</f>
        <v>1.2000000000000002</v>
      </c>
      <c r="D60">
        <f>ROUND(pbPretest15[[#This Row],[knowledgeScore]],1)</f>
        <v>0.6</v>
      </c>
      <c r="E60" s="2">
        <v>0.60714285714285698</v>
      </c>
      <c r="F60">
        <v>75</v>
      </c>
      <c r="G60">
        <v>5</v>
      </c>
      <c r="I60" s="6">
        <v>16</v>
      </c>
      <c r="J60" s="1"/>
      <c r="K60" s="1"/>
      <c r="L60" s="1"/>
      <c r="M60" s="1"/>
      <c r="N60" s="1">
        <v>1</v>
      </c>
      <c r="O60" s="1"/>
      <c r="P60" s="1"/>
      <c r="Q60" s="1"/>
      <c r="R60" s="1">
        <v>1</v>
      </c>
      <c r="T60">
        <v>16</v>
      </c>
      <c r="Y60">
        <v>1</v>
      </c>
    </row>
    <row r="61" spans="1:27" x14ac:dyDescent="0.25">
      <c r="A61">
        <v>0.4</v>
      </c>
      <c r="B61">
        <v>0.4</v>
      </c>
      <c r="C61">
        <f>pbDist[[#This Row],[pitchDist]]+pbDist[[#This Row],[brightnessDist]]</f>
        <v>0.8</v>
      </c>
      <c r="D61">
        <f>ROUND(pbPretest15[[#This Row],[knowledgeScore]],1)</f>
        <v>0.6</v>
      </c>
      <c r="E61" s="2">
        <v>0.60714285714285698</v>
      </c>
      <c r="F61">
        <v>75</v>
      </c>
      <c r="G61">
        <v>5</v>
      </c>
      <c r="I61" s="6">
        <v>18</v>
      </c>
      <c r="J61" s="1"/>
      <c r="K61" s="1"/>
      <c r="L61" s="1"/>
      <c r="M61" s="1"/>
      <c r="N61" s="1">
        <v>1</v>
      </c>
      <c r="O61" s="1"/>
      <c r="P61" s="1"/>
      <c r="Q61" s="1"/>
      <c r="R61" s="1">
        <v>1</v>
      </c>
      <c r="T61">
        <v>18</v>
      </c>
      <c r="Y61">
        <v>1</v>
      </c>
    </row>
    <row r="62" spans="1:27" x14ac:dyDescent="0.25">
      <c r="A62">
        <v>0.8</v>
      </c>
      <c r="B62">
        <v>0</v>
      </c>
      <c r="C62">
        <f>pbDist[[#This Row],[pitchDist]]+pbDist[[#This Row],[brightnessDist]]</f>
        <v>0.8</v>
      </c>
      <c r="D62">
        <f>ROUND(pbPretest15[[#This Row],[knowledgeScore]],1)</f>
        <v>0.6</v>
      </c>
      <c r="E62" s="2">
        <v>0.60714285714285698</v>
      </c>
      <c r="F62">
        <v>75</v>
      </c>
      <c r="G62">
        <v>2</v>
      </c>
      <c r="I62" s="6">
        <v>22</v>
      </c>
      <c r="J62" s="1"/>
      <c r="K62" s="1"/>
      <c r="L62" s="1"/>
      <c r="M62" s="1"/>
      <c r="N62" s="1">
        <v>1</v>
      </c>
      <c r="O62" s="1"/>
      <c r="P62" s="1"/>
      <c r="Q62" s="1"/>
      <c r="R62" s="1">
        <v>1</v>
      </c>
      <c r="T62">
        <v>22</v>
      </c>
      <c r="Y62">
        <v>1</v>
      </c>
    </row>
    <row r="63" spans="1:27" x14ac:dyDescent="0.25">
      <c r="A63">
        <v>0.8</v>
      </c>
      <c r="B63">
        <v>0.4</v>
      </c>
      <c r="C63">
        <f>pbDist[[#This Row],[pitchDist]]+pbDist[[#This Row],[brightnessDist]]</f>
        <v>1.2000000000000002</v>
      </c>
      <c r="D63">
        <f>ROUND(pbPretest15[[#This Row],[knowledgeScore]],1)</f>
        <v>0.6</v>
      </c>
      <c r="E63" s="2">
        <v>0.60714285714285698</v>
      </c>
      <c r="F63">
        <v>75</v>
      </c>
      <c r="G63">
        <v>5</v>
      </c>
      <c r="I63" s="6">
        <v>25</v>
      </c>
      <c r="J63" s="1"/>
      <c r="K63" s="1"/>
      <c r="L63" s="1"/>
      <c r="M63" s="1"/>
      <c r="N63" s="1">
        <v>1</v>
      </c>
      <c r="O63" s="1"/>
      <c r="P63" s="1"/>
      <c r="Q63" s="1"/>
      <c r="R63" s="1">
        <v>1</v>
      </c>
      <c r="T63">
        <v>25</v>
      </c>
      <c r="Y63">
        <v>1</v>
      </c>
    </row>
    <row r="64" spans="1:27" x14ac:dyDescent="0.25">
      <c r="A64">
        <v>0.4</v>
      </c>
      <c r="B64">
        <v>0.4</v>
      </c>
      <c r="C64">
        <f>pbDist[[#This Row],[pitchDist]]+pbDist[[#This Row],[brightnessDist]]</f>
        <v>0.8</v>
      </c>
      <c r="D64">
        <f>ROUND(pbPretest15[[#This Row],[knowledgeScore]],1)</f>
        <v>0.6</v>
      </c>
      <c r="E64" s="2">
        <v>0.60714285714285698</v>
      </c>
      <c r="F64">
        <v>75</v>
      </c>
      <c r="G64">
        <v>1</v>
      </c>
      <c r="I64" s="6">
        <v>28</v>
      </c>
      <c r="J64" s="1"/>
      <c r="K64" s="1"/>
      <c r="L64" s="1">
        <v>1</v>
      </c>
      <c r="M64" s="1"/>
      <c r="N64" s="1">
        <v>1</v>
      </c>
      <c r="O64" s="1"/>
      <c r="P64" s="1"/>
      <c r="Q64" s="1"/>
      <c r="R64" s="1">
        <v>2</v>
      </c>
      <c r="T64">
        <v>28</v>
      </c>
      <c r="W64">
        <v>1</v>
      </c>
      <c r="Y64">
        <v>1</v>
      </c>
    </row>
    <row r="65" spans="1:23" x14ac:dyDescent="0.25">
      <c r="A65">
        <v>0</v>
      </c>
      <c r="B65">
        <v>0.4</v>
      </c>
      <c r="C65">
        <f>pbDist[[#This Row],[pitchDist]]+pbDist[[#This Row],[brightnessDist]]</f>
        <v>0.4</v>
      </c>
      <c r="D65">
        <f>ROUND(pbPretest15[[#This Row],[knowledgeScore]],1)</f>
        <v>0.6</v>
      </c>
      <c r="E65" s="2">
        <v>0.60714285714285698</v>
      </c>
      <c r="F65">
        <v>75</v>
      </c>
      <c r="G65">
        <v>2</v>
      </c>
      <c r="I65" s="6">
        <v>95</v>
      </c>
      <c r="J65" s="1"/>
      <c r="K65" s="1"/>
      <c r="L65" s="1">
        <v>1</v>
      </c>
      <c r="M65" s="1"/>
      <c r="N65" s="1"/>
      <c r="O65" s="1"/>
      <c r="P65" s="1"/>
      <c r="Q65" s="1"/>
      <c r="R65" s="1">
        <v>1</v>
      </c>
      <c r="T65">
        <v>95</v>
      </c>
      <c r="W65">
        <v>1</v>
      </c>
    </row>
    <row r="66" spans="1:23" x14ac:dyDescent="0.25">
      <c r="A66">
        <v>0</v>
      </c>
      <c r="B66">
        <v>0</v>
      </c>
      <c r="C66">
        <f>pbDist[[#This Row],[pitchDist]]+pbDist[[#This Row],[brightnessDist]]</f>
        <v>0</v>
      </c>
      <c r="D66">
        <f>ROUND(pbPretest15[[#This Row],[knowledgeScore]],1)</f>
        <v>0.6</v>
      </c>
      <c r="E66" s="2">
        <v>0.60714285714285698</v>
      </c>
      <c r="F66">
        <v>75</v>
      </c>
      <c r="G66">
        <v>1</v>
      </c>
      <c r="I66" s="6" t="s">
        <v>34</v>
      </c>
      <c r="J66" s="1"/>
      <c r="K66" s="1"/>
      <c r="L66" s="1"/>
      <c r="M66" s="1"/>
      <c r="N66" s="1"/>
      <c r="O66" s="1"/>
      <c r="P66" s="1"/>
      <c r="Q66" s="1"/>
      <c r="R66" s="1"/>
    </row>
    <row r="67" spans="1:23" x14ac:dyDescent="0.25">
      <c r="A67">
        <v>0.4</v>
      </c>
      <c r="B67">
        <v>0.4</v>
      </c>
      <c r="C67">
        <f>pbDist[[#This Row],[pitchDist]]+pbDist[[#This Row],[brightnessDist]]</f>
        <v>0.8</v>
      </c>
      <c r="D67">
        <f>ROUND(pbPretest15[[#This Row],[knowledgeScore]],1)</f>
        <v>0.6</v>
      </c>
      <c r="E67" s="2">
        <v>0.60714285714285698</v>
      </c>
      <c r="F67">
        <v>75</v>
      </c>
      <c r="G67">
        <v>0</v>
      </c>
      <c r="I67" s="6" t="s">
        <v>35</v>
      </c>
      <c r="J67" s="1">
        <v>18</v>
      </c>
      <c r="K67" s="1">
        <v>36</v>
      </c>
      <c r="L67" s="1">
        <v>36</v>
      </c>
      <c r="M67" s="1">
        <v>54</v>
      </c>
      <c r="N67" s="1">
        <v>90</v>
      </c>
      <c r="O67" s="1">
        <v>18</v>
      </c>
      <c r="P67" s="1">
        <v>18</v>
      </c>
      <c r="Q67" s="1"/>
      <c r="R67" s="1">
        <v>270</v>
      </c>
    </row>
    <row r="68" spans="1:23" x14ac:dyDescent="0.25">
      <c r="A68">
        <v>0</v>
      </c>
      <c r="B68">
        <v>0.8</v>
      </c>
      <c r="C68">
        <f>pbDist[[#This Row],[pitchDist]]+pbDist[[#This Row],[brightnessDist]]</f>
        <v>0.8</v>
      </c>
      <c r="D68">
        <f>ROUND(pbPretest15[[#This Row],[knowledgeScore]],1)</f>
        <v>0.6</v>
      </c>
      <c r="E68" s="2">
        <v>0.60714285714285698</v>
      </c>
      <c r="F68">
        <v>75</v>
      </c>
      <c r="G68">
        <v>5</v>
      </c>
    </row>
    <row r="69" spans="1:23" x14ac:dyDescent="0.25">
      <c r="A69">
        <v>0.4</v>
      </c>
      <c r="B69">
        <v>0.4</v>
      </c>
      <c r="C69">
        <f>pbDist[[#This Row],[pitchDist]]+pbDist[[#This Row],[brightnessDist]]</f>
        <v>0.8</v>
      </c>
      <c r="D69">
        <f>ROUND(pbPretest15[[#This Row],[knowledgeScore]],1)</f>
        <v>0.6</v>
      </c>
      <c r="E69" s="2">
        <v>0.60714285714285698</v>
      </c>
      <c r="F69">
        <v>75</v>
      </c>
      <c r="G69">
        <v>2</v>
      </c>
    </row>
    <row r="70" spans="1:23" x14ac:dyDescent="0.25">
      <c r="A70">
        <v>0</v>
      </c>
      <c r="B70">
        <v>0</v>
      </c>
      <c r="C70">
        <f>pbDist[[#This Row],[pitchDist]]+pbDist[[#This Row],[brightnessDist]]</f>
        <v>0</v>
      </c>
      <c r="D70">
        <f>ROUND(pbPretest15[[#This Row],[knowledgeScore]],1)</f>
        <v>0.6</v>
      </c>
      <c r="E70" s="2">
        <v>0.60714285714285698</v>
      </c>
      <c r="F70">
        <v>75</v>
      </c>
      <c r="G70">
        <v>2</v>
      </c>
    </row>
    <row r="71" spans="1:23" x14ac:dyDescent="0.25">
      <c r="A71">
        <v>0.4</v>
      </c>
      <c r="B71">
        <v>0.8</v>
      </c>
      <c r="C71">
        <f>pbDist[[#This Row],[pitchDist]]+pbDist[[#This Row],[brightnessDist]]</f>
        <v>1.2000000000000002</v>
      </c>
      <c r="D71">
        <f>ROUND(pbPretest15[[#This Row],[knowledgeScore]],1)</f>
        <v>0.6</v>
      </c>
      <c r="E71" s="2">
        <v>0.60714285714285698</v>
      </c>
      <c r="F71">
        <v>75</v>
      </c>
      <c r="G71">
        <v>2</v>
      </c>
    </row>
    <row r="72" spans="1:23" x14ac:dyDescent="0.25">
      <c r="A72">
        <v>0.8</v>
      </c>
      <c r="B72">
        <v>0</v>
      </c>
      <c r="C72">
        <f>pbDist[[#This Row],[pitchDist]]+pbDist[[#This Row],[brightnessDist]]</f>
        <v>0.8</v>
      </c>
      <c r="D72">
        <f>ROUND(pbPretest15[[#This Row],[knowledgeScore]],1)</f>
        <v>0.6</v>
      </c>
      <c r="E72" s="2">
        <v>0.60714285714285698</v>
      </c>
      <c r="F72">
        <v>75</v>
      </c>
      <c r="G72">
        <v>1</v>
      </c>
    </row>
    <row r="73" spans="1:23" x14ac:dyDescent="0.25">
      <c r="A73">
        <v>0.8</v>
      </c>
      <c r="B73">
        <v>0.4</v>
      </c>
      <c r="C73">
        <f>pbDist[[#This Row],[pitchDist]]+pbDist[[#This Row],[brightnessDist]]</f>
        <v>1.2000000000000002</v>
      </c>
      <c r="D73">
        <f>ROUND(pbPretest15[[#This Row],[knowledgeScore]],1)</f>
        <v>0.6</v>
      </c>
      <c r="E73" s="2">
        <v>0.60714285714285698</v>
      </c>
      <c r="F73">
        <v>75</v>
      </c>
      <c r="G73">
        <v>0</v>
      </c>
    </row>
    <row r="74" spans="1:23" x14ac:dyDescent="0.25">
      <c r="A74">
        <v>0.4</v>
      </c>
      <c r="B74">
        <v>0</v>
      </c>
      <c r="C74">
        <f>pbDist[[#This Row],[pitchDist]]+pbDist[[#This Row],[brightnessDist]]</f>
        <v>0.4</v>
      </c>
      <c r="D74">
        <f>ROUND(pbPretest15[[#This Row],[knowledgeScore]],1)</f>
        <v>0.5</v>
      </c>
      <c r="E74" s="2">
        <v>0.53571428571428503</v>
      </c>
      <c r="F74">
        <v>79</v>
      </c>
      <c r="G74">
        <v>8</v>
      </c>
    </row>
    <row r="75" spans="1:23" x14ac:dyDescent="0.25">
      <c r="A75">
        <v>0</v>
      </c>
      <c r="B75">
        <v>0.4</v>
      </c>
      <c r="C75">
        <f>pbDist[[#This Row],[pitchDist]]+pbDist[[#This Row],[brightnessDist]]</f>
        <v>0.4</v>
      </c>
      <c r="D75">
        <f>ROUND(pbPretest15[[#This Row],[knowledgeScore]],1)</f>
        <v>0.5</v>
      </c>
      <c r="E75" s="2">
        <v>0.53571428571428503</v>
      </c>
      <c r="F75">
        <v>79</v>
      </c>
      <c r="G75">
        <v>4</v>
      </c>
    </row>
    <row r="76" spans="1:23" x14ac:dyDescent="0.25">
      <c r="A76">
        <v>0</v>
      </c>
      <c r="B76">
        <v>0.8</v>
      </c>
      <c r="C76">
        <f>pbDist[[#This Row],[pitchDist]]+pbDist[[#This Row],[brightnessDist]]</f>
        <v>0.8</v>
      </c>
      <c r="D76">
        <f>ROUND(pbPretest15[[#This Row],[knowledgeScore]],1)</f>
        <v>0.5</v>
      </c>
      <c r="E76" s="2">
        <v>0.53571428571428503</v>
      </c>
      <c r="F76">
        <v>79</v>
      </c>
      <c r="G76">
        <v>1</v>
      </c>
    </row>
    <row r="77" spans="1:23" x14ac:dyDescent="0.25">
      <c r="A77">
        <v>0</v>
      </c>
      <c r="B77">
        <v>0.4</v>
      </c>
      <c r="C77">
        <f>pbDist[[#This Row],[pitchDist]]+pbDist[[#This Row],[brightnessDist]]</f>
        <v>0.4</v>
      </c>
      <c r="D77">
        <f>ROUND(pbPretest15[[#This Row],[knowledgeScore]],1)</f>
        <v>0.5</v>
      </c>
      <c r="E77" s="2">
        <v>0.53571428571428503</v>
      </c>
      <c r="F77">
        <v>79</v>
      </c>
      <c r="G77">
        <v>1</v>
      </c>
    </row>
    <row r="78" spans="1:23" x14ac:dyDescent="0.25">
      <c r="A78">
        <v>0.8</v>
      </c>
      <c r="B78">
        <v>0.8</v>
      </c>
      <c r="C78">
        <f>pbDist[[#This Row],[pitchDist]]+pbDist[[#This Row],[brightnessDist]]</f>
        <v>1.6</v>
      </c>
      <c r="D78">
        <f>ROUND(pbPretest15[[#This Row],[knowledgeScore]],1)</f>
        <v>0.5</v>
      </c>
      <c r="E78" s="2">
        <v>0.53571428571428503</v>
      </c>
      <c r="F78">
        <v>79</v>
      </c>
      <c r="G78">
        <v>1</v>
      </c>
    </row>
    <row r="79" spans="1:23" x14ac:dyDescent="0.25">
      <c r="A79">
        <v>0.4</v>
      </c>
      <c r="B79">
        <v>0.8</v>
      </c>
      <c r="C79">
        <f>pbDist[[#This Row],[pitchDist]]+pbDist[[#This Row],[brightnessDist]]</f>
        <v>1.2000000000000002</v>
      </c>
      <c r="D79">
        <f>ROUND(pbPretest15[[#This Row],[knowledgeScore]],1)</f>
        <v>0.5</v>
      </c>
      <c r="E79" s="2">
        <v>0.53571428571428503</v>
      </c>
      <c r="F79">
        <v>79</v>
      </c>
      <c r="G79">
        <v>2</v>
      </c>
    </row>
    <row r="80" spans="1:23" x14ac:dyDescent="0.25">
      <c r="A80">
        <v>0</v>
      </c>
      <c r="B80">
        <v>0</v>
      </c>
      <c r="C80">
        <f>pbDist[[#This Row],[pitchDist]]+pbDist[[#This Row],[brightnessDist]]</f>
        <v>0</v>
      </c>
      <c r="D80">
        <f>ROUND(pbPretest15[[#This Row],[knowledgeScore]],1)</f>
        <v>0.5</v>
      </c>
      <c r="E80" s="2">
        <v>0.53571428571428503</v>
      </c>
      <c r="F80">
        <v>79</v>
      </c>
      <c r="G80">
        <v>1</v>
      </c>
    </row>
    <row r="81" spans="1:7" x14ac:dyDescent="0.25">
      <c r="A81">
        <v>0</v>
      </c>
      <c r="B81">
        <v>0.4</v>
      </c>
      <c r="C81">
        <f>pbDist[[#This Row],[pitchDist]]+pbDist[[#This Row],[brightnessDist]]</f>
        <v>0.4</v>
      </c>
      <c r="D81">
        <f>ROUND(pbPretest15[[#This Row],[knowledgeScore]],1)</f>
        <v>0.5</v>
      </c>
      <c r="E81" s="2">
        <v>0.53571428571428503</v>
      </c>
      <c r="F81">
        <v>79</v>
      </c>
      <c r="G81">
        <v>1</v>
      </c>
    </row>
    <row r="82" spans="1:7" x14ac:dyDescent="0.25">
      <c r="A82">
        <v>0.8</v>
      </c>
      <c r="B82">
        <v>0.8</v>
      </c>
      <c r="C82">
        <f>pbDist[[#This Row],[pitchDist]]+pbDist[[#This Row],[brightnessDist]]</f>
        <v>1.6</v>
      </c>
      <c r="D82">
        <f>ROUND(pbPretest15[[#This Row],[knowledgeScore]],1)</f>
        <v>0.5</v>
      </c>
      <c r="E82" s="2">
        <v>0.53571428571428503</v>
      </c>
      <c r="F82">
        <v>79</v>
      </c>
      <c r="G82">
        <v>2</v>
      </c>
    </row>
    <row r="83" spans="1:7" x14ac:dyDescent="0.25">
      <c r="A83">
        <v>0.8</v>
      </c>
      <c r="B83">
        <v>0.8</v>
      </c>
      <c r="C83">
        <f>pbDist[[#This Row],[pitchDist]]+pbDist[[#This Row],[brightnessDist]]</f>
        <v>1.6</v>
      </c>
      <c r="D83">
        <f>ROUND(pbPretest15[[#This Row],[knowledgeScore]],1)</f>
        <v>0.5</v>
      </c>
      <c r="E83" s="2">
        <v>0.53571428571428503</v>
      </c>
      <c r="F83">
        <v>79</v>
      </c>
      <c r="G83">
        <v>7</v>
      </c>
    </row>
    <row r="84" spans="1:7" x14ac:dyDescent="0.25">
      <c r="A84">
        <v>0</v>
      </c>
      <c r="B84">
        <v>0.4</v>
      </c>
      <c r="C84">
        <f>pbDist[[#This Row],[pitchDist]]+pbDist[[#This Row],[brightnessDist]]</f>
        <v>0.4</v>
      </c>
      <c r="D84">
        <f>ROUND(pbPretest15[[#This Row],[knowledgeScore]],1)</f>
        <v>0.5</v>
      </c>
      <c r="E84" s="2">
        <v>0.53571428571428503</v>
      </c>
      <c r="F84">
        <v>79</v>
      </c>
      <c r="G84">
        <v>2</v>
      </c>
    </row>
    <row r="85" spans="1:7" x14ac:dyDescent="0.25">
      <c r="A85">
        <v>0</v>
      </c>
      <c r="B85">
        <v>0.4</v>
      </c>
      <c r="C85">
        <f>pbDist[[#This Row],[pitchDist]]+pbDist[[#This Row],[brightnessDist]]</f>
        <v>0.4</v>
      </c>
      <c r="D85">
        <f>ROUND(pbPretest15[[#This Row],[knowledgeScore]],1)</f>
        <v>0.5</v>
      </c>
      <c r="E85" s="2">
        <v>0.53571428571428503</v>
      </c>
      <c r="F85">
        <v>79</v>
      </c>
      <c r="G85">
        <v>1</v>
      </c>
    </row>
    <row r="86" spans="1:7" x14ac:dyDescent="0.25">
      <c r="A86">
        <v>0.8</v>
      </c>
      <c r="B86">
        <v>0.4</v>
      </c>
      <c r="C86">
        <f>pbDist[[#This Row],[pitchDist]]+pbDist[[#This Row],[brightnessDist]]</f>
        <v>1.2000000000000002</v>
      </c>
      <c r="D86">
        <f>ROUND(pbPretest15[[#This Row],[knowledgeScore]],1)</f>
        <v>0.5</v>
      </c>
      <c r="E86" s="2">
        <v>0.53571428571428503</v>
      </c>
      <c r="F86">
        <v>79</v>
      </c>
      <c r="G86">
        <v>2</v>
      </c>
    </row>
    <row r="87" spans="1:7" x14ac:dyDescent="0.25">
      <c r="A87">
        <v>0.8</v>
      </c>
      <c r="B87">
        <v>0</v>
      </c>
      <c r="C87">
        <f>pbDist[[#This Row],[pitchDist]]+pbDist[[#This Row],[brightnessDist]]</f>
        <v>0.8</v>
      </c>
      <c r="D87">
        <f>ROUND(pbPretest15[[#This Row],[knowledgeScore]],1)</f>
        <v>0.5</v>
      </c>
      <c r="E87" s="2">
        <v>0.53571428571428503</v>
      </c>
      <c r="F87">
        <v>79</v>
      </c>
      <c r="G87">
        <v>3</v>
      </c>
    </row>
    <row r="88" spans="1:7" x14ac:dyDescent="0.25">
      <c r="A88">
        <v>0</v>
      </c>
      <c r="B88">
        <v>0</v>
      </c>
      <c r="C88">
        <f>pbDist[[#This Row],[pitchDist]]+pbDist[[#This Row],[brightnessDist]]</f>
        <v>0</v>
      </c>
      <c r="D88">
        <f>ROUND(pbPretest15[[#This Row],[knowledgeScore]],1)</f>
        <v>0.5</v>
      </c>
      <c r="E88" s="2">
        <v>0.53571428571428503</v>
      </c>
      <c r="F88">
        <v>79</v>
      </c>
      <c r="G88">
        <v>1</v>
      </c>
    </row>
    <row r="89" spans="1:7" x14ac:dyDescent="0.25">
      <c r="A89">
        <v>0.4</v>
      </c>
      <c r="B89">
        <v>0.8</v>
      </c>
      <c r="C89">
        <f>pbDist[[#This Row],[pitchDist]]+pbDist[[#This Row],[brightnessDist]]</f>
        <v>1.2000000000000002</v>
      </c>
      <c r="D89">
        <f>ROUND(pbPretest15[[#This Row],[knowledgeScore]],1)</f>
        <v>0.5</v>
      </c>
      <c r="E89" s="2">
        <v>0.53571428571428503</v>
      </c>
      <c r="F89">
        <v>79</v>
      </c>
      <c r="G89">
        <v>2</v>
      </c>
    </row>
    <row r="90" spans="1:7" x14ac:dyDescent="0.25">
      <c r="A90">
        <v>0</v>
      </c>
      <c r="B90">
        <v>0</v>
      </c>
      <c r="C90">
        <f>pbDist[[#This Row],[pitchDist]]+pbDist[[#This Row],[brightnessDist]]</f>
        <v>0</v>
      </c>
      <c r="D90">
        <f>ROUND(pbPretest15[[#This Row],[knowledgeScore]],1)</f>
        <v>0.5</v>
      </c>
      <c r="E90" s="2">
        <v>0.53571428571428503</v>
      </c>
      <c r="F90">
        <v>79</v>
      </c>
      <c r="G90">
        <v>7</v>
      </c>
    </row>
    <row r="91" spans="1:7" x14ac:dyDescent="0.25">
      <c r="A91">
        <v>0.4</v>
      </c>
      <c r="B91">
        <v>0</v>
      </c>
      <c r="C91">
        <f>pbDist[[#This Row],[pitchDist]]+pbDist[[#This Row],[brightnessDist]]</f>
        <v>0.4</v>
      </c>
      <c r="D91">
        <f>ROUND(pbPretest15[[#This Row],[knowledgeScore]],1)</f>
        <v>0.5</v>
      </c>
      <c r="E91" s="2">
        <v>0.53571428571428503</v>
      </c>
      <c r="F91">
        <v>79</v>
      </c>
      <c r="G91">
        <v>3</v>
      </c>
    </row>
    <row r="92" spans="1:7" x14ac:dyDescent="0.25">
      <c r="A92">
        <v>0.4</v>
      </c>
      <c r="B92">
        <v>0.8</v>
      </c>
      <c r="C92">
        <f>pbDist[[#This Row],[pitchDist]]+pbDist[[#This Row],[brightnessDist]]</f>
        <v>1.2000000000000002</v>
      </c>
      <c r="D92">
        <f>ROUND(pbPretest15[[#This Row],[knowledgeScore]],1)</f>
        <v>0.5</v>
      </c>
      <c r="E92" s="2">
        <v>0.53571428571428503</v>
      </c>
      <c r="F92">
        <v>79</v>
      </c>
      <c r="G92">
        <v>2</v>
      </c>
    </row>
    <row r="93" spans="1:7" x14ac:dyDescent="0.25">
      <c r="A93">
        <v>0</v>
      </c>
      <c r="B93">
        <v>0.8</v>
      </c>
      <c r="C93">
        <f>pbDist[[#This Row],[pitchDist]]+pbDist[[#This Row],[brightnessDist]]</f>
        <v>0.8</v>
      </c>
      <c r="D93">
        <f>ROUND(pbPretest15[[#This Row],[knowledgeScore]],1)</f>
        <v>0.5</v>
      </c>
      <c r="E93" s="2">
        <v>0.53571428571428503</v>
      </c>
      <c r="F93">
        <v>79</v>
      </c>
      <c r="G93">
        <v>1</v>
      </c>
    </row>
    <row r="94" spans="1:7" x14ac:dyDescent="0.25">
      <c r="A94">
        <v>0</v>
      </c>
      <c r="B94">
        <v>0.8</v>
      </c>
      <c r="C94">
        <f>pbDist[[#This Row],[pitchDist]]+pbDist[[#This Row],[brightnessDist]]</f>
        <v>0.8</v>
      </c>
      <c r="D94">
        <f>ROUND(pbPretest15[[#This Row],[knowledgeScore]],1)</f>
        <v>0.5</v>
      </c>
      <c r="E94" s="2">
        <v>0.53571428571428503</v>
      </c>
      <c r="F94">
        <v>79</v>
      </c>
      <c r="G94">
        <v>4</v>
      </c>
    </row>
    <row r="95" spans="1:7" x14ac:dyDescent="0.25">
      <c r="A95">
        <v>0.8</v>
      </c>
      <c r="B95">
        <v>0</v>
      </c>
      <c r="C95">
        <f>pbDist[[#This Row],[pitchDist]]+pbDist[[#This Row],[brightnessDist]]</f>
        <v>0.8</v>
      </c>
      <c r="D95">
        <f>ROUND(pbPretest15[[#This Row],[knowledgeScore]],1)</f>
        <v>0.5</v>
      </c>
      <c r="E95" s="2">
        <v>0.53571428571428503</v>
      </c>
      <c r="F95">
        <v>79</v>
      </c>
      <c r="G95">
        <v>2</v>
      </c>
    </row>
    <row r="96" spans="1:7" x14ac:dyDescent="0.25">
      <c r="A96">
        <v>0.4</v>
      </c>
      <c r="B96">
        <v>0.8</v>
      </c>
      <c r="C96">
        <f>pbDist[[#This Row],[pitchDist]]+pbDist[[#This Row],[brightnessDist]]</f>
        <v>1.2000000000000002</v>
      </c>
      <c r="D96">
        <f>ROUND(pbPretest15[[#This Row],[knowledgeScore]],1)</f>
        <v>0.5</v>
      </c>
      <c r="E96" s="2">
        <v>0.53571428571428503</v>
      </c>
      <c r="F96">
        <v>79</v>
      </c>
      <c r="G96">
        <v>0</v>
      </c>
    </row>
    <row r="97" spans="1:7" x14ac:dyDescent="0.25">
      <c r="A97">
        <v>0.8</v>
      </c>
      <c r="B97">
        <v>0</v>
      </c>
      <c r="C97">
        <f>pbDist[[#This Row],[pitchDist]]+pbDist[[#This Row],[brightnessDist]]</f>
        <v>0.8</v>
      </c>
      <c r="D97">
        <f>ROUND(pbPretest15[[#This Row],[knowledgeScore]],1)</f>
        <v>0.5</v>
      </c>
      <c r="E97" s="2">
        <v>0.53571428571428503</v>
      </c>
      <c r="F97">
        <v>79</v>
      </c>
      <c r="G97">
        <v>1</v>
      </c>
    </row>
    <row r="98" spans="1:7" x14ac:dyDescent="0.25">
      <c r="A98">
        <v>0</v>
      </c>
      <c r="B98">
        <v>0</v>
      </c>
      <c r="C98">
        <f>pbDist[[#This Row],[pitchDist]]+pbDist[[#This Row],[brightnessDist]]</f>
        <v>0</v>
      </c>
      <c r="D98">
        <f>ROUND(pbPretest15[[#This Row],[knowledgeScore]],1)</f>
        <v>0.5</v>
      </c>
      <c r="E98" s="2">
        <v>0.53571428571428503</v>
      </c>
      <c r="F98">
        <v>79</v>
      </c>
      <c r="G98">
        <v>2</v>
      </c>
    </row>
    <row r="99" spans="1:7" x14ac:dyDescent="0.25">
      <c r="A99">
        <v>0</v>
      </c>
      <c r="B99">
        <v>0.4</v>
      </c>
      <c r="C99">
        <f>pbDist[[#This Row],[pitchDist]]+pbDist[[#This Row],[brightnessDist]]</f>
        <v>0.4</v>
      </c>
      <c r="D99">
        <f>ROUND(pbPretest15[[#This Row],[knowledgeScore]],1)</f>
        <v>0.5</v>
      </c>
      <c r="E99" s="2">
        <v>0.53571428571428503</v>
      </c>
      <c r="F99">
        <v>79</v>
      </c>
      <c r="G99">
        <v>1</v>
      </c>
    </row>
    <row r="100" spans="1:7" x14ac:dyDescent="0.25">
      <c r="A100">
        <v>0.4</v>
      </c>
      <c r="B100">
        <v>0.4</v>
      </c>
      <c r="C100">
        <f>pbDist[[#This Row],[pitchDist]]+pbDist[[#This Row],[brightnessDist]]</f>
        <v>0.8</v>
      </c>
      <c r="D100">
        <f>ROUND(pbPretest15[[#This Row],[knowledgeScore]],1)</f>
        <v>0.5</v>
      </c>
      <c r="E100" s="2">
        <v>0.53571428571428503</v>
      </c>
      <c r="F100">
        <v>79</v>
      </c>
      <c r="G100">
        <v>2</v>
      </c>
    </row>
    <row r="101" spans="1:7" x14ac:dyDescent="0.25">
      <c r="A101">
        <v>0</v>
      </c>
      <c r="B101">
        <v>0.4</v>
      </c>
      <c r="C101">
        <f>pbDist[[#This Row],[pitchDist]]+pbDist[[#This Row],[brightnessDist]]</f>
        <v>0.4</v>
      </c>
      <c r="D101">
        <f>ROUND(pbPretest15[[#This Row],[knowledgeScore]],1)</f>
        <v>0.5</v>
      </c>
      <c r="E101" s="2">
        <v>0.53571428571428503</v>
      </c>
      <c r="F101">
        <v>79</v>
      </c>
      <c r="G101">
        <v>5</v>
      </c>
    </row>
    <row r="102" spans="1:7" x14ac:dyDescent="0.25">
      <c r="A102">
        <v>0</v>
      </c>
      <c r="B102">
        <v>0.8</v>
      </c>
      <c r="C102">
        <f>pbDist[[#This Row],[pitchDist]]+pbDist[[#This Row],[brightnessDist]]</f>
        <v>0.8</v>
      </c>
      <c r="D102">
        <f>ROUND(pbPretest15[[#This Row],[knowledgeScore]],1)</f>
        <v>0.5</v>
      </c>
      <c r="E102" s="2">
        <v>0.53571428571428503</v>
      </c>
      <c r="F102">
        <v>79</v>
      </c>
      <c r="G102">
        <v>1</v>
      </c>
    </row>
    <row r="103" spans="1:7" x14ac:dyDescent="0.25">
      <c r="A103">
        <v>0.4</v>
      </c>
      <c r="B103">
        <v>0.4</v>
      </c>
      <c r="C103">
        <f>pbDist[[#This Row],[pitchDist]]+pbDist[[#This Row],[brightnessDist]]</f>
        <v>0.8</v>
      </c>
      <c r="D103">
        <f>ROUND(pbPretest15[[#This Row],[knowledgeScore]],1)</f>
        <v>0.5</v>
      </c>
      <c r="E103" s="2">
        <v>0.53571428571428503</v>
      </c>
      <c r="F103">
        <v>79</v>
      </c>
      <c r="G103">
        <v>2</v>
      </c>
    </row>
    <row r="104" spans="1:7" x14ac:dyDescent="0.25">
      <c r="A104">
        <v>0.4</v>
      </c>
      <c r="B104">
        <v>0</v>
      </c>
      <c r="C104">
        <f>pbDist[[#This Row],[pitchDist]]+pbDist[[#This Row],[brightnessDist]]</f>
        <v>0.4</v>
      </c>
      <c r="D104">
        <f>ROUND(pbPretest15[[#This Row],[knowledgeScore]],1)</f>
        <v>0.5</v>
      </c>
      <c r="E104" s="2">
        <v>0.53571428571428503</v>
      </c>
      <c r="F104">
        <v>79</v>
      </c>
      <c r="G104">
        <v>1</v>
      </c>
    </row>
    <row r="105" spans="1:7" x14ac:dyDescent="0.25">
      <c r="A105">
        <v>0.4</v>
      </c>
      <c r="B105">
        <v>0.4</v>
      </c>
      <c r="C105">
        <f>pbDist[[#This Row],[pitchDist]]+pbDist[[#This Row],[brightnessDist]]</f>
        <v>0.8</v>
      </c>
      <c r="D105">
        <f>ROUND(pbPretest15[[#This Row],[knowledgeScore]],1)</f>
        <v>0.5</v>
      </c>
      <c r="E105" s="2">
        <v>0.53571428571428503</v>
      </c>
      <c r="F105">
        <v>79</v>
      </c>
      <c r="G105">
        <v>4</v>
      </c>
    </row>
    <row r="106" spans="1:7" x14ac:dyDescent="0.25">
      <c r="A106">
        <v>0.4</v>
      </c>
      <c r="B106">
        <v>0</v>
      </c>
      <c r="C106">
        <f>pbDist[[#This Row],[pitchDist]]+pbDist[[#This Row],[brightnessDist]]</f>
        <v>0.4</v>
      </c>
      <c r="D106">
        <f>ROUND(pbPretest15[[#This Row],[knowledgeScore]],1)</f>
        <v>0.5</v>
      </c>
      <c r="E106" s="2">
        <v>0.53571428571428503</v>
      </c>
      <c r="F106">
        <v>79</v>
      </c>
      <c r="G106">
        <v>4</v>
      </c>
    </row>
    <row r="107" spans="1:7" x14ac:dyDescent="0.25">
      <c r="A107">
        <v>0.8</v>
      </c>
      <c r="B107">
        <v>0</v>
      </c>
      <c r="C107">
        <f>pbDist[[#This Row],[pitchDist]]+pbDist[[#This Row],[brightnessDist]]</f>
        <v>0.8</v>
      </c>
      <c r="D107">
        <f>ROUND(pbPretest15[[#This Row],[knowledgeScore]],1)</f>
        <v>0.5</v>
      </c>
      <c r="E107" s="2">
        <v>0.53571428571428503</v>
      </c>
      <c r="F107">
        <v>79</v>
      </c>
      <c r="G107">
        <v>1</v>
      </c>
    </row>
    <row r="108" spans="1:7" x14ac:dyDescent="0.25">
      <c r="A108">
        <v>0</v>
      </c>
      <c r="B108">
        <v>0</v>
      </c>
      <c r="C108">
        <f>pbDist[[#This Row],[pitchDist]]+pbDist[[#This Row],[brightnessDist]]</f>
        <v>0</v>
      </c>
      <c r="D108">
        <f>ROUND(pbPretest15[[#This Row],[knowledgeScore]],1)</f>
        <v>0.5</v>
      </c>
      <c r="E108" s="2">
        <v>0.53571428571428503</v>
      </c>
      <c r="F108">
        <v>79</v>
      </c>
      <c r="G108">
        <v>2</v>
      </c>
    </row>
    <row r="109" spans="1:7" x14ac:dyDescent="0.25">
      <c r="A109">
        <v>0.8</v>
      </c>
      <c r="B109">
        <v>0</v>
      </c>
      <c r="C109">
        <f>pbDist[[#This Row],[pitchDist]]+pbDist[[#This Row],[brightnessDist]]</f>
        <v>0.8</v>
      </c>
      <c r="D109">
        <f>ROUND(pbPretest15[[#This Row],[knowledgeScore]],1)</f>
        <v>0.5</v>
      </c>
      <c r="E109" s="2">
        <v>0.53571428571428503</v>
      </c>
      <c r="F109">
        <v>79</v>
      </c>
      <c r="G109">
        <v>2</v>
      </c>
    </row>
    <row r="110" spans="1:7" x14ac:dyDescent="0.25">
      <c r="A110">
        <v>0.4</v>
      </c>
      <c r="B110">
        <v>0.4</v>
      </c>
      <c r="C110">
        <f>pbDist[[#This Row],[pitchDist]]+pbDist[[#This Row],[brightnessDist]]</f>
        <v>0.8</v>
      </c>
      <c r="D110">
        <f>ROUND(pbPretest15[[#This Row],[knowledgeScore]],1)</f>
        <v>0.4</v>
      </c>
      <c r="E110" s="2">
        <v>0.39285714285714202</v>
      </c>
      <c r="F110">
        <v>80</v>
      </c>
      <c r="G110">
        <v>28</v>
      </c>
    </row>
    <row r="111" spans="1:7" x14ac:dyDescent="0.25">
      <c r="A111">
        <v>0.4</v>
      </c>
      <c r="B111">
        <v>0</v>
      </c>
      <c r="C111">
        <f>pbDist[[#This Row],[pitchDist]]+pbDist[[#This Row],[brightnessDist]]</f>
        <v>0.4</v>
      </c>
      <c r="D111">
        <f>ROUND(pbPretest15[[#This Row],[knowledgeScore]],1)</f>
        <v>0.4</v>
      </c>
      <c r="E111" s="2">
        <v>0.39285714285714202</v>
      </c>
      <c r="F111">
        <v>80</v>
      </c>
      <c r="G111">
        <v>5</v>
      </c>
    </row>
    <row r="112" spans="1:7" x14ac:dyDescent="0.25">
      <c r="A112">
        <v>0.4</v>
      </c>
      <c r="B112">
        <v>0.4</v>
      </c>
      <c r="C112">
        <f>pbDist[[#This Row],[pitchDist]]+pbDist[[#This Row],[brightnessDist]]</f>
        <v>0.8</v>
      </c>
      <c r="D112">
        <f>ROUND(pbPretest15[[#This Row],[knowledgeScore]],1)</f>
        <v>0.4</v>
      </c>
      <c r="E112" s="2">
        <v>0.39285714285714202</v>
      </c>
      <c r="F112">
        <v>80</v>
      </c>
      <c r="G112">
        <v>5</v>
      </c>
    </row>
    <row r="113" spans="1:7" x14ac:dyDescent="0.25">
      <c r="A113">
        <v>0.4</v>
      </c>
      <c r="B113">
        <v>0.8</v>
      </c>
      <c r="C113">
        <f>pbDist[[#This Row],[pitchDist]]+pbDist[[#This Row],[brightnessDist]]</f>
        <v>1.2000000000000002</v>
      </c>
      <c r="D113">
        <f>ROUND(pbPretest15[[#This Row],[knowledgeScore]],1)</f>
        <v>0.4</v>
      </c>
      <c r="E113" s="2">
        <v>0.39285714285714202</v>
      </c>
      <c r="F113">
        <v>80</v>
      </c>
      <c r="G113">
        <v>9</v>
      </c>
    </row>
    <row r="114" spans="1:7" x14ac:dyDescent="0.25">
      <c r="A114">
        <v>0</v>
      </c>
      <c r="B114">
        <v>0.8</v>
      </c>
      <c r="C114">
        <f>pbDist[[#This Row],[pitchDist]]+pbDist[[#This Row],[brightnessDist]]</f>
        <v>0.8</v>
      </c>
      <c r="D114">
        <f>ROUND(pbPretest15[[#This Row],[knowledgeScore]],1)</f>
        <v>0.4</v>
      </c>
      <c r="E114" s="2">
        <v>0.39285714285714202</v>
      </c>
      <c r="F114">
        <v>80</v>
      </c>
      <c r="G114">
        <v>95</v>
      </c>
    </row>
    <row r="115" spans="1:7" x14ac:dyDescent="0.25">
      <c r="A115">
        <v>0.8</v>
      </c>
      <c r="B115">
        <v>0</v>
      </c>
      <c r="C115">
        <f>pbDist[[#This Row],[pitchDist]]+pbDist[[#This Row],[brightnessDist]]</f>
        <v>0.8</v>
      </c>
      <c r="D115">
        <f>ROUND(pbPretest15[[#This Row],[knowledgeScore]],1)</f>
        <v>0.4</v>
      </c>
      <c r="E115" s="2">
        <v>0.39285714285714202</v>
      </c>
      <c r="F115">
        <v>80</v>
      </c>
      <c r="G115">
        <v>2</v>
      </c>
    </row>
    <row r="116" spans="1:7" x14ac:dyDescent="0.25">
      <c r="A116">
        <v>0</v>
      </c>
      <c r="B116">
        <v>0.4</v>
      </c>
      <c r="C116">
        <f>pbDist[[#This Row],[pitchDist]]+pbDist[[#This Row],[brightnessDist]]</f>
        <v>0.4</v>
      </c>
      <c r="D116">
        <f>ROUND(pbPretest15[[#This Row],[knowledgeScore]],1)</f>
        <v>0.4</v>
      </c>
      <c r="E116" s="2">
        <v>0.39285714285714202</v>
      </c>
      <c r="F116">
        <v>80</v>
      </c>
      <c r="G116">
        <v>5</v>
      </c>
    </row>
    <row r="117" spans="1:7" x14ac:dyDescent="0.25">
      <c r="A117">
        <v>0.4</v>
      </c>
      <c r="B117">
        <v>0</v>
      </c>
      <c r="C117">
        <f>pbDist[[#This Row],[pitchDist]]+pbDist[[#This Row],[brightnessDist]]</f>
        <v>0.4</v>
      </c>
      <c r="D117">
        <f>ROUND(pbPretest15[[#This Row],[knowledgeScore]],1)</f>
        <v>0.4</v>
      </c>
      <c r="E117" s="2">
        <v>0.39285714285714202</v>
      </c>
      <c r="F117">
        <v>80</v>
      </c>
      <c r="G117">
        <v>2</v>
      </c>
    </row>
    <row r="118" spans="1:7" x14ac:dyDescent="0.25">
      <c r="A118">
        <v>0.8</v>
      </c>
      <c r="B118">
        <v>0.8</v>
      </c>
      <c r="C118">
        <f>pbDist[[#This Row],[pitchDist]]+pbDist[[#This Row],[brightnessDist]]</f>
        <v>1.6</v>
      </c>
      <c r="D118">
        <f>ROUND(pbPretest15[[#This Row],[knowledgeScore]],1)</f>
        <v>0.4</v>
      </c>
      <c r="E118" s="2">
        <v>0.39285714285714202</v>
      </c>
      <c r="F118">
        <v>80</v>
      </c>
      <c r="G118">
        <v>1</v>
      </c>
    </row>
    <row r="119" spans="1:7" x14ac:dyDescent="0.25">
      <c r="A119">
        <v>0.8</v>
      </c>
      <c r="B119">
        <v>0.8</v>
      </c>
      <c r="C119">
        <f>pbDist[[#This Row],[pitchDist]]+pbDist[[#This Row],[brightnessDist]]</f>
        <v>1.6</v>
      </c>
      <c r="D119">
        <f>ROUND(pbPretest15[[#This Row],[knowledgeScore]],1)</f>
        <v>0.4</v>
      </c>
      <c r="E119" s="2">
        <v>0.39285714285714202</v>
      </c>
      <c r="F119">
        <v>80</v>
      </c>
      <c r="G119">
        <v>8</v>
      </c>
    </row>
    <row r="120" spans="1:7" x14ac:dyDescent="0.25">
      <c r="A120">
        <v>0.4</v>
      </c>
      <c r="B120">
        <v>0.4</v>
      </c>
      <c r="C120">
        <f>pbDist[[#This Row],[pitchDist]]+pbDist[[#This Row],[brightnessDist]]</f>
        <v>0.8</v>
      </c>
      <c r="D120">
        <f>ROUND(pbPretest15[[#This Row],[knowledgeScore]],1)</f>
        <v>0.4</v>
      </c>
      <c r="E120" s="2">
        <v>0.39285714285714202</v>
      </c>
      <c r="F120">
        <v>80</v>
      </c>
      <c r="G120">
        <v>4</v>
      </c>
    </row>
    <row r="121" spans="1:7" x14ac:dyDescent="0.25">
      <c r="A121">
        <v>0.4</v>
      </c>
      <c r="B121">
        <v>0.4</v>
      </c>
      <c r="C121">
        <f>pbDist[[#This Row],[pitchDist]]+pbDist[[#This Row],[brightnessDist]]</f>
        <v>0.8</v>
      </c>
      <c r="D121">
        <f>ROUND(pbPretest15[[#This Row],[knowledgeScore]],1)</f>
        <v>0.4</v>
      </c>
      <c r="E121" s="2">
        <v>0.39285714285714202</v>
      </c>
      <c r="F121">
        <v>80</v>
      </c>
      <c r="G121">
        <v>9</v>
      </c>
    </row>
    <row r="122" spans="1:7" x14ac:dyDescent="0.25">
      <c r="A122">
        <v>0</v>
      </c>
      <c r="B122">
        <v>0</v>
      </c>
      <c r="C122">
        <f>pbDist[[#This Row],[pitchDist]]+pbDist[[#This Row],[brightnessDist]]</f>
        <v>0</v>
      </c>
      <c r="D122">
        <f>ROUND(pbPretest15[[#This Row],[knowledgeScore]],1)</f>
        <v>0.4</v>
      </c>
      <c r="E122" s="2">
        <v>0.39285714285714202</v>
      </c>
      <c r="F122">
        <v>80</v>
      </c>
      <c r="G122">
        <v>3</v>
      </c>
    </row>
    <row r="123" spans="1:7" x14ac:dyDescent="0.25">
      <c r="A123">
        <v>0.4</v>
      </c>
      <c r="B123">
        <v>0</v>
      </c>
      <c r="C123">
        <f>pbDist[[#This Row],[pitchDist]]+pbDist[[#This Row],[brightnessDist]]</f>
        <v>0.4</v>
      </c>
      <c r="D123">
        <f>ROUND(pbPretest15[[#This Row],[knowledgeScore]],1)</f>
        <v>0.4</v>
      </c>
      <c r="E123" s="2">
        <v>0.39285714285714202</v>
      </c>
      <c r="F123">
        <v>80</v>
      </c>
      <c r="G123">
        <v>8</v>
      </c>
    </row>
    <row r="124" spans="1:7" x14ac:dyDescent="0.25">
      <c r="A124">
        <v>0.8</v>
      </c>
      <c r="B124">
        <v>0.4</v>
      </c>
      <c r="C124">
        <f>pbDist[[#This Row],[pitchDist]]+pbDist[[#This Row],[brightnessDist]]</f>
        <v>1.2000000000000002</v>
      </c>
      <c r="D124">
        <f>ROUND(pbPretest15[[#This Row],[knowledgeScore]],1)</f>
        <v>0.4</v>
      </c>
      <c r="E124" s="2">
        <v>0.39285714285714202</v>
      </c>
      <c r="F124">
        <v>80</v>
      </c>
      <c r="G124">
        <v>9</v>
      </c>
    </row>
    <row r="125" spans="1:7" x14ac:dyDescent="0.25">
      <c r="A125">
        <v>0</v>
      </c>
      <c r="B125">
        <v>0.4</v>
      </c>
      <c r="C125">
        <f>pbDist[[#This Row],[pitchDist]]+pbDist[[#This Row],[brightnessDist]]</f>
        <v>0.4</v>
      </c>
      <c r="D125">
        <f>ROUND(pbPretest15[[#This Row],[knowledgeScore]],1)</f>
        <v>0.4</v>
      </c>
      <c r="E125" s="2">
        <v>0.39285714285714202</v>
      </c>
      <c r="F125">
        <v>80</v>
      </c>
      <c r="G125">
        <v>11</v>
      </c>
    </row>
    <row r="126" spans="1:7" x14ac:dyDescent="0.25">
      <c r="A126">
        <v>0.8</v>
      </c>
      <c r="B126">
        <v>0</v>
      </c>
      <c r="C126">
        <f>pbDist[[#This Row],[pitchDist]]+pbDist[[#This Row],[brightnessDist]]</f>
        <v>0.8</v>
      </c>
      <c r="D126">
        <f>ROUND(pbPretest15[[#This Row],[knowledgeScore]],1)</f>
        <v>0.4</v>
      </c>
      <c r="E126" s="2">
        <v>0.39285714285714202</v>
      </c>
      <c r="F126">
        <v>80</v>
      </c>
      <c r="G126">
        <v>8</v>
      </c>
    </row>
    <row r="127" spans="1:7" x14ac:dyDescent="0.25">
      <c r="A127">
        <v>0.8</v>
      </c>
      <c r="B127">
        <v>0.4</v>
      </c>
      <c r="C127">
        <f>pbDist[[#This Row],[pitchDist]]+pbDist[[#This Row],[brightnessDist]]</f>
        <v>1.2000000000000002</v>
      </c>
      <c r="D127">
        <f>ROUND(pbPretest15[[#This Row],[knowledgeScore]],1)</f>
        <v>0.4</v>
      </c>
      <c r="E127" s="2">
        <v>0.39285714285714202</v>
      </c>
      <c r="F127">
        <v>80</v>
      </c>
      <c r="G127">
        <v>14</v>
      </c>
    </row>
    <row r="128" spans="1:7" x14ac:dyDescent="0.25">
      <c r="A128">
        <v>0.8</v>
      </c>
      <c r="B128">
        <v>0</v>
      </c>
      <c r="C128">
        <f>pbDist[[#This Row],[pitchDist]]+pbDist[[#This Row],[brightnessDist]]</f>
        <v>0.8</v>
      </c>
      <c r="D128">
        <f>ROUND(pbPretest15[[#This Row],[knowledgeScore]],1)</f>
        <v>0.6</v>
      </c>
      <c r="E128" s="2">
        <v>0.57142857142857095</v>
      </c>
      <c r="F128">
        <v>81</v>
      </c>
      <c r="G128">
        <v>28</v>
      </c>
    </row>
    <row r="129" spans="1:7" x14ac:dyDescent="0.25">
      <c r="A129">
        <v>0.8</v>
      </c>
      <c r="B129">
        <v>0.4</v>
      </c>
      <c r="C129">
        <f>pbDist[[#This Row],[pitchDist]]+pbDist[[#This Row],[brightnessDist]]</f>
        <v>1.2000000000000002</v>
      </c>
      <c r="D129">
        <f>ROUND(pbPretest15[[#This Row],[knowledgeScore]],1)</f>
        <v>0.6</v>
      </c>
      <c r="E129" s="2">
        <v>0.57142857142857095</v>
      </c>
      <c r="F129">
        <v>81</v>
      </c>
      <c r="G129">
        <v>12</v>
      </c>
    </row>
    <row r="130" spans="1:7" x14ac:dyDescent="0.25">
      <c r="A130">
        <v>0</v>
      </c>
      <c r="B130">
        <v>0.4</v>
      </c>
      <c r="C130">
        <f>pbDist[[#This Row],[pitchDist]]+pbDist[[#This Row],[brightnessDist]]</f>
        <v>0.4</v>
      </c>
      <c r="D130">
        <f>ROUND(pbPretest15[[#This Row],[knowledgeScore]],1)</f>
        <v>0.6</v>
      </c>
      <c r="E130" s="2">
        <v>0.57142857142857095</v>
      </c>
      <c r="F130">
        <v>81</v>
      </c>
      <c r="G130">
        <v>5</v>
      </c>
    </row>
    <row r="131" spans="1:7" x14ac:dyDescent="0.25">
      <c r="A131">
        <v>0.4</v>
      </c>
      <c r="B131">
        <v>0.8</v>
      </c>
      <c r="C131">
        <f>pbDist[[#This Row],[pitchDist]]+pbDist[[#This Row],[brightnessDist]]</f>
        <v>1.2000000000000002</v>
      </c>
      <c r="D131">
        <f>ROUND(pbPretest15[[#This Row],[knowledgeScore]],1)</f>
        <v>0.6</v>
      </c>
      <c r="E131" s="2">
        <v>0.57142857142857095</v>
      </c>
      <c r="F131">
        <v>81</v>
      </c>
      <c r="G131">
        <v>8</v>
      </c>
    </row>
    <row r="132" spans="1:7" x14ac:dyDescent="0.25">
      <c r="A132">
        <v>0</v>
      </c>
      <c r="B132">
        <v>0</v>
      </c>
      <c r="C132">
        <f>pbDist[[#This Row],[pitchDist]]+pbDist[[#This Row],[brightnessDist]]</f>
        <v>0</v>
      </c>
      <c r="D132">
        <f>ROUND(pbPretest15[[#This Row],[knowledgeScore]],1)</f>
        <v>0.6</v>
      </c>
      <c r="E132" s="2">
        <v>0.57142857142857095</v>
      </c>
      <c r="F132">
        <v>81</v>
      </c>
      <c r="G132">
        <v>7</v>
      </c>
    </row>
    <row r="133" spans="1:7" x14ac:dyDescent="0.25">
      <c r="A133">
        <v>0.4</v>
      </c>
      <c r="B133">
        <v>0.8</v>
      </c>
      <c r="C133">
        <f>pbDist[[#This Row],[pitchDist]]+pbDist[[#This Row],[brightnessDist]]</f>
        <v>1.2000000000000002</v>
      </c>
      <c r="D133">
        <f>ROUND(pbPretest15[[#This Row],[knowledgeScore]],1)</f>
        <v>0.6</v>
      </c>
      <c r="E133" s="2">
        <v>0.57142857142857095</v>
      </c>
      <c r="F133">
        <v>81</v>
      </c>
      <c r="G133">
        <v>4</v>
      </c>
    </row>
    <row r="134" spans="1:7" x14ac:dyDescent="0.25">
      <c r="A134">
        <v>0</v>
      </c>
      <c r="B134">
        <v>0.4</v>
      </c>
      <c r="C134">
        <f>pbDist[[#This Row],[pitchDist]]+pbDist[[#This Row],[brightnessDist]]</f>
        <v>0.4</v>
      </c>
      <c r="D134">
        <f>ROUND(pbPretest15[[#This Row],[knowledgeScore]],1)</f>
        <v>0.6</v>
      </c>
      <c r="E134" s="2">
        <v>0.57142857142857095</v>
      </c>
      <c r="F134">
        <v>81</v>
      </c>
      <c r="G134">
        <v>16</v>
      </c>
    </row>
    <row r="135" spans="1:7" x14ac:dyDescent="0.25">
      <c r="A135">
        <v>0.4</v>
      </c>
      <c r="B135">
        <v>0.4</v>
      </c>
      <c r="C135">
        <f>pbDist[[#This Row],[pitchDist]]+pbDist[[#This Row],[brightnessDist]]</f>
        <v>0.8</v>
      </c>
      <c r="D135">
        <f>ROUND(pbPretest15[[#This Row],[knowledgeScore]],1)</f>
        <v>0.6</v>
      </c>
      <c r="E135" s="2">
        <v>0.57142857142857095</v>
      </c>
      <c r="F135">
        <v>81</v>
      </c>
      <c r="G135">
        <v>5</v>
      </c>
    </row>
    <row r="136" spans="1:7" x14ac:dyDescent="0.25">
      <c r="A136">
        <v>0.4</v>
      </c>
      <c r="B136">
        <v>0.4</v>
      </c>
      <c r="C136">
        <f>pbDist[[#This Row],[pitchDist]]+pbDist[[#This Row],[brightnessDist]]</f>
        <v>0.8</v>
      </c>
      <c r="D136">
        <f>ROUND(pbPretest15[[#This Row],[knowledgeScore]],1)</f>
        <v>0.6</v>
      </c>
      <c r="E136" s="2">
        <v>0.57142857142857095</v>
      </c>
      <c r="F136">
        <v>81</v>
      </c>
      <c r="G136">
        <v>25</v>
      </c>
    </row>
    <row r="137" spans="1:7" x14ac:dyDescent="0.25">
      <c r="A137">
        <v>0</v>
      </c>
      <c r="B137">
        <v>0.4</v>
      </c>
      <c r="C137">
        <f>pbDist[[#This Row],[pitchDist]]+pbDist[[#This Row],[brightnessDist]]</f>
        <v>0.4</v>
      </c>
      <c r="D137">
        <f>ROUND(pbPretest15[[#This Row],[knowledgeScore]],1)</f>
        <v>0.6</v>
      </c>
      <c r="E137" s="2">
        <v>0.57142857142857095</v>
      </c>
      <c r="F137">
        <v>81</v>
      </c>
      <c r="G137">
        <v>11</v>
      </c>
    </row>
    <row r="138" spans="1:7" x14ac:dyDescent="0.25">
      <c r="A138">
        <v>0.8</v>
      </c>
      <c r="B138">
        <v>0.8</v>
      </c>
      <c r="C138">
        <f>pbDist[[#This Row],[pitchDist]]+pbDist[[#This Row],[brightnessDist]]</f>
        <v>1.6</v>
      </c>
      <c r="D138">
        <f>ROUND(pbPretest15[[#This Row],[knowledgeScore]],1)</f>
        <v>0.6</v>
      </c>
      <c r="E138" s="2">
        <v>0.57142857142857095</v>
      </c>
      <c r="F138">
        <v>81</v>
      </c>
      <c r="G138">
        <v>10</v>
      </c>
    </row>
    <row r="139" spans="1:7" x14ac:dyDescent="0.25">
      <c r="A139">
        <v>0.4</v>
      </c>
      <c r="B139">
        <v>0.4</v>
      </c>
      <c r="C139">
        <f>pbDist[[#This Row],[pitchDist]]+pbDist[[#This Row],[brightnessDist]]</f>
        <v>0.8</v>
      </c>
      <c r="D139">
        <f>ROUND(pbPretest15[[#This Row],[knowledgeScore]],1)</f>
        <v>0.6</v>
      </c>
      <c r="E139" s="2">
        <v>0.57142857142857095</v>
      </c>
      <c r="F139">
        <v>81</v>
      </c>
      <c r="G139">
        <v>7</v>
      </c>
    </row>
    <row r="140" spans="1:7" x14ac:dyDescent="0.25">
      <c r="A140">
        <v>0.4</v>
      </c>
      <c r="B140">
        <v>0.8</v>
      </c>
      <c r="C140">
        <f>pbDist[[#This Row],[pitchDist]]+pbDist[[#This Row],[brightnessDist]]</f>
        <v>1.2000000000000002</v>
      </c>
      <c r="D140">
        <f>ROUND(pbPretest15[[#This Row],[knowledgeScore]],1)</f>
        <v>0.6</v>
      </c>
      <c r="E140" s="2">
        <v>0.57142857142857095</v>
      </c>
      <c r="F140">
        <v>81</v>
      </c>
      <c r="G140">
        <v>5</v>
      </c>
    </row>
    <row r="141" spans="1:7" x14ac:dyDescent="0.25">
      <c r="A141">
        <v>0</v>
      </c>
      <c r="B141">
        <v>0.4</v>
      </c>
      <c r="C141">
        <f>pbDist[[#This Row],[pitchDist]]+pbDist[[#This Row],[brightnessDist]]</f>
        <v>0.4</v>
      </c>
      <c r="D141">
        <f>ROUND(pbPretest15[[#This Row],[knowledgeScore]],1)</f>
        <v>0.6</v>
      </c>
      <c r="E141" s="2">
        <v>0.57142857142857095</v>
      </c>
      <c r="F141">
        <v>81</v>
      </c>
      <c r="G141">
        <v>11</v>
      </c>
    </row>
    <row r="142" spans="1:7" x14ac:dyDescent="0.25">
      <c r="A142">
        <v>0.8</v>
      </c>
      <c r="B142">
        <v>0.4</v>
      </c>
      <c r="C142">
        <f>pbDist[[#This Row],[pitchDist]]+pbDist[[#This Row],[brightnessDist]]</f>
        <v>1.2000000000000002</v>
      </c>
      <c r="D142">
        <f>ROUND(pbPretest15[[#This Row],[knowledgeScore]],1)</f>
        <v>0.6</v>
      </c>
      <c r="E142" s="2">
        <v>0.57142857142857095</v>
      </c>
      <c r="F142">
        <v>81</v>
      </c>
      <c r="G142">
        <v>6</v>
      </c>
    </row>
    <row r="143" spans="1:7" x14ac:dyDescent="0.25">
      <c r="A143">
        <v>0</v>
      </c>
      <c r="B143">
        <v>0.4</v>
      </c>
      <c r="C143">
        <f>pbDist[[#This Row],[pitchDist]]+pbDist[[#This Row],[brightnessDist]]</f>
        <v>0.4</v>
      </c>
      <c r="D143">
        <f>ROUND(pbPretest15[[#This Row],[knowledgeScore]],1)</f>
        <v>0.6</v>
      </c>
      <c r="E143" s="2">
        <v>0.57142857142857095</v>
      </c>
      <c r="F143">
        <v>81</v>
      </c>
      <c r="G143">
        <v>6</v>
      </c>
    </row>
    <row r="144" spans="1:7" x14ac:dyDescent="0.25">
      <c r="A144">
        <v>0.8</v>
      </c>
      <c r="B144">
        <v>0.8</v>
      </c>
      <c r="C144">
        <f>pbDist[[#This Row],[pitchDist]]+pbDist[[#This Row],[brightnessDist]]</f>
        <v>1.6</v>
      </c>
      <c r="D144">
        <f>ROUND(pbPretest15[[#This Row],[knowledgeScore]],1)</f>
        <v>0.6</v>
      </c>
      <c r="E144" s="2">
        <v>0.57142857142857095</v>
      </c>
      <c r="F144">
        <v>81</v>
      </c>
      <c r="G144">
        <v>9</v>
      </c>
    </row>
    <row r="145" spans="1:7" x14ac:dyDescent="0.25">
      <c r="A145">
        <v>0.4</v>
      </c>
      <c r="B145">
        <v>0</v>
      </c>
      <c r="C145">
        <f>pbDist[[#This Row],[pitchDist]]+pbDist[[#This Row],[brightnessDist]]</f>
        <v>0.4</v>
      </c>
      <c r="D145">
        <f>ROUND(pbPretest15[[#This Row],[knowledgeScore]],1)</f>
        <v>0.6</v>
      </c>
      <c r="E145" s="2">
        <v>0.57142857142857095</v>
      </c>
      <c r="F145">
        <v>81</v>
      </c>
      <c r="G145">
        <v>5</v>
      </c>
    </row>
    <row r="146" spans="1:7" x14ac:dyDescent="0.25">
      <c r="A146">
        <v>0.4</v>
      </c>
      <c r="B146">
        <v>0</v>
      </c>
      <c r="C146">
        <f>pbDist[[#This Row],[pitchDist]]+pbDist[[#This Row],[brightnessDist]]</f>
        <v>0.4</v>
      </c>
      <c r="D146">
        <f>ROUND(pbPretest15[[#This Row],[knowledgeScore]],1)</f>
        <v>0.6</v>
      </c>
      <c r="E146" s="2">
        <v>0.57142857142857095</v>
      </c>
      <c r="F146">
        <v>81</v>
      </c>
      <c r="G146">
        <v>12</v>
      </c>
    </row>
    <row r="147" spans="1:7" x14ac:dyDescent="0.25">
      <c r="A147">
        <v>0.4</v>
      </c>
      <c r="B147">
        <v>0</v>
      </c>
      <c r="C147">
        <f>pbDist[[#This Row],[pitchDist]]+pbDist[[#This Row],[brightnessDist]]</f>
        <v>0.4</v>
      </c>
      <c r="D147">
        <f>ROUND(pbPretest15[[#This Row],[knowledgeScore]],1)</f>
        <v>0.6</v>
      </c>
      <c r="E147" s="2">
        <v>0.57142857142857095</v>
      </c>
      <c r="F147">
        <v>81</v>
      </c>
      <c r="G147">
        <v>10</v>
      </c>
    </row>
    <row r="148" spans="1:7" x14ac:dyDescent="0.25">
      <c r="A148">
        <v>0.4</v>
      </c>
      <c r="B148">
        <v>0</v>
      </c>
      <c r="C148">
        <f>pbDist[[#This Row],[pitchDist]]+pbDist[[#This Row],[brightnessDist]]</f>
        <v>0.4</v>
      </c>
      <c r="D148">
        <f>ROUND(pbPretest15[[#This Row],[knowledgeScore]],1)</f>
        <v>0.6</v>
      </c>
      <c r="E148" s="2">
        <v>0.57142857142857095</v>
      </c>
      <c r="F148">
        <v>81</v>
      </c>
      <c r="G148">
        <v>5</v>
      </c>
    </row>
    <row r="149" spans="1:7" x14ac:dyDescent="0.25">
      <c r="A149">
        <v>0.4</v>
      </c>
      <c r="B149">
        <v>0.8</v>
      </c>
      <c r="C149">
        <f>pbDist[[#This Row],[pitchDist]]+pbDist[[#This Row],[brightnessDist]]</f>
        <v>1.2000000000000002</v>
      </c>
      <c r="D149">
        <f>ROUND(pbPretest15[[#This Row],[knowledgeScore]],1)</f>
        <v>0.6</v>
      </c>
      <c r="E149" s="2">
        <v>0.57142857142857095</v>
      </c>
      <c r="F149">
        <v>81</v>
      </c>
      <c r="G149">
        <v>11</v>
      </c>
    </row>
    <row r="150" spans="1:7" x14ac:dyDescent="0.25">
      <c r="A150">
        <v>0.4</v>
      </c>
      <c r="B150">
        <v>0</v>
      </c>
      <c r="C150">
        <f>pbDist[[#This Row],[pitchDist]]+pbDist[[#This Row],[brightnessDist]]</f>
        <v>0.4</v>
      </c>
      <c r="D150">
        <f>ROUND(pbPretest15[[#This Row],[knowledgeScore]],1)</f>
        <v>0.6</v>
      </c>
      <c r="E150" s="2">
        <v>0.57142857142857095</v>
      </c>
      <c r="F150">
        <v>81</v>
      </c>
      <c r="G150">
        <v>7</v>
      </c>
    </row>
    <row r="151" spans="1:7" x14ac:dyDescent="0.25">
      <c r="A151">
        <v>0</v>
      </c>
      <c r="B151">
        <v>0</v>
      </c>
      <c r="C151">
        <f>pbDist[[#This Row],[pitchDist]]+pbDist[[#This Row],[brightnessDist]]</f>
        <v>0</v>
      </c>
      <c r="D151">
        <f>ROUND(pbPretest15[[#This Row],[knowledgeScore]],1)</f>
        <v>0.6</v>
      </c>
      <c r="E151" s="2">
        <v>0.57142857142857095</v>
      </c>
      <c r="F151">
        <v>81</v>
      </c>
      <c r="G151">
        <v>6</v>
      </c>
    </row>
    <row r="152" spans="1:7" x14ac:dyDescent="0.25">
      <c r="A152">
        <v>0</v>
      </c>
      <c r="B152">
        <v>0.4</v>
      </c>
      <c r="C152">
        <f>pbDist[[#This Row],[pitchDist]]+pbDist[[#This Row],[brightnessDist]]</f>
        <v>0.4</v>
      </c>
      <c r="D152">
        <f>ROUND(pbPretest15[[#This Row],[knowledgeScore]],1)</f>
        <v>0.6</v>
      </c>
      <c r="E152" s="2">
        <v>0.57142857142857095</v>
      </c>
      <c r="F152">
        <v>81</v>
      </c>
      <c r="G152">
        <v>18</v>
      </c>
    </row>
    <row r="153" spans="1:7" x14ac:dyDescent="0.25">
      <c r="A153">
        <v>0.8</v>
      </c>
      <c r="B153">
        <v>0</v>
      </c>
      <c r="C153">
        <f>pbDist[[#This Row],[pitchDist]]+pbDist[[#This Row],[brightnessDist]]</f>
        <v>0.8</v>
      </c>
      <c r="D153">
        <f>ROUND(pbPretest15[[#This Row],[knowledgeScore]],1)</f>
        <v>0.6</v>
      </c>
      <c r="E153" s="2">
        <v>0.57142857142857095</v>
      </c>
      <c r="F153">
        <v>81</v>
      </c>
      <c r="G153">
        <v>7</v>
      </c>
    </row>
    <row r="154" spans="1:7" x14ac:dyDescent="0.25">
      <c r="A154">
        <v>0</v>
      </c>
      <c r="B154">
        <v>0</v>
      </c>
      <c r="C154">
        <f>pbDist[[#This Row],[pitchDist]]+pbDist[[#This Row],[brightnessDist]]</f>
        <v>0</v>
      </c>
      <c r="D154">
        <f>ROUND(pbPretest15[[#This Row],[knowledgeScore]],1)</f>
        <v>0.6</v>
      </c>
      <c r="E154" s="2">
        <v>0.57142857142857095</v>
      </c>
      <c r="F154">
        <v>81</v>
      </c>
      <c r="G154">
        <v>3</v>
      </c>
    </row>
    <row r="155" spans="1:7" x14ac:dyDescent="0.25">
      <c r="A155">
        <v>0</v>
      </c>
      <c r="B155">
        <v>0</v>
      </c>
      <c r="C155">
        <f>pbDist[[#This Row],[pitchDist]]+pbDist[[#This Row],[brightnessDist]]</f>
        <v>0</v>
      </c>
      <c r="D155">
        <f>ROUND(pbPretest15[[#This Row],[knowledgeScore]],1)</f>
        <v>0.6</v>
      </c>
      <c r="E155" s="2">
        <v>0.57142857142857095</v>
      </c>
      <c r="F155">
        <v>81</v>
      </c>
      <c r="G155">
        <v>6</v>
      </c>
    </row>
    <row r="156" spans="1:7" x14ac:dyDescent="0.25">
      <c r="A156">
        <v>0</v>
      </c>
      <c r="B156">
        <v>0.4</v>
      </c>
      <c r="C156">
        <f>pbDist[[#This Row],[pitchDist]]+pbDist[[#This Row],[brightnessDist]]</f>
        <v>0.4</v>
      </c>
      <c r="D156">
        <f>ROUND(pbPretest15[[#This Row],[knowledgeScore]],1)</f>
        <v>0.6</v>
      </c>
      <c r="E156" s="2">
        <v>0.57142857142857095</v>
      </c>
      <c r="F156">
        <v>81</v>
      </c>
      <c r="G156">
        <v>4</v>
      </c>
    </row>
    <row r="157" spans="1:7" x14ac:dyDescent="0.25">
      <c r="A157">
        <v>0</v>
      </c>
      <c r="B157">
        <v>0</v>
      </c>
      <c r="C157">
        <f>pbDist[[#This Row],[pitchDist]]+pbDist[[#This Row],[brightnessDist]]</f>
        <v>0</v>
      </c>
      <c r="D157">
        <f>ROUND(pbPretest15[[#This Row],[knowledgeScore]],1)</f>
        <v>0.6</v>
      </c>
      <c r="E157" s="2">
        <v>0.57142857142857095</v>
      </c>
      <c r="F157">
        <v>81</v>
      </c>
      <c r="G157">
        <v>7</v>
      </c>
    </row>
    <row r="158" spans="1:7" x14ac:dyDescent="0.25">
      <c r="A158">
        <v>0.8</v>
      </c>
      <c r="B158">
        <v>0</v>
      </c>
      <c r="C158">
        <f>pbDist[[#This Row],[pitchDist]]+pbDist[[#This Row],[brightnessDist]]</f>
        <v>0.8</v>
      </c>
      <c r="D158">
        <f>ROUND(pbPretest15[[#This Row],[knowledgeScore]],1)</f>
        <v>0.6</v>
      </c>
      <c r="E158" s="2">
        <v>0.57142857142857095</v>
      </c>
      <c r="F158">
        <v>81</v>
      </c>
      <c r="G158">
        <v>13</v>
      </c>
    </row>
    <row r="159" spans="1:7" x14ac:dyDescent="0.25">
      <c r="A159">
        <v>0.4</v>
      </c>
      <c r="B159">
        <v>0</v>
      </c>
      <c r="C159">
        <f>pbDist[[#This Row],[pitchDist]]+pbDist[[#This Row],[brightnessDist]]</f>
        <v>0.4</v>
      </c>
      <c r="D159">
        <f>ROUND(pbPretest15[[#This Row],[knowledgeScore]],1)</f>
        <v>0.6</v>
      </c>
      <c r="E159" s="2">
        <v>0.57142857142857095</v>
      </c>
      <c r="F159">
        <v>81</v>
      </c>
      <c r="G159">
        <v>4</v>
      </c>
    </row>
    <row r="160" spans="1:7" x14ac:dyDescent="0.25">
      <c r="A160">
        <v>0</v>
      </c>
      <c r="B160">
        <v>0</v>
      </c>
      <c r="C160">
        <f>pbDist[[#This Row],[pitchDist]]+pbDist[[#This Row],[brightnessDist]]</f>
        <v>0</v>
      </c>
      <c r="D160">
        <f>ROUND(pbPretest15[[#This Row],[knowledgeScore]],1)</f>
        <v>0.6</v>
      </c>
      <c r="E160" s="2">
        <v>0.57142857142857095</v>
      </c>
      <c r="F160">
        <v>81</v>
      </c>
      <c r="G160">
        <v>22</v>
      </c>
    </row>
    <row r="161" spans="1:7" x14ac:dyDescent="0.25">
      <c r="A161">
        <v>0.4</v>
      </c>
      <c r="B161">
        <v>0.8</v>
      </c>
      <c r="C161">
        <f>pbDist[[#This Row],[pitchDist]]+pbDist[[#This Row],[brightnessDist]]</f>
        <v>1.2000000000000002</v>
      </c>
      <c r="D161">
        <f>ROUND(pbPretest15[[#This Row],[knowledgeScore]],1)</f>
        <v>0.6</v>
      </c>
      <c r="E161" s="2">
        <v>0.57142857142857095</v>
      </c>
      <c r="F161">
        <v>81</v>
      </c>
      <c r="G161">
        <v>3</v>
      </c>
    </row>
    <row r="162" spans="1:7" x14ac:dyDescent="0.25">
      <c r="A162">
        <v>0.8</v>
      </c>
      <c r="B162">
        <v>0.4</v>
      </c>
      <c r="C162">
        <f>pbDist[[#This Row],[pitchDist]]+pbDist[[#This Row],[brightnessDist]]</f>
        <v>1.2000000000000002</v>
      </c>
      <c r="D162">
        <f>ROUND(pbPretest15[[#This Row],[knowledgeScore]],1)</f>
        <v>0.6</v>
      </c>
      <c r="E162" s="2">
        <v>0.57142857142857095</v>
      </c>
      <c r="F162">
        <v>81</v>
      </c>
      <c r="G162">
        <v>10</v>
      </c>
    </row>
    <row r="163" spans="1:7" x14ac:dyDescent="0.25">
      <c r="A163">
        <v>0.4</v>
      </c>
      <c r="B163">
        <v>0.4</v>
      </c>
      <c r="C163">
        <f>pbDist[[#This Row],[pitchDist]]+pbDist[[#This Row],[brightnessDist]]</f>
        <v>0.8</v>
      </c>
      <c r="D163">
        <f>ROUND(pbPretest15[[#This Row],[knowledgeScore]],1)</f>
        <v>0.6</v>
      </c>
      <c r="E163" s="2">
        <v>0.57142857142857095</v>
      </c>
      <c r="F163">
        <v>81</v>
      </c>
      <c r="G163">
        <v>9</v>
      </c>
    </row>
    <row r="164" spans="1:7" x14ac:dyDescent="0.25">
      <c r="A164">
        <v>0</v>
      </c>
      <c r="B164">
        <v>0</v>
      </c>
      <c r="C164">
        <f>pbDist[[#This Row],[pitchDist]]+pbDist[[#This Row],[brightnessDist]]</f>
        <v>0</v>
      </c>
      <c r="D164">
        <f>ROUND(pbPretest15[[#This Row],[knowledgeScore]],1)</f>
        <v>0.3</v>
      </c>
      <c r="E164" s="2">
        <v>0.25</v>
      </c>
      <c r="F164">
        <v>85</v>
      </c>
      <c r="G164">
        <v>1</v>
      </c>
    </row>
    <row r="165" spans="1:7" x14ac:dyDescent="0.25">
      <c r="A165">
        <v>0.4</v>
      </c>
      <c r="B165">
        <v>0.4</v>
      </c>
      <c r="C165">
        <f>pbDist[[#This Row],[pitchDist]]+pbDist[[#This Row],[brightnessDist]]</f>
        <v>0.8</v>
      </c>
      <c r="D165">
        <f>ROUND(pbPretest15[[#This Row],[knowledgeScore]],1)</f>
        <v>0.3</v>
      </c>
      <c r="E165" s="2">
        <v>0.25</v>
      </c>
      <c r="F165">
        <v>85</v>
      </c>
      <c r="G165">
        <v>1</v>
      </c>
    </row>
    <row r="166" spans="1:7" x14ac:dyDescent="0.25">
      <c r="A166">
        <v>0.4</v>
      </c>
      <c r="B166">
        <v>0.8</v>
      </c>
      <c r="C166">
        <f>pbDist[[#This Row],[pitchDist]]+pbDist[[#This Row],[brightnessDist]]</f>
        <v>1.2000000000000002</v>
      </c>
      <c r="D166">
        <f>ROUND(pbPretest15[[#This Row],[knowledgeScore]],1)</f>
        <v>0.3</v>
      </c>
      <c r="E166" s="2">
        <v>0.25</v>
      </c>
      <c r="F166">
        <v>85</v>
      </c>
      <c r="G166">
        <v>2</v>
      </c>
    </row>
    <row r="167" spans="1:7" x14ac:dyDescent="0.25">
      <c r="A167">
        <v>0.4</v>
      </c>
      <c r="B167">
        <v>0</v>
      </c>
      <c r="C167">
        <f>pbDist[[#This Row],[pitchDist]]+pbDist[[#This Row],[brightnessDist]]</f>
        <v>0.4</v>
      </c>
      <c r="D167">
        <f>ROUND(pbPretest15[[#This Row],[knowledgeScore]],1)</f>
        <v>0.3</v>
      </c>
      <c r="E167" s="2">
        <v>0.25</v>
      </c>
      <c r="F167">
        <v>85</v>
      </c>
      <c r="G167">
        <v>1</v>
      </c>
    </row>
    <row r="168" spans="1:7" x14ac:dyDescent="0.25">
      <c r="A168">
        <v>0.8</v>
      </c>
      <c r="B168">
        <v>0</v>
      </c>
      <c r="C168">
        <f>pbDist[[#This Row],[pitchDist]]+pbDist[[#This Row],[brightnessDist]]</f>
        <v>0.8</v>
      </c>
      <c r="D168">
        <f>ROUND(pbPretest15[[#This Row],[knowledgeScore]],1)</f>
        <v>0.3</v>
      </c>
      <c r="E168" s="2">
        <v>0.25</v>
      </c>
      <c r="F168">
        <v>85</v>
      </c>
      <c r="G168">
        <v>1</v>
      </c>
    </row>
    <row r="169" spans="1:7" x14ac:dyDescent="0.25">
      <c r="A169">
        <v>0.8</v>
      </c>
      <c r="B169">
        <v>0.8</v>
      </c>
      <c r="C169">
        <f>pbDist[[#This Row],[pitchDist]]+pbDist[[#This Row],[brightnessDist]]</f>
        <v>1.6</v>
      </c>
      <c r="D169">
        <f>ROUND(pbPretest15[[#This Row],[knowledgeScore]],1)</f>
        <v>0.3</v>
      </c>
      <c r="E169" s="2">
        <v>0.25</v>
      </c>
      <c r="F169">
        <v>85</v>
      </c>
      <c r="G169">
        <v>2</v>
      </c>
    </row>
    <row r="170" spans="1:7" x14ac:dyDescent="0.25">
      <c r="A170">
        <v>0</v>
      </c>
      <c r="B170">
        <v>0.4</v>
      </c>
      <c r="C170">
        <f>pbDist[[#This Row],[pitchDist]]+pbDist[[#This Row],[brightnessDist]]</f>
        <v>0.4</v>
      </c>
      <c r="D170">
        <f>ROUND(pbPretest15[[#This Row],[knowledgeScore]],1)</f>
        <v>0.3</v>
      </c>
      <c r="E170" s="2">
        <v>0.25</v>
      </c>
      <c r="F170">
        <v>85</v>
      </c>
      <c r="G170">
        <v>1</v>
      </c>
    </row>
    <row r="171" spans="1:7" x14ac:dyDescent="0.25">
      <c r="A171">
        <v>0.4</v>
      </c>
      <c r="B171">
        <v>0</v>
      </c>
      <c r="C171">
        <f>pbDist[[#This Row],[pitchDist]]+pbDist[[#This Row],[brightnessDist]]</f>
        <v>0.4</v>
      </c>
      <c r="D171">
        <f>ROUND(pbPretest15[[#This Row],[knowledgeScore]],1)</f>
        <v>0.3</v>
      </c>
      <c r="E171" s="2">
        <v>0.25</v>
      </c>
      <c r="F171">
        <v>85</v>
      </c>
      <c r="G171">
        <v>1</v>
      </c>
    </row>
    <row r="172" spans="1:7" x14ac:dyDescent="0.25">
      <c r="A172">
        <v>0.8</v>
      </c>
      <c r="B172">
        <v>0</v>
      </c>
      <c r="C172">
        <f>pbDist[[#This Row],[pitchDist]]+pbDist[[#This Row],[brightnessDist]]</f>
        <v>0.8</v>
      </c>
      <c r="D172">
        <f>ROUND(pbPretest15[[#This Row],[knowledgeScore]],1)</f>
        <v>0.3</v>
      </c>
      <c r="E172" s="2">
        <v>0.25</v>
      </c>
      <c r="F172">
        <v>85</v>
      </c>
      <c r="G172">
        <v>1</v>
      </c>
    </row>
    <row r="173" spans="1:7" x14ac:dyDescent="0.25">
      <c r="A173">
        <v>0.4</v>
      </c>
      <c r="B173">
        <v>0.4</v>
      </c>
      <c r="C173">
        <f>pbDist[[#This Row],[pitchDist]]+pbDist[[#This Row],[brightnessDist]]</f>
        <v>0.8</v>
      </c>
      <c r="D173">
        <f>ROUND(pbPretest15[[#This Row],[knowledgeScore]],1)</f>
        <v>0.3</v>
      </c>
      <c r="E173" s="2">
        <v>0.25</v>
      </c>
      <c r="F173">
        <v>85</v>
      </c>
      <c r="G173">
        <v>3</v>
      </c>
    </row>
    <row r="174" spans="1:7" x14ac:dyDescent="0.25">
      <c r="A174">
        <v>0</v>
      </c>
      <c r="B174">
        <v>0.8</v>
      </c>
      <c r="C174">
        <f>pbDist[[#This Row],[pitchDist]]+pbDist[[#This Row],[brightnessDist]]</f>
        <v>0.8</v>
      </c>
      <c r="D174">
        <f>ROUND(pbPretest15[[#This Row],[knowledgeScore]],1)</f>
        <v>0.3</v>
      </c>
      <c r="E174" s="2">
        <v>0.25</v>
      </c>
      <c r="F174">
        <v>85</v>
      </c>
      <c r="G174">
        <v>2</v>
      </c>
    </row>
    <row r="175" spans="1:7" x14ac:dyDescent="0.25">
      <c r="A175">
        <v>0.4</v>
      </c>
      <c r="B175">
        <v>0</v>
      </c>
      <c r="C175">
        <f>pbDist[[#This Row],[pitchDist]]+pbDist[[#This Row],[brightnessDist]]</f>
        <v>0.4</v>
      </c>
      <c r="D175">
        <f>ROUND(pbPretest15[[#This Row],[knowledgeScore]],1)</f>
        <v>0.3</v>
      </c>
      <c r="E175" s="2">
        <v>0.25</v>
      </c>
      <c r="F175">
        <v>85</v>
      </c>
      <c r="G175">
        <v>6</v>
      </c>
    </row>
    <row r="176" spans="1:7" x14ac:dyDescent="0.25">
      <c r="A176">
        <v>0</v>
      </c>
      <c r="B176">
        <v>0</v>
      </c>
      <c r="C176">
        <f>pbDist[[#This Row],[pitchDist]]+pbDist[[#This Row],[brightnessDist]]</f>
        <v>0</v>
      </c>
      <c r="D176">
        <f>ROUND(pbPretest15[[#This Row],[knowledgeScore]],1)</f>
        <v>0.3</v>
      </c>
      <c r="E176" s="2">
        <v>0.25</v>
      </c>
      <c r="F176">
        <v>85</v>
      </c>
      <c r="G176">
        <v>3</v>
      </c>
    </row>
    <row r="177" spans="1:7" x14ac:dyDescent="0.25">
      <c r="A177">
        <v>0.4</v>
      </c>
      <c r="B177">
        <v>0</v>
      </c>
      <c r="C177">
        <f>pbDist[[#This Row],[pitchDist]]+pbDist[[#This Row],[brightnessDist]]</f>
        <v>0.4</v>
      </c>
      <c r="D177">
        <f>ROUND(pbPretest15[[#This Row],[knowledgeScore]],1)</f>
        <v>0.3</v>
      </c>
      <c r="E177" s="2">
        <v>0.25</v>
      </c>
      <c r="F177">
        <v>85</v>
      </c>
      <c r="G177">
        <v>1</v>
      </c>
    </row>
    <row r="178" spans="1:7" x14ac:dyDescent="0.25">
      <c r="A178">
        <v>0</v>
      </c>
      <c r="B178">
        <v>0</v>
      </c>
      <c r="C178">
        <f>pbDist[[#This Row],[pitchDist]]+pbDist[[#This Row],[brightnessDist]]</f>
        <v>0</v>
      </c>
      <c r="D178">
        <f>ROUND(pbPretest15[[#This Row],[knowledgeScore]],1)</f>
        <v>0.3</v>
      </c>
      <c r="E178" s="2">
        <v>0.25</v>
      </c>
      <c r="F178">
        <v>85</v>
      </c>
      <c r="G178">
        <v>2</v>
      </c>
    </row>
    <row r="179" spans="1:7" x14ac:dyDescent="0.25">
      <c r="A179">
        <v>0.8</v>
      </c>
      <c r="B179">
        <v>0.4</v>
      </c>
      <c r="C179">
        <f>pbDist[[#This Row],[pitchDist]]+pbDist[[#This Row],[brightnessDist]]</f>
        <v>1.2000000000000002</v>
      </c>
      <c r="D179">
        <f>ROUND(pbPretest15[[#This Row],[knowledgeScore]],1)</f>
        <v>0.3</v>
      </c>
      <c r="E179" s="2">
        <v>0.25</v>
      </c>
      <c r="F179">
        <v>85</v>
      </c>
      <c r="G179">
        <v>6</v>
      </c>
    </row>
    <row r="180" spans="1:7" x14ac:dyDescent="0.25">
      <c r="A180">
        <v>0.8</v>
      </c>
      <c r="B180">
        <v>0</v>
      </c>
      <c r="C180">
        <f>pbDist[[#This Row],[pitchDist]]+pbDist[[#This Row],[brightnessDist]]</f>
        <v>0.8</v>
      </c>
      <c r="D180">
        <f>ROUND(pbPretest15[[#This Row],[knowledgeScore]],1)</f>
        <v>0.3</v>
      </c>
      <c r="E180" s="2">
        <v>0.25</v>
      </c>
      <c r="F180">
        <v>85</v>
      </c>
      <c r="G180">
        <v>2</v>
      </c>
    </row>
    <row r="181" spans="1:7" x14ac:dyDescent="0.25">
      <c r="A181">
        <v>0</v>
      </c>
      <c r="B181">
        <v>0</v>
      </c>
      <c r="C181">
        <f>pbDist[[#This Row],[pitchDist]]+pbDist[[#This Row],[brightnessDist]]</f>
        <v>0</v>
      </c>
      <c r="D181">
        <f>ROUND(pbPretest15[[#This Row],[knowledgeScore]],1)</f>
        <v>0.3</v>
      </c>
      <c r="E181" s="2">
        <v>0.25</v>
      </c>
      <c r="F181">
        <v>85</v>
      </c>
      <c r="G181">
        <v>1</v>
      </c>
    </row>
    <row r="182" spans="1:7" x14ac:dyDescent="0.25">
      <c r="A182">
        <v>0.8</v>
      </c>
      <c r="B182">
        <v>0.4</v>
      </c>
      <c r="C182">
        <f>pbDist[[#This Row],[pitchDist]]+pbDist[[#This Row],[brightnessDist]]</f>
        <v>1.2000000000000002</v>
      </c>
      <c r="D182">
        <f>ROUND(pbPretest15[[#This Row],[knowledgeScore]],1)</f>
        <v>0.7</v>
      </c>
      <c r="E182" s="2">
        <v>0.71428571428571397</v>
      </c>
      <c r="F182">
        <v>86</v>
      </c>
      <c r="G182">
        <v>7</v>
      </c>
    </row>
    <row r="183" spans="1:7" x14ac:dyDescent="0.25">
      <c r="A183">
        <v>0.4</v>
      </c>
      <c r="B183">
        <v>0.8</v>
      </c>
      <c r="C183">
        <f>pbDist[[#This Row],[pitchDist]]+pbDist[[#This Row],[brightnessDist]]</f>
        <v>1.2000000000000002</v>
      </c>
      <c r="D183">
        <f>ROUND(pbPretest15[[#This Row],[knowledgeScore]],1)</f>
        <v>0.7</v>
      </c>
      <c r="E183" s="2">
        <v>0.71428571428571397</v>
      </c>
      <c r="F183">
        <v>86</v>
      </c>
      <c r="G183">
        <v>3</v>
      </c>
    </row>
    <row r="184" spans="1:7" x14ac:dyDescent="0.25">
      <c r="A184">
        <v>0.8</v>
      </c>
      <c r="B184">
        <v>0.4</v>
      </c>
      <c r="C184">
        <f>pbDist[[#This Row],[pitchDist]]+pbDist[[#This Row],[brightnessDist]]</f>
        <v>1.2000000000000002</v>
      </c>
      <c r="D184">
        <f>ROUND(pbPretest15[[#This Row],[knowledgeScore]],1)</f>
        <v>0.7</v>
      </c>
      <c r="E184" s="2">
        <v>0.71428571428571397</v>
      </c>
      <c r="F184">
        <v>86</v>
      </c>
      <c r="G184">
        <v>4</v>
      </c>
    </row>
    <row r="185" spans="1:7" x14ac:dyDescent="0.25">
      <c r="A185">
        <v>0</v>
      </c>
      <c r="B185">
        <v>0.4</v>
      </c>
      <c r="C185">
        <f>pbDist[[#This Row],[pitchDist]]+pbDist[[#This Row],[brightnessDist]]</f>
        <v>0.4</v>
      </c>
      <c r="D185">
        <f>ROUND(pbPretest15[[#This Row],[knowledgeScore]],1)</f>
        <v>0.7</v>
      </c>
      <c r="E185" s="2">
        <v>0.71428571428571397</v>
      </c>
      <c r="F185">
        <v>86</v>
      </c>
      <c r="G185">
        <v>4</v>
      </c>
    </row>
    <row r="186" spans="1:7" x14ac:dyDescent="0.25">
      <c r="A186">
        <v>0.4</v>
      </c>
      <c r="B186">
        <v>0.8</v>
      </c>
      <c r="C186">
        <f>pbDist[[#This Row],[pitchDist]]+pbDist[[#This Row],[brightnessDist]]</f>
        <v>1.2000000000000002</v>
      </c>
      <c r="D186">
        <f>ROUND(pbPretest15[[#This Row],[knowledgeScore]],1)</f>
        <v>0.7</v>
      </c>
      <c r="E186" s="2">
        <v>0.71428571428571397</v>
      </c>
      <c r="F186">
        <v>86</v>
      </c>
      <c r="G186">
        <v>2</v>
      </c>
    </row>
    <row r="187" spans="1:7" x14ac:dyDescent="0.25">
      <c r="A187">
        <v>0</v>
      </c>
      <c r="B187">
        <v>0</v>
      </c>
      <c r="C187">
        <f>pbDist[[#This Row],[pitchDist]]+pbDist[[#This Row],[brightnessDist]]</f>
        <v>0</v>
      </c>
      <c r="D187">
        <f>ROUND(pbPretest15[[#This Row],[knowledgeScore]],1)</f>
        <v>0.7</v>
      </c>
      <c r="E187" s="2">
        <v>0.71428571428571397</v>
      </c>
      <c r="F187">
        <v>86</v>
      </c>
      <c r="G187">
        <v>5</v>
      </c>
    </row>
    <row r="188" spans="1:7" x14ac:dyDescent="0.25">
      <c r="A188">
        <v>0.4</v>
      </c>
      <c r="B188">
        <v>0.8</v>
      </c>
      <c r="C188">
        <f>pbDist[[#This Row],[pitchDist]]+pbDist[[#This Row],[brightnessDist]]</f>
        <v>1.2000000000000002</v>
      </c>
      <c r="D188">
        <f>ROUND(pbPretest15[[#This Row],[knowledgeScore]],1)</f>
        <v>0.7</v>
      </c>
      <c r="E188" s="2">
        <v>0.71428571428571397</v>
      </c>
      <c r="F188">
        <v>86</v>
      </c>
      <c r="G188">
        <v>2</v>
      </c>
    </row>
    <row r="189" spans="1:7" x14ac:dyDescent="0.25">
      <c r="A189">
        <v>0.8</v>
      </c>
      <c r="B189">
        <v>0</v>
      </c>
      <c r="C189">
        <f>pbDist[[#This Row],[pitchDist]]+pbDist[[#This Row],[brightnessDist]]</f>
        <v>0.8</v>
      </c>
      <c r="D189">
        <f>ROUND(pbPretest15[[#This Row],[knowledgeScore]],1)</f>
        <v>0.7</v>
      </c>
      <c r="E189" s="2">
        <v>0.71428571428571397</v>
      </c>
      <c r="F189">
        <v>86</v>
      </c>
      <c r="G189">
        <v>3</v>
      </c>
    </row>
    <row r="190" spans="1:7" x14ac:dyDescent="0.25">
      <c r="A190">
        <v>0.8</v>
      </c>
      <c r="B190">
        <v>0.8</v>
      </c>
      <c r="C190">
        <f>pbDist[[#This Row],[pitchDist]]+pbDist[[#This Row],[brightnessDist]]</f>
        <v>1.6</v>
      </c>
      <c r="D190">
        <f>ROUND(pbPretest15[[#This Row],[knowledgeScore]],1)</f>
        <v>0.7</v>
      </c>
      <c r="E190" s="2">
        <v>0.71428571428571397</v>
      </c>
      <c r="F190">
        <v>86</v>
      </c>
      <c r="G190">
        <v>3</v>
      </c>
    </row>
    <row r="191" spans="1:7" x14ac:dyDescent="0.25">
      <c r="A191">
        <v>0</v>
      </c>
      <c r="B191">
        <v>0.4</v>
      </c>
      <c r="C191">
        <f>pbDist[[#This Row],[pitchDist]]+pbDist[[#This Row],[brightnessDist]]</f>
        <v>0.4</v>
      </c>
      <c r="D191">
        <f>ROUND(pbPretest15[[#This Row],[knowledgeScore]],1)</f>
        <v>0.7</v>
      </c>
      <c r="E191" s="2">
        <v>0.71428571428571397</v>
      </c>
      <c r="F191">
        <v>86</v>
      </c>
      <c r="G191">
        <v>5</v>
      </c>
    </row>
    <row r="192" spans="1:7" x14ac:dyDescent="0.25">
      <c r="A192">
        <v>0.4</v>
      </c>
      <c r="B192">
        <v>0.4</v>
      </c>
      <c r="C192">
        <f>pbDist[[#This Row],[pitchDist]]+pbDist[[#This Row],[brightnessDist]]</f>
        <v>0.8</v>
      </c>
      <c r="D192">
        <f>ROUND(pbPretest15[[#This Row],[knowledgeScore]],1)</f>
        <v>0.7</v>
      </c>
      <c r="E192" s="2">
        <v>0.71428571428571397</v>
      </c>
      <c r="F192">
        <v>86</v>
      </c>
      <c r="G192">
        <v>5</v>
      </c>
    </row>
    <row r="193" spans="1:7" x14ac:dyDescent="0.25">
      <c r="A193">
        <v>0</v>
      </c>
      <c r="B193">
        <v>0.4</v>
      </c>
      <c r="C193">
        <f>pbDist[[#This Row],[pitchDist]]+pbDist[[#This Row],[brightnessDist]]</f>
        <v>0.4</v>
      </c>
      <c r="D193">
        <f>ROUND(pbPretest15[[#This Row],[knowledgeScore]],1)</f>
        <v>0.7</v>
      </c>
      <c r="E193" s="2">
        <v>0.71428571428571397</v>
      </c>
      <c r="F193">
        <v>86</v>
      </c>
      <c r="G193">
        <v>3</v>
      </c>
    </row>
    <row r="194" spans="1:7" x14ac:dyDescent="0.25">
      <c r="A194">
        <v>0.4</v>
      </c>
      <c r="B194">
        <v>0</v>
      </c>
      <c r="C194">
        <f>pbDist[[#This Row],[pitchDist]]+pbDist[[#This Row],[brightnessDist]]</f>
        <v>0.4</v>
      </c>
      <c r="D194">
        <f>ROUND(pbPretest15[[#This Row],[knowledgeScore]],1)</f>
        <v>0.7</v>
      </c>
      <c r="E194" s="2">
        <v>0.71428571428571397</v>
      </c>
      <c r="F194">
        <v>86</v>
      </c>
      <c r="G194">
        <v>3</v>
      </c>
    </row>
    <row r="195" spans="1:7" x14ac:dyDescent="0.25">
      <c r="A195">
        <v>0.8</v>
      </c>
      <c r="B195">
        <v>0.8</v>
      </c>
      <c r="C195">
        <f>pbDist[[#This Row],[pitchDist]]+pbDist[[#This Row],[brightnessDist]]</f>
        <v>1.6</v>
      </c>
      <c r="D195">
        <f>ROUND(pbPretest15[[#This Row],[knowledgeScore]],1)</f>
        <v>0.7</v>
      </c>
      <c r="E195" s="2">
        <v>0.71428571428571397</v>
      </c>
      <c r="F195">
        <v>86</v>
      </c>
      <c r="G195">
        <v>3</v>
      </c>
    </row>
    <row r="196" spans="1:7" x14ac:dyDescent="0.25">
      <c r="A196">
        <v>0.8</v>
      </c>
      <c r="B196">
        <v>0</v>
      </c>
      <c r="C196">
        <f>pbDist[[#This Row],[pitchDist]]+pbDist[[#This Row],[brightnessDist]]</f>
        <v>0.8</v>
      </c>
      <c r="D196">
        <f>ROUND(pbPretest15[[#This Row],[knowledgeScore]],1)</f>
        <v>0.7</v>
      </c>
      <c r="E196" s="2">
        <v>0.71428571428571397</v>
      </c>
      <c r="F196">
        <v>86</v>
      </c>
      <c r="G196">
        <v>1</v>
      </c>
    </row>
    <row r="197" spans="1:7" x14ac:dyDescent="0.25">
      <c r="A197">
        <v>0</v>
      </c>
      <c r="B197">
        <v>0.4</v>
      </c>
      <c r="C197">
        <f>pbDist[[#This Row],[pitchDist]]+pbDist[[#This Row],[brightnessDist]]</f>
        <v>0.4</v>
      </c>
      <c r="D197">
        <f>ROUND(pbPretest15[[#This Row],[knowledgeScore]],1)</f>
        <v>0.7</v>
      </c>
      <c r="E197" s="2">
        <v>0.71428571428571397</v>
      </c>
      <c r="F197">
        <v>86</v>
      </c>
      <c r="G197">
        <v>2</v>
      </c>
    </row>
    <row r="198" spans="1:7" x14ac:dyDescent="0.25">
      <c r="A198">
        <v>0.4</v>
      </c>
      <c r="B198">
        <v>0.8</v>
      </c>
      <c r="C198">
        <f>pbDist[[#This Row],[pitchDist]]+pbDist[[#This Row],[brightnessDist]]</f>
        <v>1.2000000000000002</v>
      </c>
      <c r="D198">
        <f>ROUND(pbPretest15[[#This Row],[knowledgeScore]],1)</f>
        <v>0.7</v>
      </c>
      <c r="E198" s="2">
        <v>0.71428571428571397</v>
      </c>
      <c r="F198">
        <v>86</v>
      </c>
      <c r="G198">
        <v>2</v>
      </c>
    </row>
    <row r="199" spans="1:7" x14ac:dyDescent="0.25">
      <c r="A199">
        <v>0.8</v>
      </c>
      <c r="B199">
        <v>0</v>
      </c>
      <c r="C199">
        <f>pbDist[[#This Row],[pitchDist]]+pbDist[[#This Row],[brightnessDist]]</f>
        <v>0.8</v>
      </c>
      <c r="D199">
        <f>ROUND(pbPretest15[[#This Row],[knowledgeScore]],1)</f>
        <v>0.7</v>
      </c>
      <c r="E199" s="2">
        <v>0.71428571428571397</v>
      </c>
      <c r="F199">
        <v>86</v>
      </c>
      <c r="G199">
        <v>2</v>
      </c>
    </row>
    <row r="200" spans="1:7" x14ac:dyDescent="0.25">
      <c r="A200">
        <v>0.8</v>
      </c>
      <c r="B200">
        <v>0</v>
      </c>
      <c r="C200">
        <f>pbDist[[#This Row],[pitchDist]]+pbDist[[#This Row],[brightnessDist]]</f>
        <v>0.8</v>
      </c>
      <c r="D200">
        <f>ROUND(pbPretest15[[#This Row],[knowledgeScore]],1)</f>
        <v>0.5</v>
      </c>
      <c r="E200" s="2">
        <v>0.53571428571428503</v>
      </c>
      <c r="F200">
        <v>89</v>
      </c>
      <c r="G200">
        <v>5</v>
      </c>
    </row>
    <row r="201" spans="1:7" x14ac:dyDescent="0.25">
      <c r="A201">
        <v>0</v>
      </c>
      <c r="B201">
        <v>0.8</v>
      </c>
      <c r="C201">
        <f>pbDist[[#This Row],[pitchDist]]+pbDist[[#This Row],[brightnessDist]]</f>
        <v>0.8</v>
      </c>
      <c r="D201">
        <f>ROUND(pbPretest15[[#This Row],[knowledgeScore]],1)</f>
        <v>0.5</v>
      </c>
      <c r="E201" s="2">
        <v>0.53571428571428503</v>
      </c>
      <c r="F201">
        <v>89</v>
      </c>
      <c r="G201">
        <v>2</v>
      </c>
    </row>
    <row r="202" spans="1:7" x14ac:dyDescent="0.25">
      <c r="A202">
        <v>0</v>
      </c>
      <c r="B202">
        <v>0.4</v>
      </c>
      <c r="C202">
        <f>pbDist[[#This Row],[pitchDist]]+pbDist[[#This Row],[brightnessDist]]</f>
        <v>0.4</v>
      </c>
      <c r="D202">
        <f>ROUND(pbPretest15[[#This Row],[knowledgeScore]],1)</f>
        <v>0.5</v>
      </c>
      <c r="E202" s="2">
        <v>0.53571428571428503</v>
      </c>
      <c r="F202">
        <v>89</v>
      </c>
      <c r="G202">
        <v>4</v>
      </c>
    </row>
    <row r="203" spans="1:7" x14ac:dyDescent="0.25">
      <c r="A203">
        <v>0.8</v>
      </c>
      <c r="B203">
        <v>0</v>
      </c>
      <c r="C203">
        <f>pbDist[[#This Row],[pitchDist]]+pbDist[[#This Row],[brightnessDist]]</f>
        <v>0.8</v>
      </c>
      <c r="D203">
        <f>ROUND(pbPretest15[[#This Row],[knowledgeScore]],1)</f>
        <v>0.5</v>
      </c>
      <c r="E203" s="2">
        <v>0.53571428571428503</v>
      </c>
      <c r="F203">
        <v>89</v>
      </c>
      <c r="G203">
        <v>1</v>
      </c>
    </row>
    <row r="204" spans="1:7" x14ac:dyDescent="0.25">
      <c r="A204">
        <v>0.4</v>
      </c>
      <c r="B204">
        <v>0.4</v>
      </c>
      <c r="C204">
        <f>pbDist[[#This Row],[pitchDist]]+pbDist[[#This Row],[brightnessDist]]</f>
        <v>0.8</v>
      </c>
      <c r="D204">
        <f>ROUND(pbPretest15[[#This Row],[knowledgeScore]],1)</f>
        <v>0.5</v>
      </c>
      <c r="E204" s="2">
        <v>0.53571428571428503</v>
      </c>
      <c r="F204">
        <v>89</v>
      </c>
      <c r="G204">
        <v>3</v>
      </c>
    </row>
    <row r="205" spans="1:7" x14ac:dyDescent="0.25">
      <c r="A205">
        <v>0.4</v>
      </c>
      <c r="B205">
        <v>0.8</v>
      </c>
      <c r="C205">
        <f>pbDist[[#This Row],[pitchDist]]+pbDist[[#This Row],[brightnessDist]]</f>
        <v>1.2000000000000002</v>
      </c>
      <c r="D205">
        <f>ROUND(pbPretest15[[#This Row],[knowledgeScore]],1)</f>
        <v>0.5</v>
      </c>
      <c r="E205" s="2">
        <v>0.53571428571428503</v>
      </c>
      <c r="F205">
        <v>89</v>
      </c>
      <c r="G205">
        <v>4</v>
      </c>
    </row>
    <row r="206" spans="1:7" x14ac:dyDescent="0.25">
      <c r="A206">
        <v>0</v>
      </c>
      <c r="B206">
        <v>0</v>
      </c>
      <c r="C206">
        <f>pbDist[[#This Row],[pitchDist]]+pbDist[[#This Row],[brightnessDist]]</f>
        <v>0</v>
      </c>
      <c r="D206">
        <f>ROUND(pbPretest15[[#This Row],[knowledgeScore]],1)</f>
        <v>0.5</v>
      </c>
      <c r="E206" s="2">
        <v>0.53571428571428503</v>
      </c>
      <c r="F206">
        <v>89</v>
      </c>
      <c r="G206">
        <v>1</v>
      </c>
    </row>
    <row r="207" spans="1:7" x14ac:dyDescent="0.25">
      <c r="A207">
        <v>0.8</v>
      </c>
      <c r="B207">
        <v>0</v>
      </c>
      <c r="C207">
        <f>pbDist[[#This Row],[pitchDist]]+pbDist[[#This Row],[brightnessDist]]</f>
        <v>0.8</v>
      </c>
      <c r="D207">
        <f>ROUND(pbPretest15[[#This Row],[knowledgeScore]],1)</f>
        <v>0.5</v>
      </c>
      <c r="E207" s="2">
        <v>0.53571428571428503</v>
      </c>
      <c r="F207">
        <v>89</v>
      </c>
      <c r="G207">
        <v>2</v>
      </c>
    </row>
    <row r="208" spans="1:7" x14ac:dyDescent="0.25">
      <c r="A208">
        <v>0.4</v>
      </c>
      <c r="B208">
        <v>0</v>
      </c>
      <c r="C208">
        <f>pbDist[[#This Row],[pitchDist]]+pbDist[[#This Row],[brightnessDist]]</f>
        <v>0.4</v>
      </c>
      <c r="D208">
        <f>ROUND(pbPretest15[[#This Row],[knowledgeScore]],1)</f>
        <v>0.5</v>
      </c>
      <c r="E208" s="2">
        <v>0.53571428571428503</v>
      </c>
      <c r="F208">
        <v>89</v>
      </c>
      <c r="G208">
        <v>2</v>
      </c>
    </row>
    <row r="209" spans="1:7" x14ac:dyDescent="0.25">
      <c r="A209">
        <v>0</v>
      </c>
      <c r="B209">
        <v>0</v>
      </c>
      <c r="C209">
        <f>pbDist[[#This Row],[pitchDist]]+pbDist[[#This Row],[brightnessDist]]</f>
        <v>0</v>
      </c>
      <c r="D209">
        <f>ROUND(pbPretest15[[#This Row],[knowledgeScore]],1)</f>
        <v>0.5</v>
      </c>
      <c r="E209" s="2">
        <v>0.53571428571428503</v>
      </c>
      <c r="F209">
        <v>89</v>
      </c>
      <c r="G209">
        <v>2</v>
      </c>
    </row>
    <row r="210" spans="1:7" x14ac:dyDescent="0.25">
      <c r="A210">
        <v>0.8</v>
      </c>
      <c r="B210">
        <v>0</v>
      </c>
      <c r="C210">
        <f>pbDist[[#This Row],[pitchDist]]+pbDist[[#This Row],[brightnessDist]]</f>
        <v>0.8</v>
      </c>
      <c r="D210">
        <f>ROUND(pbPretest15[[#This Row],[knowledgeScore]],1)</f>
        <v>0.5</v>
      </c>
      <c r="E210" s="2">
        <v>0.53571428571428503</v>
      </c>
      <c r="F210">
        <v>89</v>
      </c>
      <c r="G210">
        <v>1</v>
      </c>
    </row>
    <row r="211" spans="1:7" x14ac:dyDescent="0.25">
      <c r="A211">
        <v>0.4</v>
      </c>
      <c r="B211">
        <v>0.8</v>
      </c>
      <c r="C211">
        <f>pbDist[[#This Row],[pitchDist]]+pbDist[[#This Row],[brightnessDist]]</f>
        <v>1.2000000000000002</v>
      </c>
      <c r="D211">
        <f>ROUND(pbPretest15[[#This Row],[knowledgeScore]],1)</f>
        <v>0.5</v>
      </c>
      <c r="E211" s="2">
        <v>0.53571428571428503</v>
      </c>
      <c r="F211">
        <v>89</v>
      </c>
      <c r="G211">
        <v>2</v>
      </c>
    </row>
    <row r="212" spans="1:7" x14ac:dyDescent="0.25">
      <c r="A212">
        <v>0.4</v>
      </c>
      <c r="B212">
        <v>0.8</v>
      </c>
      <c r="C212">
        <f>pbDist[[#This Row],[pitchDist]]+pbDist[[#This Row],[brightnessDist]]</f>
        <v>1.2000000000000002</v>
      </c>
      <c r="D212">
        <f>ROUND(pbPretest15[[#This Row],[knowledgeScore]],1)</f>
        <v>0.5</v>
      </c>
      <c r="E212" s="2">
        <v>0.53571428571428503</v>
      </c>
      <c r="F212">
        <v>89</v>
      </c>
      <c r="G212">
        <v>2</v>
      </c>
    </row>
    <row r="213" spans="1:7" x14ac:dyDescent="0.25">
      <c r="A213">
        <v>0.8</v>
      </c>
      <c r="B213">
        <v>0.4</v>
      </c>
      <c r="C213">
        <f>pbDist[[#This Row],[pitchDist]]+pbDist[[#This Row],[brightnessDist]]</f>
        <v>1.2000000000000002</v>
      </c>
      <c r="D213">
        <f>ROUND(pbPretest15[[#This Row],[knowledgeScore]],1)</f>
        <v>0.5</v>
      </c>
      <c r="E213" s="2">
        <v>0.53571428571428503</v>
      </c>
      <c r="F213">
        <v>89</v>
      </c>
      <c r="G213">
        <v>2</v>
      </c>
    </row>
    <row r="214" spans="1:7" x14ac:dyDescent="0.25">
      <c r="A214">
        <v>0.8</v>
      </c>
      <c r="B214">
        <v>0.8</v>
      </c>
      <c r="C214">
        <f>pbDist[[#This Row],[pitchDist]]+pbDist[[#This Row],[brightnessDist]]</f>
        <v>1.6</v>
      </c>
      <c r="D214">
        <f>ROUND(pbPretest15[[#This Row],[knowledgeScore]],1)</f>
        <v>0.5</v>
      </c>
      <c r="E214" s="2">
        <v>0.53571428571428503</v>
      </c>
      <c r="F214">
        <v>89</v>
      </c>
      <c r="G214">
        <v>5</v>
      </c>
    </row>
    <row r="215" spans="1:7" x14ac:dyDescent="0.25">
      <c r="A215">
        <v>0</v>
      </c>
      <c r="B215">
        <v>0.8</v>
      </c>
      <c r="C215">
        <f>pbDist[[#This Row],[pitchDist]]+pbDist[[#This Row],[brightnessDist]]</f>
        <v>0.8</v>
      </c>
      <c r="D215">
        <f>ROUND(pbPretest15[[#This Row],[knowledgeScore]],1)</f>
        <v>0.5</v>
      </c>
      <c r="E215" s="2">
        <v>0.53571428571428503</v>
      </c>
      <c r="F215">
        <v>89</v>
      </c>
      <c r="G215">
        <v>0</v>
      </c>
    </row>
    <row r="216" spans="1:7" x14ac:dyDescent="0.25">
      <c r="A216">
        <v>0.4</v>
      </c>
      <c r="B216">
        <v>0</v>
      </c>
      <c r="C216">
        <f>pbDist[[#This Row],[pitchDist]]+pbDist[[#This Row],[brightnessDist]]</f>
        <v>0.4</v>
      </c>
      <c r="D216">
        <f>ROUND(pbPretest15[[#This Row],[knowledgeScore]],1)</f>
        <v>0.5</v>
      </c>
      <c r="E216" s="2">
        <v>0.53571428571428503</v>
      </c>
      <c r="F216">
        <v>89</v>
      </c>
      <c r="G216">
        <v>3</v>
      </c>
    </row>
    <row r="217" spans="1:7" x14ac:dyDescent="0.25">
      <c r="A217">
        <v>0.4</v>
      </c>
      <c r="B217">
        <v>0.4</v>
      </c>
      <c r="C217">
        <f>pbDist[[#This Row],[pitchDist]]+pbDist[[#This Row],[brightnessDist]]</f>
        <v>0.8</v>
      </c>
      <c r="D217">
        <f>ROUND(pbPretest15[[#This Row],[knowledgeScore]],1)</f>
        <v>0.5</v>
      </c>
      <c r="E217" s="2">
        <v>0.53571428571428503</v>
      </c>
      <c r="F217">
        <v>89</v>
      </c>
      <c r="G217">
        <v>1</v>
      </c>
    </row>
    <row r="218" spans="1:7" x14ac:dyDescent="0.25">
      <c r="A218">
        <v>0.8</v>
      </c>
      <c r="B218">
        <v>0.8</v>
      </c>
      <c r="C218">
        <f>pbDist[[#This Row],[pitchDist]]+pbDist[[#This Row],[brightnessDist]]</f>
        <v>1.6</v>
      </c>
      <c r="D218">
        <f>ROUND(pbPretest15[[#This Row],[knowledgeScore]],1)</f>
        <v>0.6</v>
      </c>
      <c r="E218" s="2">
        <v>0.64285714285714202</v>
      </c>
      <c r="F218">
        <v>95</v>
      </c>
      <c r="G218">
        <v>7</v>
      </c>
    </row>
    <row r="219" spans="1:7" x14ac:dyDescent="0.25">
      <c r="A219">
        <v>0.4</v>
      </c>
      <c r="B219">
        <v>0.4</v>
      </c>
      <c r="C219">
        <f>pbDist[[#This Row],[pitchDist]]+pbDist[[#This Row],[brightnessDist]]</f>
        <v>0.8</v>
      </c>
      <c r="D219">
        <f>ROUND(pbPretest15[[#This Row],[knowledgeScore]],1)</f>
        <v>0.6</v>
      </c>
      <c r="E219" s="2">
        <v>0.64285714285714202</v>
      </c>
      <c r="F219">
        <v>95</v>
      </c>
      <c r="G219">
        <v>7</v>
      </c>
    </row>
    <row r="220" spans="1:7" x14ac:dyDescent="0.25">
      <c r="A220">
        <v>0.8</v>
      </c>
      <c r="B220">
        <v>0</v>
      </c>
      <c r="C220">
        <f>pbDist[[#This Row],[pitchDist]]+pbDist[[#This Row],[brightnessDist]]</f>
        <v>0.8</v>
      </c>
      <c r="D220">
        <f>ROUND(pbPretest15[[#This Row],[knowledgeScore]],1)</f>
        <v>0.6</v>
      </c>
      <c r="E220" s="2">
        <v>0.64285714285714202</v>
      </c>
      <c r="F220">
        <v>95</v>
      </c>
      <c r="G220">
        <v>1</v>
      </c>
    </row>
    <row r="221" spans="1:7" x14ac:dyDescent="0.25">
      <c r="A221">
        <v>0.4</v>
      </c>
      <c r="B221">
        <v>0.8</v>
      </c>
      <c r="C221">
        <f>pbDist[[#This Row],[pitchDist]]+pbDist[[#This Row],[brightnessDist]]</f>
        <v>1.2000000000000002</v>
      </c>
      <c r="D221">
        <f>ROUND(pbPretest15[[#This Row],[knowledgeScore]],1)</f>
        <v>0.6</v>
      </c>
      <c r="E221" s="2">
        <v>0.64285714285714202</v>
      </c>
      <c r="F221">
        <v>95</v>
      </c>
      <c r="G221">
        <v>1</v>
      </c>
    </row>
    <row r="222" spans="1:7" x14ac:dyDescent="0.25">
      <c r="A222">
        <v>0.8</v>
      </c>
      <c r="B222">
        <v>0</v>
      </c>
      <c r="C222">
        <f>pbDist[[#This Row],[pitchDist]]+pbDist[[#This Row],[brightnessDist]]</f>
        <v>0.8</v>
      </c>
      <c r="D222">
        <f>ROUND(pbPretest15[[#This Row],[knowledgeScore]],1)</f>
        <v>0.6</v>
      </c>
      <c r="E222" s="2">
        <v>0.64285714285714202</v>
      </c>
      <c r="F222">
        <v>95</v>
      </c>
      <c r="G222">
        <v>2</v>
      </c>
    </row>
    <row r="223" spans="1:7" x14ac:dyDescent="0.25">
      <c r="A223">
        <v>0.4</v>
      </c>
      <c r="B223">
        <v>0.4</v>
      </c>
      <c r="C223">
        <f>pbDist[[#This Row],[pitchDist]]+pbDist[[#This Row],[brightnessDist]]</f>
        <v>0.8</v>
      </c>
      <c r="D223">
        <f>ROUND(pbPretest15[[#This Row],[knowledgeScore]],1)</f>
        <v>0.6</v>
      </c>
      <c r="E223" s="2">
        <v>0.64285714285714202</v>
      </c>
      <c r="F223">
        <v>95</v>
      </c>
      <c r="G223">
        <v>0</v>
      </c>
    </row>
    <row r="224" spans="1:7" x14ac:dyDescent="0.25">
      <c r="A224">
        <v>0.8</v>
      </c>
      <c r="B224">
        <v>0</v>
      </c>
      <c r="C224">
        <f>pbDist[[#This Row],[pitchDist]]+pbDist[[#This Row],[brightnessDist]]</f>
        <v>0.8</v>
      </c>
      <c r="D224">
        <f>ROUND(pbPretest15[[#This Row],[knowledgeScore]],1)</f>
        <v>0.6</v>
      </c>
      <c r="E224" s="2">
        <v>0.64285714285714202</v>
      </c>
      <c r="F224">
        <v>95</v>
      </c>
      <c r="G224">
        <v>1</v>
      </c>
    </row>
    <row r="225" spans="1:7" x14ac:dyDescent="0.25">
      <c r="A225">
        <v>0.8</v>
      </c>
      <c r="B225">
        <v>0.4</v>
      </c>
      <c r="C225">
        <f>pbDist[[#This Row],[pitchDist]]+pbDist[[#This Row],[brightnessDist]]</f>
        <v>1.2000000000000002</v>
      </c>
      <c r="D225">
        <f>ROUND(pbPretest15[[#This Row],[knowledgeScore]],1)</f>
        <v>0.6</v>
      </c>
      <c r="E225" s="2">
        <v>0.64285714285714202</v>
      </c>
      <c r="F225">
        <v>95</v>
      </c>
      <c r="G225">
        <v>5</v>
      </c>
    </row>
    <row r="226" spans="1:7" x14ac:dyDescent="0.25">
      <c r="A226">
        <v>0.4</v>
      </c>
      <c r="B226">
        <v>0.4</v>
      </c>
      <c r="C226">
        <f>pbDist[[#This Row],[pitchDist]]+pbDist[[#This Row],[brightnessDist]]</f>
        <v>0.8</v>
      </c>
      <c r="D226">
        <f>ROUND(pbPretest15[[#This Row],[knowledgeScore]],1)</f>
        <v>0.6</v>
      </c>
      <c r="E226" s="2">
        <v>0.64285714285714202</v>
      </c>
      <c r="F226">
        <v>95</v>
      </c>
      <c r="G226">
        <v>1</v>
      </c>
    </row>
    <row r="227" spans="1:7" x14ac:dyDescent="0.25">
      <c r="A227">
        <v>0.4</v>
      </c>
      <c r="B227">
        <v>0.4</v>
      </c>
      <c r="C227">
        <f>pbDist[[#This Row],[pitchDist]]+pbDist[[#This Row],[brightnessDist]]</f>
        <v>0.8</v>
      </c>
      <c r="D227">
        <f>ROUND(pbPretest15[[#This Row],[knowledgeScore]],1)</f>
        <v>0.6</v>
      </c>
      <c r="E227" s="2">
        <v>0.64285714285714202</v>
      </c>
      <c r="F227">
        <v>95</v>
      </c>
      <c r="G227">
        <v>1</v>
      </c>
    </row>
    <row r="228" spans="1:7" x14ac:dyDescent="0.25">
      <c r="A228">
        <v>0.4</v>
      </c>
      <c r="B228">
        <v>0.8</v>
      </c>
      <c r="C228">
        <f>pbDist[[#This Row],[pitchDist]]+pbDist[[#This Row],[brightnessDist]]</f>
        <v>1.2000000000000002</v>
      </c>
      <c r="D228">
        <f>ROUND(pbPretest15[[#This Row],[knowledgeScore]],1)</f>
        <v>0.6</v>
      </c>
      <c r="E228" s="2">
        <v>0.64285714285714202</v>
      </c>
      <c r="F228">
        <v>95</v>
      </c>
      <c r="G228">
        <v>1</v>
      </c>
    </row>
    <row r="229" spans="1:7" x14ac:dyDescent="0.25">
      <c r="A229">
        <v>0.8</v>
      </c>
      <c r="B229">
        <v>0</v>
      </c>
      <c r="C229">
        <f>pbDist[[#This Row],[pitchDist]]+pbDist[[#This Row],[brightnessDist]]</f>
        <v>0.8</v>
      </c>
      <c r="D229">
        <f>ROUND(pbPretest15[[#This Row],[knowledgeScore]],1)</f>
        <v>0.6</v>
      </c>
      <c r="E229" s="2">
        <v>0.64285714285714202</v>
      </c>
      <c r="F229">
        <v>95</v>
      </c>
      <c r="G229">
        <v>2</v>
      </c>
    </row>
    <row r="230" spans="1:7" x14ac:dyDescent="0.25">
      <c r="A230">
        <v>0</v>
      </c>
      <c r="B230">
        <v>0</v>
      </c>
      <c r="C230">
        <f>pbDist[[#This Row],[pitchDist]]+pbDist[[#This Row],[brightnessDist]]</f>
        <v>0</v>
      </c>
      <c r="D230">
        <f>ROUND(pbPretest15[[#This Row],[knowledgeScore]],1)</f>
        <v>0.6</v>
      </c>
      <c r="E230" s="2">
        <v>0.64285714285714202</v>
      </c>
      <c r="F230">
        <v>95</v>
      </c>
      <c r="G230">
        <v>3</v>
      </c>
    </row>
    <row r="231" spans="1:7" x14ac:dyDescent="0.25">
      <c r="A231">
        <v>0.8</v>
      </c>
      <c r="B231">
        <v>0.4</v>
      </c>
      <c r="C231">
        <f>pbDist[[#This Row],[pitchDist]]+pbDist[[#This Row],[brightnessDist]]</f>
        <v>1.2000000000000002</v>
      </c>
      <c r="D231">
        <f>ROUND(pbPretest15[[#This Row],[knowledgeScore]],1)</f>
        <v>0.6</v>
      </c>
      <c r="E231" s="2">
        <v>0.64285714285714202</v>
      </c>
      <c r="F231">
        <v>95</v>
      </c>
      <c r="G231">
        <v>1</v>
      </c>
    </row>
    <row r="232" spans="1:7" x14ac:dyDescent="0.25">
      <c r="A232">
        <v>0.4</v>
      </c>
      <c r="B232">
        <v>0.8</v>
      </c>
      <c r="C232">
        <f>pbDist[[#This Row],[pitchDist]]+pbDist[[#This Row],[brightnessDist]]</f>
        <v>1.2000000000000002</v>
      </c>
      <c r="D232">
        <f>ROUND(pbPretest15[[#This Row],[knowledgeScore]],1)</f>
        <v>0.6</v>
      </c>
      <c r="E232" s="2">
        <v>0.64285714285714202</v>
      </c>
      <c r="F232">
        <v>95</v>
      </c>
      <c r="G232">
        <v>7</v>
      </c>
    </row>
    <row r="233" spans="1:7" x14ac:dyDescent="0.25">
      <c r="A233">
        <v>0.8</v>
      </c>
      <c r="B233">
        <v>0</v>
      </c>
      <c r="C233">
        <f>pbDist[[#This Row],[pitchDist]]+pbDist[[#This Row],[brightnessDist]]</f>
        <v>0.8</v>
      </c>
      <c r="D233">
        <f>ROUND(pbPretest15[[#This Row],[knowledgeScore]],1)</f>
        <v>0.6</v>
      </c>
      <c r="E233" s="2">
        <v>0.64285714285714202</v>
      </c>
      <c r="F233">
        <v>95</v>
      </c>
      <c r="G233">
        <v>5</v>
      </c>
    </row>
    <row r="234" spans="1:7" x14ac:dyDescent="0.25">
      <c r="A234">
        <v>0.8</v>
      </c>
      <c r="B234">
        <v>0.4</v>
      </c>
      <c r="C234">
        <f>pbDist[[#This Row],[pitchDist]]+pbDist[[#This Row],[brightnessDist]]</f>
        <v>1.2000000000000002</v>
      </c>
      <c r="D234">
        <f>ROUND(pbPretest15[[#This Row],[knowledgeScore]],1)</f>
        <v>0.6</v>
      </c>
      <c r="E234" s="2">
        <v>0.64285714285714202</v>
      </c>
      <c r="F234">
        <v>95</v>
      </c>
      <c r="G234">
        <v>5</v>
      </c>
    </row>
    <row r="235" spans="1:7" x14ac:dyDescent="0.25">
      <c r="A235">
        <v>0.4</v>
      </c>
      <c r="B235">
        <v>0</v>
      </c>
      <c r="C235">
        <f>pbDist[[#This Row],[pitchDist]]+pbDist[[#This Row],[brightnessDist]]</f>
        <v>0.4</v>
      </c>
      <c r="D235">
        <f>ROUND(pbPretest15[[#This Row],[knowledgeScore]],1)</f>
        <v>0.6</v>
      </c>
      <c r="E235" s="2">
        <v>0.64285714285714202</v>
      </c>
      <c r="F235">
        <v>95</v>
      </c>
      <c r="G235">
        <v>1</v>
      </c>
    </row>
    <row r="236" spans="1:7" x14ac:dyDescent="0.25">
      <c r="A236">
        <v>0.4</v>
      </c>
      <c r="B236">
        <v>0.4</v>
      </c>
      <c r="C236">
        <f>pbDist[[#This Row],[pitchDist]]+pbDist[[#This Row],[brightnessDist]]</f>
        <v>0.8</v>
      </c>
      <c r="D236">
        <f>ROUND(pbPretest15[[#This Row],[knowledgeScore]],1)</f>
        <v>0.6</v>
      </c>
      <c r="E236" s="2">
        <v>0.64285714285714202</v>
      </c>
      <c r="F236">
        <v>95</v>
      </c>
      <c r="G236">
        <v>1</v>
      </c>
    </row>
    <row r="237" spans="1:7" x14ac:dyDescent="0.25">
      <c r="A237">
        <v>0.4</v>
      </c>
      <c r="B237">
        <v>0.8</v>
      </c>
      <c r="C237">
        <f>pbDist[[#This Row],[pitchDist]]+pbDist[[#This Row],[brightnessDist]]</f>
        <v>1.2000000000000002</v>
      </c>
      <c r="D237">
        <f>ROUND(pbPretest15[[#This Row],[knowledgeScore]],1)</f>
        <v>0.6</v>
      </c>
      <c r="E237" s="2">
        <v>0.64285714285714202</v>
      </c>
      <c r="F237">
        <v>95</v>
      </c>
      <c r="G237">
        <v>0</v>
      </c>
    </row>
    <row r="238" spans="1:7" x14ac:dyDescent="0.25">
      <c r="A238">
        <v>0.4</v>
      </c>
      <c r="B238">
        <v>0.4</v>
      </c>
      <c r="C238">
        <f>pbDist[[#This Row],[pitchDist]]+pbDist[[#This Row],[brightnessDist]]</f>
        <v>0.8</v>
      </c>
      <c r="D238">
        <f>ROUND(pbPretest15[[#This Row],[knowledgeScore]],1)</f>
        <v>0.6</v>
      </c>
      <c r="E238" s="2">
        <v>0.64285714285714202</v>
      </c>
      <c r="F238">
        <v>95</v>
      </c>
      <c r="G238">
        <v>3</v>
      </c>
    </row>
    <row r="239" spans="1:7" x14ac:dyDescent="0.25">
      <c r="A239">
        <v>0.8</v>
      </c>
      <c r="B239">
        <v>0</v>
      </c>
      <c r="C239">
        <f>pbDist[[#This Row],[pitchDist]]+pbDist[[#This Row],[brightnessDist]]</f>
        <v>0.8</v>
      </c>
      <c r="D239">
        <f>ROUND(pbPretest15[[#This Row],[knowledgeScore]],1)</f>
        <v>0.6</v>
      </c>
      <c r="E239" s="2">
        <v>0.64285714285714202</v>
      </c>
      <c r="F239">
        <v>95</v>
      </c>
      <c r="G239">
        <v>2</v>
      </c>
    </row>
    <row r="240" spans="1:7" x14ac:dyDescent="0.25">
      <c r="A240">
        <v>0.4</v>
      </c>
      <c r="B240">
        <v>0.4</v>
      </c>
      <c r="C240">
        <f>pbDist[[#This Row],[pitchDist]]+pbDist[[#This Row],[brightnessDist]]</f>
        <v>0.8</v>
      </c>
      <c r="D240">
        <f>ROUND(pbPretest15[[#This Row],[knowledgeScore]],1)</f>
        <v>0.6</v>
      </c>
      <c r="E240" s="2">
        <v>0.64285714285714202</v>
      </c>
      <c r="F240">
        <v>95</v>
      </c>
      <c r="G240">
        <v>0</v>
      </c>
    </row>
    <row r="241" spans="1:7" x14ac:dyDescent="0.25">
      <c r="A241">
        <v>0.8</v>
      </c>
      <c r="B241">
        <v>0.4</v>
      </c>
      <c r="C241">
        <f>pbDist[[#This Row],[pitchDist]]+pbDist[[#This Row],[brightnessDist]]</f>
        <v>1.2000000000000002</v>
      </c>
      <c r="D241">
        <f>ROUND(pbPretest15[[#This Row],[knowledgeScore]],1)</f>
        <v>0.6</v>
      </c>
      <c r="E241" s="2">
        <v>0.64285714285714202</v>
      </c>
      <c r="F241">
        <v>95</v>
      </c>
      <c r="G241">
        <v>1</v>
      </c>
    </row>
    <row r="242" spans="1:7" x14ac:dyDescent="0.25">
      <c r="A242">
        <v>0</v>
      </c>
      <c r="B242">
        <v>0.4</v>
      </c>
      <c r="C242">
        <f>pbDist[[#This Row],[pitchDist]]+pbDist[[#This Row],[brightnessDist]]</f>
        <v>0.4</v>
      </c>
      <c r="D242">
        <f>ROUND(pbPretest15[[#This Row],[knowledgeScore]],1)</f>
        <v>0.6</v>
      </c>
      <c r="E242" s="2">
        <v>0.64285714285714202</v>
      </c>
      <c r="F242">
        <v>95</v>
      </c>
      <c r="G242">
        <v>1</v>
      </c>
    </row>
    <row r="243" spans="1:7" x14ac:dyDescent="0.25">
      <c r="A243">
        <v>0.8</v>
      </c>
      <c r="B243">
        <v>0</v>
      </c>
      <c r="C243">
        <f>pbDist[[#This Row],[pitchDist]]+pbDist[[#This Row],[brightnessDist]]</f>
        <v>0.8</v>
      </c>
      <c r="D243">
        <f>ROUND(pbPretest15[[#This Row],[knowledgeScore]],1)</f>
        <v>0.6</v>
      </c>
      <c r="E243" s="2">
        <v>0.64285714285714202</v>
      </c>
      <c r="F243">
        <v>95</v>
      </c>
      <c r="G243">
        <v>1</v>
      </c>
    </row>
    <row r="244" spans="1:7" x14ac:dyDescent="0.25">
      <c r="A244">
        <v>0.8</v>
      </c>
      <c r="B244">
        <v>0.4</v>
      </c>
      <c r="C244">
        <f>pbDist[[#This Row],[pitchDist]]+pbDist[[#This Row],[brightnessDist]]</f>
        <v>1.2000000000000002</v>
      </c>
      <c r="D244">
        <f>ROUND(pbPretest15[[#This Row],[knowledgeScore]],1)</f>
        <v>0.6</v>
      </c>
      <c r="E244" s="2">
        <v>0.64285714285714202</v>
      </c>
      <c r="F244">
        <v>95</v>
      </c>
      <c r="G244">
        <v>0</v>
      </c>
    </row>
    <row r="245" spans="1:7" x14ac:dyDescent="0.25">
      <c r="A245">
        <v>0.4</v>
      </c>
      <c r="B245">
        <v>0.4</v>
      </c>
      <c r="C245">
        <f>pbDist[[#This Row],[pitchDist]]+pbDist[[#This Row],[brightnessDist]]</f>
        <v>0.8</v>
      </c>
      <c r="D245">
        <f>ROUND(pbPretest15[[#This Row],[knowledgeScore]],1)</f>
        <v>0.6</v>
      </c>
      <c r="E245" s="2">
        <v>0.64285714285714202</v>
      </c>
      <c r="F245">
        <v>95</v>
      </c>
      <c r="G245">
        <v>0</v>
      </c>
    </row>
    <row r="246" spans="1:7" x14ac:dyDescent="0.25">
      <c r="A246">
        <v>0.8</v>
      </c>
      <c r="B246">
        <v>0.4</v>
      </c>
      <c r="C246">
        <f>pbDist[[#This Row],[pitchDist]]+pbDist[[#This Row],[brightnessDist]]</f>
        <v>1.2000000000000002</v>
      </c>
      <c r="D246">
        <f>ROUND(pbPretest15[[#This Row],[knowledgeScore]],1)</f>
        <v>0.6</v>
      </c>
      <c r="E246" s="2">
        <v>0.64285714285714202</v>
      </c>
      <c r="F246">
        <v>95</v>
      </c>
      <c r="G246">
        <v>0</v>
      </c>
    </row>
    <row r="247" spans="1:7" x14ac:dyDescent="0.25">
      <c r="A247">
        <v>0</v>
      </c>
      <c r="B247">
        <v>0.4</v>
      </c>
      <c r="C247">
        <f>pbDist[[#This Row],[pitchDist]]+pbDist[[#This Row],[brightnessDist]]</f>
        <v>0.4</v>
      </c>
      <c r="D247">
        <f>ROUND(pbPretest15[[#This Row],[knowledgeScore]],1)</f>
        <v>0.6</v>
      </c>
      <c r="E247" s="2">
        <v>0.64285714285714202</v>
      </c>
      <c r="F247">
        <v>95</v>
      </c>
      <c r="G247">
        <v>2</v>
      </c>
    </row>
    <row r="248" spans="1:7" x14ac:dyDescent="0.25">
      <c r="A248">
        <v>0</v>
      </c>
      <c r="B248">
        <v>0.8</v>
      </c>
      <c r="C248">
        <f>pbDist[[#This Row],[pitchDist]]+pbDist[[#This Row],[brightnessDist]]</f>
        <v>0.8</v>
      </c>
      <c r="D248">
        <f>ROUND(pbPretest15[[#This Row],[knowledgeScore]],1)</f>
        <v>0.6</v>
      </c>
      <c r="E248" s="2">
        <v>0.64285714285714202</v>
      </c>
      <c r="F248">
        <v>95</v>
      </c>
      <c r="G248">
        <v>9</v>
      </c>
    </row>
    <row r="249" spans="1:7" x14ac:dyDescent="0.25">
      <c r="A249">
        <v>0.4</v>
      </c>
      <c r="B249">
        <v>0.4</v>
      </c>
      <c r="C249">
        <f>pbDist[[#This Row],[pitchDist]]+pbDist[[#This Row],[brightnessDist]]</f>
        <v>0.8</v>
      </c>
      <c r="D249">
        <f>ROUND(pbPretest15[[#This Row],[knowledgeScore]],1)</f>
        <v>0.6</v>
      </c>
      <c r="E249" s="2">
        <v>0.64285714285714202</v>
      </c>
      <c r="F249">
        <v>95</v>
      </c>
      <c r="G249">
        <v>0</v>
      </c>
    </row>
    <row r="250" spans="1:7" x14ac:dyDescent="0.25">
      <c r="A250">
        <v>0.8</v>
      </c>
      <c r="B250">
        <v>0</v>
      </c>
      <c r="C250">
        <f>pbDist[[#This Row],[pitchDist]]+pbDist[[#This Row],[brightnessDist]]</f>
        <v>0.8</v>
      </c>
      <c r="D250">
        <f>ROUND(pbPretest15[[#This Row],[knowledgeScore]],1)</f>
        <v>0.6</v>
      </c>
      <c r="E250" s="2">
        <v>0.64285714285714202</v>
      </c>
      <c r="F250">
        <v>95</v>
      </c>
      <c r="G250">
        <v>0</v>
      </c>
    </row>
    <row r="251" spans="1:7" x14ac:dyDescent="0.25">
      <c r="A251">
        <v>0.4</v>
      </c>
      <c r="B251">
        <v>0.4</v>
      </c>
      <c r="C251">
        <f>pbDist[[#This Row],[pitchDist]]+pbDist[[#This Row],[brightnessDist]]</f>
        <v>0.8</v>
      </c>
      <c r="D251">
        <f>ROUND(pbPretest15[[#This Row],[knowledgeScore]],1)</f>
        <v>0.6</v>
      </c>
      <c r="E251" s="2">
        <v>0.64285714285714202</v>
      </c>
      <c r="F251">
        <v>95</v>
      </c>
      <c r="G251">
        <v>0</v>
      </c>
    </row>
    <row r="252" spans="1:7" x14ac:dyDescent="0.25">
      <c r="A252">
        <v>0.4</v>
      </c>
      <c r="B252">
        <v>0.8</v>
      </c>
      <c r="C252">
        <f>pbDist[[#This Row],[pitchDist]]+pbDist[[#This Row],[brightnessDist]]</f>
        <v>1.2000000000000002</v>
      </c>
      <c r="D252">
        <f>ROUND(pbPretest15[[#This Row],[knowledgeScore]],1)</f>
        <v>0.6</v>
      </c>
      <c r="E252" s="2">
        <v>0.64285714285714202</v>
      </c>
      <c r="F252">
        <v>95</v>
      </c>
      <c r="G252">
        <v>0</v>
      </c>
    </row>
    <row r="253" spans="1:7" x14ac:dyDescent="0.25">
      <c r="A253">
        <v>0.8</v>
      </c>
      <c r="B253">
        <v>0.8</v>
      </c>
      <c r="C253">
        <f>pbDist[[#This Row],[pitchDist]]+pbDist[[#This Row],[brightnessDist]]</f>
        <v>1.6</v>
      </c>
      <c r="D253">
        <f>ROUND(pbPretest15[[#This Row],[knowledgeScore]],1)</f>
        <v>0.6</v>
      </c>
      <c r="E253" s="2">
        <v>0.64285714285714202</v>
      </c>
      <c r="F253">
        <v>95</v>
      </c>
      <c r="G253">
        <v>1</v>
      </c>
    </row>
    <row r="254" spans="1:7" x14ac:dyDescent="0.25">
      <c r="A254">
        <v>0.8</v>
      </c>
      <c r="B254">
        <v>0</v>
      </c>
      <c r="C254">
        <f>pbDist[[#This Row],[pitchDist]]+pbDist[[#This Row],[brightnessDist]]</f>
        <v>0.8</v>
      </c>
      <c r="D254">
        <f>ROUND(pbPretest15[[#This Row],[knowledgeScore]],1)</f>
        <v>0.4</v>
      </c>
      <c r="E254" s="2">
        <v>0.39285714285714202</v>
      </c>
      <c r="F254">
        <v>97</v>
      </c>
      <c r="G254">
        <v>7</v>
      </c>
    </row>
    <row r="255" spans="1:7" x14ac:dyDescent="0.25">
      <c r="A255">
        <v>0.4</v>
      </c>
      <c r="B255">
        <v>0.4</v>
      </c>
      <c r="C255">
        <f>pbDist[[#This Row],[pitchDist]]+pbDist[[#This Row],[brightnessDist]]</f>
        <v>0.8</v>
      </c>
      <c r="D255">
        <f>ROUND(pbPretest15[[#This Row],[knowledgeScore]],1)</f>
        <v>0.4</v>
      </c>
      <c r="E255" s="2">
        <v>0.39285714285714202</v>
      </c>
      <c r="F255">
        <v>97</v>
      </c>
      <c r="G255">
        <v>1</v>
      </c>
    </row>
    <row r="256" spans="1:7" x14ac:dyDescent="0.25">
      <c r="A256">
        <v>0.4</v>
      </c>
      <c r="B256">
        <v>0.8</v>
      </c>
      <c r="C256">
        <f>pbDist[[#This Row],[pitchDist]]+pbDist[[#This Row],[brightnessDist]]</f>
        <v>1.2000000000000002</v>
      </c>
      <c r="D256">
        <f>ROUND(pbPretest15[[#This Row],[knowledgeScore]],1)</f>
        <v>0.4</v>
      </c>
      <c r="E256" s="2">
        <v>0.39285714285714202</v>
      </c>
      <c r="F256">
        <v>97</v>
      </c>
      <c r="G256">
        <v>1</v>
      </c>
    </row>
    <row r="257" spans="1:7" x14ac:dyDescent="0.25">
      <c r="A257">
        <v>0</v>
      </c>
      <c r="B257">
        <v>0</v>
      </c>
      <c r="C257">
        <f>pbDist[[#This Row],[pitchDist]]+pbDist[[#This Row],[brightnessDist]]</f>
        <v>0</v>
      </c>
      <c r="D257">
        <f>ROUND(pbPretest15[[#This Row],[knowledgeScore]],1)</f>
        <v>0.4</v>
      </c>
      <c r="E257" s="2">
        <v>0.39285714285714202</v>
      </c>
      <c r="F257">
        <v>97</v>
      </c>
      <c r="G257">
        <v>1</v>
      </c>
    </row>
    <row r="258" spans="1:7" x14ac:dyDescent="0.25">
      <c r="A258">
        <v>0</v>
      </c>
      <c r="B258">
        <v>0</v>
      </c>
      <c r="C258">
        <f>pbDist[[#This Row],[pitchDist]]+pbDist[[#This Row],[brightnessDist]]</f>
        <v>0</v>
      </c>
      <c r="D258">
        <f>ROUND(pbPretest15[[#This Row],[knowledgeScore]],1)</f>
        <v>0.4</v>
      </c>
      <c r="E258" s="2">
        <v>0.39285714285714202</v>
      </c>
      <c r="F258">
        <v>97</v>
      </c>
      <c r="G258">
        <v>3</v>
      </c>
    </row>
    <row r="259" spans="1:7" x14ac:dyDescent="0.25">
      <c r="A259">
        <v>0.8</v>
      </c>
      <c r="B259">
        <v>0</v>
      </c>
      <c r="C259">
        <f>pbDist[[#This Row],[pitchDist]]+pbDist[[#This Row],[brightnessDist]]</f>
        <v>0.8</v>
      </c>
      <c r="D259">
        <f>ROUND(pbPretest15[[#This Row],[knowledgeScore]],1)</f>
        <v>0.4</v>
      </c>
      <c r="E259" s="2">
        <v>0.39285714285714202</v>
      </c>
      <c r="F259">
        <v>97</v>
      </c>
      <c r="G259">
        <v>0</v>
      </c>
    </row>
    <row r="260" spans="1:7" x14ac:dyDescent="0.25">
      <c r="A260">
        <v>0.4</v>
      </c>
      <c r="B260">
        <v>0.4</v>
      </c>
      <c r="C260">
        <f>pbDist[[#This Row],[pitchDist]]+pbDist[[#This Row],[brightnessDist]]</f>
        <v>0.8</v>
      </c>
      <c r="D260">
        <f>ROUND(pbPretest15[[#This Row],[knowledgeScore]],1)</f>
        <v>0.4</v>
      </c>
      <c r="E260" s="2">
        <v>0.39285714285714202</v>
      </c>
      <c r="F260">
        <v>97</v>
      </c>
      <c r="G260">
        <v>0</v>
      </c>
    </row>
    <row r="261" spans="1:7" x14ac:dyDescent="0.25">
      <c r="A261">
        <v>0.4</v>
      </c>
      <c r="B261">
        <v>0</v>
      </c>
      <c r="C261">
        <f>pbDist[[#This Row],[pitchDist]]+pbDist[[#This Row],[brightnessDist]]</f>
        <v>0.4</v>
      </c>
      <c r="D261">
        <f>ROUND(pbPretest15[[#This Row],[knowledgeScore]],1)</f>
        <v>0.4</v>
      </c>
      <c r="E261" s="2">
        <v>0.39285714285714202</v>
      </c>
      <c r="F261">
        <v>97</v>
      </c>
      <c r="G261">
        <v>1</v>
      </c>
    </row>
    <row r="262" spans="1:7" x14ac:dyDescent="0.25">
      <c r="A262">
        <v>0.4</v>
      </c>
      <c r="B262">
        <v>0.8</v>
      </c>
      <c r="C262">
        <f>pbDist[[#This Row],[pitchDist]]+pbDist[[#This Row],[brightnessDist]]</f>
        <v>1.2000000000000002</v>
      </c>
      <c r="D262">
        <f>ROUND(pbPretest15[[#This Row],[knowledgeScore]],1)</f>
        <v>0.4</v>
      </c>
      <c r="E262" s="2">
        <v>0.39285714285714202</v>
      </c>
      <c r="F262">
        <v>97</v>
      </c>
      <c r="G262">
        <v>1</v>
      </c>
    </row>
    <row r="263" spans="1:7" x14ac:dyDescent="0.25">
      <c r="A263">
        <v>0.4</v>
      </c>
      <c r="B263">
        <v>0</v>
      </c>
      <c r="C263">
        <f>pbDist[[#This Row],[pitchDist]]+pbDist[[#This Row],[brightnessDist]]</f>
        <v>0.4</v>
      </c>
      <c r="D263">
        <f>ROUND(pbPretest15[[#This Row],[knowledgeScore]],1)</f>
        <v>0.4</v>
      </c>
      <c r="E263" s="2">
        <v>0.39285714285714202</v>
      </c>
      <c r="F263">
        <v>97</v>
      </c>
      <c r="G263">
        <v>2</v>
      </c>
    </row>
    <row r="264" spans="1:7" x14ac:dyDescent="0.25">
      <c r="A264">
        <v>0.8</v>
      </c>
      <c r="B264">
        <v>0</v>
      </c>
      <c r="C264">
        <f>pbDist[[#This Row],[pitchDist]]+pbDist[[#This Row],[brightnessDist]]</f>
        <v>0.8</v>
      </c>
      <c r="D264">
        <f>ROUND(pbPretest15[[#This Row],[knowledgeScore]],1)</f>
        <v>0.4</v>
      </c>
      <c r="E264" s="2">
        <v>0.39285714285714202</v>
      </c>
      <c r="F264">
        <v>97</v>
      </c>
      <c r="G264">
        <v>0</v>
      </c>
    </row>
    <row r="265" spans="1:7" x14ac:dyDescent="0.25">
      <c r="A265">
        <v>0.4</v>
      </c>
      <c r="B265">
        <v>0.8</v>
      </c>
      <c r="C265">
        <f>pbDist[[#This Row],[pitchDist]]+pbDist[[#This Row],[brightnessDist]]</f>
        <v>1.2000000000000002</v>
      </c>
      <c r="D265">
        <f>ROUND(pbPretest15[[#This Row],[knowledgeScore]],1)</f>
        <v>0.4</v>
      </c>
      <c r="E265" s="2">
        <v>0.39285714285714202</v>
      </c>
      <c r="F265">
        <v>97</v>
      </c>
      <c r="G265">
        <v>0</v>
      </c>
    </row>
    <row r="266" spans="1:7" x14ac:dyDescent="0.25">
      <c r="A266">
        <v>0</v>
      </c>
      <c r="B266">
        <v>0</v>
      </c>
      <c r="C266">
        <f>pbDist[[#This Row],[pitchDist]]+pbDist[[#This Row],[brightnessDist]]</f>
        <v>0</v>
      </c>
      <c r="D266">
        <f>ROUND(pbPretest15[[#This Row],[knowledgeScore]],1)</f>
        <v>0.4</v>
      </c>
      <c r="E266" s="2">
        <v>0.39285714285714202</v>
      </c>
      <c r="F266">
        <v>97</v>
      </c>
      <c r="G266">
        <v>1</v>
      </c>
    </row>
    <row r="267" spans="1:7" x14ac:dyDescent="0.25">
      <c r="A267">
        <v>0</v>
      </c>
      <c r="B267">
        <v>0.8</v>
      </c>
      <c r="C267">
        <f>pbDist[[#This Row],[pitchDist]]+pbDist[[#This Row],[brightnessDist]]</f>
        <v>0.8</v>
      </c>
      <c r="D267">
        <f>ROUND(pbPretest15[[#This Row],[knowledgeScore]],1)</f>
        <v>0.4</v>
      </c>
      <c r="E267" s="2">
        <v>0.39285714285714202</v>
      </c>
      <c r="F267">
        <v>97</v>
      </c>
      <c r="G267">
        <v>1</v>
      </c>
    </row>
    <row r="268" spans="1:7" x14ac:dyDescent="0.25">
      <c r="A268">
        <v>0.4</v>
      </c>
      <c r="B268">
        <v>0</v>
      </c>
      <c r="C268">
        <f>pbDist[[#This Row],[pitchDist]]+pbDist[[#This Row],[brightnessDist]]</f>
        <v>0.4</v>
      </c>
      <c r="D268">
        <f>ROUND(pbPretest15[[#This Row],[knowledgeScore]],1)</f>
        <v>0.4</v>
      </c>
      <c r="E268" s="2">
        <v>0.39285714285714202</v>
      </c>
      <c r="F268">
        <v>97</v>
      </c>
      <c r="G268">
        <v>1</v>
      </c>
    </row>
    <row r="269" spans="1:7" x14ac:dyDescent="0.25">
      <c r="A269">
        <v>0.4</v>
      </c>
      <c r="B269">
        <v>0</v>
      </c>
      <c r="C269">
        <f>pbDist[[#This Row],[pitchDist]]+pbDist[[#This Row],[brightnessDist]]</f>
        <v>0.4</v>
      </c>
      <c r="D269">
        <f>ROUND(pbPretest15[[#This Row],[knowledgeScore]],1)</f>
        <v>0.4</v>
      </c>
      <c r="E269" s="2">
        <v>0.39285714285714202</v>
      </c>
      <c r="F269">
        <v>97</v>
      </c>
      <c r="G269">
        <v>1</v>
      </c>
    </row>
    <row r="270" spans="1:7" x14ac:dyDescent="0.25">
      <c r="A270">
        <v>0.8</v>
      </c>
      <c r="B270">
        <v>0.4</v>
      </c>
      <c r="C270">
        <f>pbDist[[#This Row],[pitchDist]]+pbDist[[#This Row],[brightnessDist]]</f>
        <v>1.2000000000000002</v>
      </c>
      <c r="D270">
        <f>ROUND(pbPretest15[[#This Row],[knowledgeScore]],1)</f>
        <v>0.4</v>
      </c>
      <c r="E270" s="2">
        <v>0.39285714285714202</v>
      </c>
      <c r="F270">
        <v>97</v>
      </c>
      <c r="G270">
        <v>1</v>
      </c>
    </row>
    <row r="271" spans="1:7" x14ac:dyDescent="0.25">
      <c r="A271">
        <v>0.8</v>
      </c>
      <c r="B271">
        <v>0.8</v>
      </c>
      <c r="C271">
        <f>pbDist[[#This Row],[pitchDist]]+pbDist[[#This Row],[brightnessDist]]</f>
        <v>1.6</v>
      </c>
      <c r="D271">
        <f>ROUND(pbPretest15[[#This Row],[knowledgeScore]],1)</f>
        <v>0.4</v>
      </c>
      <c r="E271" s="2">
        <v>0.39285714285714202</v>
      </c>
      <c r="F271">
        <v>97</v>
      </c>
      <c r="G271">
        <v>1</v>
      </c>
    </row>
  </sheetData>
  <pageMargins left="0.7" right="0.7" top="0.78740157499999996" bottom="0.78740157499999996" header="0.3" footer="0.3"/>
  <drawing r:id="rId6"/>
  <tableParts count="3"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B135-FEE7-4F39-B62F-9942E89B42AD}">
  <sheetPr codeName="Tabelle5">
    <tabColor theme="4" tint="0.59999389629810485"/>
  </sheetPr>
  <dimension ref="A1:AA271"/>
  <sheetViews>
    <sheetView topLeftCell="T1" zoomScale="65" workbookViewId="0">
      <selection activeCell="AM48" sqref="AM48"/>
    </sheetView>
  </sheetViews>
  <sheetFormatPr baseColWidth="10" defaultRowHeight="15" x14ac:dyDescent="0.25"/>
  <cols>
    <col min="1" max="1" width="12.7109375" customWidth="1"/>
    <col min="2" max="4" width="14.28515625" customWidth="1"/>
    <col min="5" max="5" width="16.42578125" bestFit="1" customWidth="1"/>
    <col min="6" max="6" width="8.85546875" bestFit="1" customWidth="1"/>
    <col min="7" max="7" width="10.140625" bestFit="1" customWidth="1"/>
    <col min="9" max="9" width="21" bestFit="1" customWidth="1"/>
    <col min="10" max="10" width="22.140625" bestFit="1" customWidth="1"/>
    <col min="11" max="16" width="3.7109375" bestFit="1" customWidth="1"/>
    <col min="17" max="17" width="5.85546875" bestFit="1" customWidth="1"/>
    <col min="18" max="18" width="14.42578125" bestFit="1" customWidth="1"/>
  </cols>
  <sheetData>
    <row r="1" spans="1:27" x14ac:dyDescent="0.25">
      <c r="A1" t="s">
        <v>10</v>
      </c>
      <c r="B1" t="s">
        <v>11</v>
      </c>
      <c r="C1" t="s">
        <v>44</v>
      </c>
      <c r="D1" t="s">
        <v>40</v>
      </c>
      <c r="E1" t="s">
        <v>3</v>
      </c>
      <c r="F1" t="s">
        <v>4</v>
      </c>
      <c r="G1" t="s">
        <v>5</v>
      </c>
    </row>
    <row r="2" spans="1:27" x14ac:dyDescent="0.25">
      <c r="A2">
        <v>0</v>
      </c>
      <c r="B2">
        <v>0</v>
      </c>
      <c r="C2">
        <f>rsDist[[#This Row],[richnessDist]]+rsDist[[#This Row],[sharpnessDist]]</f>
        <v>0</v>
      </c>
      <c r="D2">
        <f>ROUND(rsPretest20[[#This Row],[knowledgeScore]],1)</f>
        <v>0.6</v>
      </c>
      <c r="E2" s="2">
        <v>0.57142857142857095</v>
      </c>
      <c r="F2">
        <v>67</v>
      </c>
      <c r="G2">
        <v>1</v>
      </c>
      <c r="I2" s="5" t="s">
        <v>33</v>
      </c>
      <c r="J2" t="s">
        <v>46</v>
      </c>
    </row>
    <row r="3" spans="1:27" x14ac:dyDescent="0.25">
      <c r="A3">
        <v>0.4</v>
      </c>
      <c r="B3">
        <v>0.4</v>
      </c>
      <c r="C3">
        <f>rsDist[[#This Row],[richnessDist]]+rsDist[[#This Row],[sharpnessDist]]</f>
        <v>0.8</v>
      </c>
      <c r="D3">
        <f>ROUND(rsPretest20[[#This Row],[knowledgeScore]],1)</f>
        <v>0.6</v>
      </c>
      <c r="E3" s="2">
        <v>0.57142857142857095</v>
      </c>
      <c r="F3">
        <v>67</v>
      </c>
      <c r="G3">
        <v>1</v>
      </c>
      <c r="I3" s="6">
        <v>0</v>
      </c>
      <c r="J3" s="1">
        <v>89</v>
      </c>
      <c r="T3" s="6">
        <v>0</v>
      </c>
      <c r="U3" s="1">
        <v>89</v>
      </c>
    </row>
    <row r="4" spans="1:27" x14ac:dyDescent="0.25">
      <c r="A4">
        <v>0</v>
      </c>
      <c r="B4">
        <v>0</v>
      </c>
      <c r="C4">
        <f>rsDist[[#This Row],[richnessDist]]+rsDist[[#This Row],[sharpnessDist]]</f>
        <v>0</v>
      </c>
      <c r="D4">
        <f>ROUND(rsPretest20[[#This Row],[knowledgeScore]],1)</f>
        <v>0.6</v>
      </c>
      <c r="E4" s="2">
        <v>0.57142857142857095</v>
      </c>
      <c r="F4">
        <v>67</v>
      </c>
      <c r="G4">
        <v>1</v>
      </c>
      <c r="I4" s="6">
        <v>0.4</v>
      </c>
      <c r="J4" s="1">
        <v>181</v>
      </c>
      <c r="T4" s="6">
        <v>0.4</v>
      </c>
      <c r="U4" s="1">
        <v>181</v>
      </c>
    </row>
    <row r="5" spans="1:27" x14ac:dyDescent="0.25">
      <c r="A5">
        <v>0.4</v>
      </c>
      <c r="B5">
        <v>0.4</v>
      </c>
      <c r="C5">
        <f>rsDist[[#This Row],[richnessDist]]+rsDist[[#This Row],[sharpnessDist]]</f>
        <v>0.8</v>
      </c>
      <c r="D5">
        <f>ROUND(rsPretest20[[#This Row],[knowledgeScore]],1)</f>
        <v>0.6</v>
      </c>
      <c r="E5" s="2">
        <v>0.57142857142857095</v>
      </c>
      <c r="F5">
        <v>67</v>
      </c>
      <c r="G5">
        <v>1</v>
      </c>
      <c r="I5" s="6" t="s">
        <v>34</v>
      </c>
      <c r="J5" s="1"/>
    </row>
    <row r="6" spans="1:27" x14ac:dyDescent="0.25">
      <c r="A6">
        <v>0.4</v>
      </c>
      <c r="B6">
        <v>0</v>
      </c>
      <c r="C6">
        <f>rsDist[[#This Row],[richnessDist]]+rsDist[[#This Row],[sharpnessDist]]</f>
        <v>0.4</v>
      </c>
      <c r="D6">
        <f>ROUND(rsPretest20[[#This Row],[knowledgeScore]],1)</f>
        <v>0.6</v>
      </c>
      <c r="E6" s="2">
        <v>0.57142857142857095</v>
      </c>
      <c r="F6">
        <v>67</v>
      </c>
      <c r="G6">
        <v>0</v>
      </c>
      <c r="I6" s="6" t="s">
        <v>35</v>
      </c>
      <c r="J6" s="1">
        <v>270</v>
      </c>
    </row>
    <row r="7" spans="1:27" x14ac:dyDescent="0.25">
      <c r="A7">
        <v>0.4</v>
      </c>
      <c r="B7">
        <v>0</v>
      </c>
      <c r="C7">
        <f>rsDist[[#This Row],[richnessDist]]+rsDist[[#This Row],[sharpnessDist]]</f>
        <v>0.4</v>
      </c>
      <c r="D7">
        <f>ROUND(rsPretest20[[#This Row],[knowledgeScore]],1)</f>
        <v>0.6</v>
      </c>
      <c r="E7" s="2">
        <v>0.57142857142857095</v>
      </c>
      <c r="F7">
        <v>67</v>
      </c>
      <c r="G7">
        <v>0</v>
      </c>
    </row>
    <row r="8" spans="1:27" x14ac:dyDescent="0.25">
      <c r="A8">
        <v>0</v>
      </c>
      <c r="B8">
        <v>0</v>
      </c>
      <c r="C8">
        <f>rsDist[[#This Row],[richnessDist]]+rsDist[[#This Row],[sharpnessDist]]</f>
        <v>0</v>
      </c>
      <c r="D8">
        <f>ROUND(rsPretest20[[#This Row],[knowledgeScore]],1)</f>
        <v>0.6</v>
      </c>
      <c r="E8" s="2">
        <v>0.57142857142857095</v>
      </c>
      <c r="F8">
        <v>67</v>
      </c>
      <c r="G8">
        <v>0</v>
      </c>
    </row>
    <row r="9" spans="1:27" x14ac:dyDescent="0.25">
      <c r="A9">
        <v>0.4</v>
      </c>
      <c r="B9">
        <v>0</v>
      </c>
      <c r="C9">
        <f>rsDist[[#This Row],[richnessDist]]+rsDist[[#This Row],[sharpnessDist]]</f>
        <v>0.4</v>
      </c>
      <c r="D9">
        <f>ROUND(rsPretest20[[#This Row],[knowledgeScore]],1)</f>
        <v>0.6</v>
      </c>
      <c r="E9" s="2">
        <v>0.57142857142857095</v>
      </c>
      <c r="F9">
        <v>67</v>
      </c>
      <c r="G9">
        <v>1</v>
      </c>
    </row>
    <row r="10" spans="1:27" x14ac:dyDescent="0.25">
      <c r="A10">
        <v>0.4</v>
      </c>
      <c r="B10">
        <v>0</v>
      </c>
      <c r="C10">
        <f>rsDist[[#This Row],[richnessDist]]+rsDist[[#This Row],[sharpnessDist]]</f>
        <v>0.4</v>
      </c>
      <c r="D10">
        <f>ROUND(rsPretest20[[#This Row],[knowledgeScore]],1)</f>
        <v>0.6</v>
      </c>
      <c r="E10" s="2">
        <v>0.57142857142857095</v>
      </c>
      <c r="F10">
        <v>67</v>
      </c>
      <c r="G10">
        <v>0</v>
      </c>
    </row>
    <row r="11" spans="1:27" x14ac:dyDescent="0.25">
      <c r="A11">
        <v>0.4</v>
      </c>
      <c r="B11">
        <v>0</v>
      </c>
      <c r="C11">
        <f>rsDist[[#This Row],[richnessDist]]+rsDist[[#This Row],[sharpnessDist]]</f>
        <v>0.4</v>
      </c>
      <c r="D11">
        <f>ROUND(rsPretest20[[#This Row],[knowledgeScore]],1)</f>
        <v>0.6</v>
      </c>
      <c r="E11" s="2">
        <v>0.57142857142857095</v>
      </c>
      <c r="F11">
        <v>67</v>
      </c>
      <c r="G11">
        <v>0</v>
      </c>
    </row>
    <row r="12" spans="1:27" x14ac:dyDescent="0.25">
      <c r="A12">
        <v>0.4</v>
      </c>
      <c r="B12">
        <v>0</v>
      </c>
      <c r="C12">
        <f>rsDist[[#This Row],[richnessDist]]+rsDist[[#This Row],[sharpnessDist]]</f>
        <v>0.4</v>
      </c>
      <c r="D12">
        <f>ROUND(rsPretest20[[#This Row],[knowledgeScore]],1)</f>
        <v>0.6</v>
      </c>
      <c r="E12" s="2">
        <v>0.57142857142857095</v>
      </c>
      <c r="F12">
        <v>67</v>
      </c>
      <c r="G12">
        <v>0</v>
      </c>
    </row>
    <row r="13" spans="1:27" x14ac:dyDescent="0.25">
      <c r="A13">
        <v>0.4</v>
      </c>
      <c r="B13">
        <v>0</v>
      </c>
      <c r="C13">
        <f>rsDist[[#This Row],[richnessDist]]+rsDist[[#This Row],[sharpnessDist]]</f>
        <v>0.4</v>
      </c>
      <c r="D13">
        <f>ROUND(rsPretest20[[#This Row],[knowledgeScore]],1)</f>
        <v>0.6</v>
      </c>
      <c r="E13" s="2">
        <v>0.57142857142857095</v>
      </c>
      <c r="F13">
        <v>67</v>
      </c>
      <c r="G13">
        <v>0</v>
      </c>
    </row>
    <row r="14" spans="1:27" x14ac:dyDescent="0.25">
      <c r="A14">
        <v>0.4</v>
      </c>
      <c r="B14">
        <v>0</v>
      </c>
      <c r="C14">
        <f>rsDist[[#This Row],[richnessDist]]+rsDist[[#This Row],[sharpnessDist]]</f>
        <v>0.4</v>
      </c>
      <c r="D14">
        <f>ROUND(rsPretest20[[#This Row],[knowledgeScore]],1)</f>
        <v>0.6</v>
      </c>
      <c r="E14" s="2">
        <v>0.57142857142857095</v>
      </c>
      <c r="F14">
        <v>67</v>
      </c>
      <c r="G14">
        <v>1</v>
      </c>
      <c r="I14" s="5" t="s">
        <v>33</v>
      </c>
      <c r="J14" t="s">
        <v>47</v>
      </c>
      <c r="Z14" t="s">
        <v>55</v>
      </c>
      <c r="AA14" t="s">
        <v>56</v>
      </c>
    </row>
    <row r="15" spans="1:27" x14ac:dyDescent="0.25">
      <c r="A15">
        <v>0.4</v>
      </c>
      <c r="B15">
        <v>0</v>
      </c>
      <c r="C15">
        <f>rsDist[[#This Row],[richnessDist]]+rsDist[[#This Row],[sharpnessDist]]</f>
        <v>0.4</v>
      </c>
      <c r="D15">
        <f>ROUND(rsPretest20[[#This Row],[knowledgeScore]],1)</f>
        <v>0.6</v>
      </c>
      <c r="E15" s="2">
        <v>0.57142857142857095</v>
      </c>
      <c r="F15">
        <v>67</v>
      </c>
      <c r="G15">
        <v>0</v>
      </c>
      <c r="I15" s="6">
        <v>0</v>
      </c>
      <c r="J15" s="1">
        <v>129</v>
      </c>
      <c r="T15" s="6">
        <v>0</v>
      </c>
      <c r="U15" s="1">
        <v>129</v>
      </c>
      <c r="Y15" s="6">
        <v>0</v>
      </c>
      <c r="Z15" s="1">
        <v>129</v>
      </c>
      <c r="AA15" s="1">
        <v>89</v>
      </c>
    </row>
    <row r="16" spans="1:27" x14ac:dyDescent="0.25">
      <c r="A16">
        <v>0.4</v>
      </c>
      <c r="B16">
        <v>0</v>
      </c>
      <c r="C16">
        <f>rsDist[[#This Row],[richnessDist]]+rsDist[[#This Row],[sharpnessDist]]</f>
        <v>0.4</v>
      </c>
      <c r="D16">
        <f>ROUND(rsPretest20[[#This Row],[knowledgeScore]],1)</f>
        <v>0.6</v>
      </c>
      <c r="E16" s="2">
        <v>0.57142857142857095</v>
      </c>
      <c r="F16">
        <v>67</v>
      </c>
      <c r="G16">
        <v>0</v>
      </c>
      <c r="I16" s="6">
        <v>0.4</v>
      </c>
      <c r="J16" s="1">
        <v>132</v>
      </c>
      <c r="T16" s="6">
        <v>0.4</v>
      </c>
      <c r="U16" s="1">
        <v>132</v>
      </c>
      <c r="Y16" s="6">
        <v>0.4</v>
      </c>
      <c r="Z16" s="1">
        <v>132</v>
      </c>
      <c r="AA16" s="1">
        <v>181</v>
      </c>
    </row>
    <row r="17" spans="1:26" x14ac:dyDescent="0.25">
      <c r="A17">
        <v>0</v>
      </c>
      <c r="B17">
        <v>0</v>
      </c>
      <c r="C17">
        <f>rsDist[[#This Row],[richnessDist]]+rsDist[[#This Row],[sharpnessDist]]</f>
        <v>0</v>
      </c>
      <c r="D17">
        <f>ROUND(rsPretest20[[#This Row],[knowledgeScore]],1)</f>
        <v>0.6</v>
      </c>
      <c r="E17" s="2">
        <v>0.57142857142857095</v>
      </c>
      <c r="F17">
        <v>67</v>
      </c>
      <c r="G17">
        <v>0</v>
      </c>
      <c r="I17" s="6">
        <v>0.8</v>
      </c>
      <c r="J17" s="1">
        <v>9</v>
      </c>
      <c r="T17" s="6">
        <v>0.8</v>
      </c>
      <c r="U17" s="1">
        <v>9</v>
      </c>
      <c r="Y17" s="6">
        <v>0.8</v>
      </c>
      <c r="Z17" s="1">
        <v>9</v>
      </c>
    </row>
    <row r="18" spans="1:26" x14ac:dyDescent="0.25">
      <c r="A18">
        <v>0</v>
      </c>
      <c r="B18">
        <v>0.4</v>
      </c>
      <c r="C18">
        <f>rsDist[[#This Row],[richnessDist]]+rsDist[[#This Row],[sharpnessDist]]</f>
        <v>0.4</v>
      </c>
      <c r="D18">
        <f>ROUND(rsPretest20[[#This Row],[knowledgeScore]],1)</f>
        <v>0.6</v>
      </c>
      <c r="E18" s="2">
        <v>0.57142857142857095</v>
      </c>
      <c r="F18">
        <v>67</v>
      </c>
      <c r="G18">
        <v>1</v>
      </c>
      <c r="I18" s="6" t="s">
        <v>34</v>
      </c>
      <c r="J18" s="1"/>
    </row>
    <row r="19" spans="1:26" x14ac:dyDescent="0.25">
      <c r="A19">
        <v>0.4</v>
      </c>
      <c r="B19">
        <v>0</v>
      </c>
      <c r="C19">
        <f>rsDist[[#This Row],[richnessDist]]+rsDist[[#This Row],[sharpnessDist]]</f>
        <v>0.4</v>
      </c>
      <c r="D19">
        <f>ROUND(rsPretest20[[#This Row],[knowledgeScore]],1)</f>
        <v>0.6</v>
      </c>
      <c r="E19" s="2">
        <v>0.57142857142857095</v>
      </c>
      <c r="F19">
        <v>67</v>
      </c>
      <c r="G19">
        <v>0</v>
      </c>
      <c r="I19" s="6" t="s">
        <v>35</v>
      </c>
      <c r="J19" s="1">
        <v>270</v>
      </c>
    </row>
    <row r="20" spans="1:26" x14ac:dyDescent="0.25">
      <c r="A20">
        <v>0.4</v>
      </c>
      <c r="B20">
        <v>0</v>
      </c>
      <c r="C20">
        <f>rsDist[[#This Row],[richnessDist]]+rsDist[[#This Row],[sharpnessDist]]</f>
        <v>0.4</v>
      </c>
      <c r="D20">
        <f>ROUND(rsPretest20[[#This Row],[knowledgeScore]],1)</f>
        <v>0.6</v>
      </c>
      <c r="E20" s="2">
        <v>0.57142857142857095</v>
      </c>
      <c r="F20">
        <v>67</v>
      </c>
      <c r="G20">
        <v>0</v>
      </c>
    </row>
    <row r="21" spans="1:26" x14ac:dyDescent="0.25">
      <c r="A21">
        <v>0.4</v>
      </c>
      <c r="B21">
        <v>0</v>
      </c>
      <c r="C21">
        <f>rsDist[[#This Row],[richnessDist]]+rsDist[[#This Row],[sharpnessDist]]</f>
        <v>0.4</v>
      </c>
      <c r="D21">
        <f>ROUND(rsPretest20[[#This Row],[knowledgeScore]],1)</f>
        <v>0.6</v>
      </c>
      <c r="E21" s="2">
        <v>0.57142857142857095</v>
      </c>
      <c r="F21">
        <v>67</v>
      </c>
      <c r="G21">
        <v>1</v>
      </c>
    </row>
    <row r="22" spans="1:26" x14ac:dyDescent="0.25">
      <c r="A22">
        <v>0.4</v>
      </c>
      <c r="B22">
        <v>0</v>
      </c>
      <c r="C22">
        <f>rsDist[[#This Row],[richnessDist]]+rsDist[[#This Row],[sharpnessDist]]</f>
        <v>0.4</v>
      </c>
      <c r="D22">
        <f>ROUND(rsPretest20[[#This Row],[knowledgeScore]],1)</f>
        <v>0.6</v>
      </c>
      <c r="E22" s="2">
        <v>0.57142857142857095</v>
      </c>
      <c r="F22">
        <v>67</v>
      </c>
      <c r="G22">
        <v>1</v>
      </c>
    </row>
    <row r="23" spans="1:26" x14ac:dyDescent="0.25">
      <c r="A23">
        <v>0.4</v>
      </c>
      <c r="B23">
        <v>0</v>
      </c>
      <c r="C23">
        <f>rsDist[[#This Row],[richnessDist]]+rsDist[[#This Row],[sharpnessDist]]</f>
        <v>0.4</v>
      </c>
      <c r="D23">
        <f>ROUND(rsPretest20[[#This Row],[knowledgeScore]],1)</f>
        <v>0.6</v>
      </c>
      <c r="E23" s="2">
        <v>0.57142857142857095</v>
      </c>
      <c r="F23">
        <v>67</v>
      </c>
      <c r="G23">
        <v>0</v>
      </c>
    </row>
    <row r="24" spans="1:26" x14ac:dyDescent="0.25">
      <c r="A24">
        <v>0.4</v>
      </c>
      <c r="B24">
        <v>0</v>
      </c>
      <c r="C24">
        <f>rsDist[[#This Row],[richnessDist]]+rsDist[[#This Row],[sharpnessDist]]</f>
        <v>0.4</v>
      </c>
      <c r="D24">
        <f>ROUND(rsPretest20[[#This Row],[knowledgeScore]],1)</f>
        <v>0.6</v>
      </c>
      <c r="E24" s="2">
        <v>0.57142857142857095</v>
      </c>
      <c r="F24">
        <v>67</v>
      </c>
      <c r="G24">
        <v>2</v>
      </c>
    </row>
    <row r="25" spans="1:26" x14ac:dyDescent="0.25">
      <c r="A25">
        <v>0.4</v>
      </c>
      <c r="B25">
        <v>0.4</v>
      </c>
      <c r="C25">
        <f>rsDist[[#This Row],[richnessDist]]+rsDist[[#This Row],[sharpnessDist]]</f>
        <v>0.8</v>
      </c>
      <c r="D25">
        <f>ROUND(rsPretest20[[#This Row],[knowledgeScore]],1)</f>
        <v>0.6</v>
      </c>
      <c r="E25" s="2">
        <v>0.57142857142857095</v>
      </c>
      <c r="F25">
        <v>67</v>
      </c>
      <c r="G25">
        <v>0</v>
      </c>
    </row>
    <row r="26" spans="1:26" x14ac:dyDescent="0.25">
      <c r="A26">
        <v>0.4</v>
      </c>
      <c r="B26">
        <v>0</v>
      </c>
      <c r="C26">
        <f>rsDist[[#This Row],[richnessDist]]+rsDist[[#This Row],[sharpnessDist]]</f>
        <v>0.4</v>
      </c>
      <c r="D26">
        <f>ROUND(rsPretest20[[#This Row],[knowledgeScore]],1)</f>
        <v>0.6</v>
      </c>
      <c r="E26" s="2">
        <v>0.57142857142857095</v>
      </c>
      <c r="F26">
        <v>67</v>
      </c>
      <c r="G26">
        <v>0</v>
      </c>
    </row>
    <row r="27" spans="1:26" x14ac:dyDescent="0.25">
      <c r="A27">
        <v>0.4</v>
      </c>
      <c r="B27">
        <v>0</v>
      </c>
      <c r="C27">
        <f>rsDist[[#This Row],[richnessDist]]+rsDist[[#This Row],[sharpnessDist]]</f>
        <v>0.4</v>
      </c>
      <c r="D27">
        <f>ROUND(rsPretest20[[#This Row],[knowledgeScore]],1)</f>
        <v>0.6</v>
      </c>
      <c r="E27" s="2">
        <v>0.57142857142857095</v>
      </c>
      <c r="F27">
        <v>67</v>
      </c>
      <c r="G27">
        <v>0</v>
      </c>
      <c r="I27" s="5" t="s">
        <v>33</v>
      </c>
      <c r="J27" t="s">
        <v>45</v>
      </c>
    </row>
    <row r="28" spans="1:26" x14ac:dyDescent="0.25">
      <c r="A28">
        <v>0.4</v>
      </c>
      <c r="B28">
        <v>0</v>
      </c>
      <c r="C28">
        <f>rsDist[[#This Row],[richnessDist]]+rsDist[[#This Row],[sharpnessDist]]</f>
        <v>0.4</v>
      </c>
      <c r="D28">
        <f>ROUND(rsPretest20[[#This Row],[knowledgeScore]],1)</f>
        <v>0.6</v>
      </c>
      <c r="E28" s="2">
        <v>0.57142857142857095</v>
      </c>
      <c r="F28">
        <v>67</v>
      </c>
      <c r="G28">
        <v>1</v>
      </c>
      <c r="I28" s="6">
        <v>0</v>
      </c>
      <c r="J28" s="1">
        <v>35</v>
      </c>
      <c r="T28" s="6">
        <v>0</v>
      </c>
      <c r="U28" s="1">
        <v>35</v>
      </c>
    </row>
    <row r="29" spans="1:26" x14ac:dyDescent="0.25">
      <c r="A29">
        <v>0.4</v>
      </c>
      <c r="B29">
        <v>0</v>
      </c>
      <c r="C29">
        <f>rsDist[[#This Row],[richnessDist]]+rsDist[[#This Row],[sharpnessDist]]</f>
        <v>0.4</v>
      </c>
      <c r="D29">
        <f>ROUND(rsPretest20[[#This Row],[knowledgeScore]],1)</f>
        <v>0.6</v>
      </c>
      <c r="E29" s="2">
        <v>0.57142857142857095</v>
      </c>
      <c r="F29">
        <v>67</v>
      </c>
      <c r="G29">
        <v>0</v>
      </c>
      <c r="I29" s="6">
        <v>0.4</v>
      </c>
      <c r="J29" s="1">
        <v>143</v>
      </c>
      <c r="T29" s="6">
        <v>0.4</v>
      </c>
      <c r="U29" s="1">
        <v>143</v>
      </c>
    </row>
    <row r="30" spans="1:26" x14ac:dyDescent="0.25">
      <c r="A30">
        <v>0.4</v>
      </c>
      <c r="B30">
        <v>0</v>
      </c>
      <c r="C30">
        <f>rsDist[[#This Row],[richnessDist]]+rsDist[[#This Row],[sharpnessDist]]</f>
        <v>0.4</v>
      </c>
      <c r="D30">
        <f>ROUND(rsPretest20[[#This Row],[knowledgeScore]],1)</f>
        <v>0.6</v>
      </c>
      <c r="E30" s="2">
        <v>0.57142857142857095</v>
      </c>
      <c r="F30">
        <v>67</v>
      </c>
      <c r="G30">
        <v>0</v>
      </c>
      <c r="I30" s="6">
        <v>0.8</v>
      </c>
      <c r="J30" s="1">
        <v>88</v>
      </c>
      <c r="T30" s="6">
        <v>0.8</v>
      </c>
      <c r="U30" s="1">
        <v>88</v>
      </c>
    </row>
    <row r="31" spans="1:26" x14ac:dyDescent="0.25">
      <c r="A31">
        <v>0.4</v>
      </c>
      <c r="B31">
        <v>0</v>
      </c>
      <c r="C31">
        <f>rsDist[[#This Row],[richnessDist]]+rsDist[[#This Row],[sharpnessDist]]</f>
        <v>0.4</v>
      </c>
      <c r="D31">
        <f>ROUND(rsPretest20[[#This Row],[knowledgeScore]],1)</f>
        <v>0.6</v>
      </c>
      <c r="E31" s="2">
        <v>0.57142857142857095</v>
      </c>
      <c r="F31">
        <v>67</v>
      </c>
      <c r="G31">
        <v>2</v>
      </c>
      <c r="I31" s="6">
        <v>1.2000000000000002</v>
      </c>
      <c r="J31" s="1">
        <v>4</v>
      </c>
      <c r="T31" s="6">
        <v>1.2000000000000002</v>
      </c>
      <c r="U31" s="1">
        <v>4</v>
      </c>
    </row>
    <row r="32" spans="1:26" x14ac:dyDescent="0.25">
      <c r="A32">
        <v>0.4</v>
      </c>
      <c r="B32">
        <v>0</v>
      </c>
      <c r="C32">
        <f>rsDist[[#This Row],[richnessDist]]+rsDist[[#This Row],[sharpnessDist]]</f>
        <v>0.4</v>
      </c>
      <c r="D32">
        <f>ROUND(rsPretest20[[#This Row],[knowledgeScore]],1)</f>
        <v>0.6</v>
      </c>
      <c r="E32" s="2">
        <v>0.57142857142857095</v>
      </c>
      <c r="F32">
        <v>67</v>
      </c>
      <c r="G32">
        <v>0</v>
      </c>
      <c r="I32" s="6" t="s">
        <v>34</v>
      </c>
      <c r="J32" s="1"/>
    </row>
    <row r="33" spans="1:27" x14ac:dyDescent="0.25">
      <c r="A33">
        <v>0.4</v>
      </c>
      <c r="B33">
        <v>0</v>
      </c>
      <c r="C33">
        <f>rsDist[[#This Row],[richnessDist]]+rsDist[[#This Row],[sharpnessDist]]</f>
        <v>0.4</v>
      </c>
      <c r="D33">
        <f>ROUND(rsPretest20[[#This Row],[knowledgeScore]],1)</f>
        <v>0.6</v>
      </c>
      <c r="E33" s="2">
        <v>0.57142857142857095</v>
      </c>
      <c r="F33">
        <v>67</v>
      </c>
      <c r="G33">
        <v>0</v>
      </c>
      <c r="I33" s="6" t="s">
        <v>35</v>
      </c>
      <c r="J33" s="1">
        <v>270</v>
      </c>
    </row>
    <row r="34" spans="1:27" x14ac:dyDescent="0.25">
      <c r="A34">
        <v>0.4</v>
      </c>
      <c r="B34">
        <v>0</v>
      </c>
      <c r="C34">
        <f>rsDist[[#This Row],[richnessDist]]+rsDist[[#This Row],[sharpnessDist]]</f>
        <v>0.4</v>
      </c>
      <c r="D34">
        <f>ROUND(rsPretest20[[#This Row],[knowledgeScore]],1)</f>
        <v>0.6</v>
      </c>
      <c r="E34" s="2">
        <v>0.57142857142857095</v>
      </c>
      <c r="F34">
        <v>67</v>
      </c>
      <c r="G34">
        <v>0</v>
      </c>
    </row>
    <row r="35" spans="1:27" x14ac:dyDescent="0.25">
      <c r="A35">
        <v>0.4</v>
      </c>
      <c r="B35">
        <v>0.4</v>
      </c>
      <c r="C35">
        <f>rsDist[[#This Row],[richnessDist]]+rsDist[[#This Row],[sharpnessDist]]</f>
        <v>0.8</v>
      </c>
      <c r="D35">
        <f>ROUND(rsPretest20[[#This Row],[knowledgeScore]],1)</f>
        <v>0.6</v>
      </c>
      <c r="E35" s="2">
        <v>0.57142857142857095</v>
      </c>
      <c r="F35">
        <v>67</v>
      </c>
      <c r="G35">
        <v>1</v>
      </c>
    </row>
    <row r="36" spans="1:27" x14ac:dyDescent="0.25">
      <c r="A36">
        <v>0.4</v>
      </c>
      <c r="B36">
        <v>0</v>
      </c>
      <c r="C36">
        <f>rsDist[[#This Row],[richnessDist]]+rsDist[[#This Row],[sharpnessDist]]</f>
        <v>0.4</v>
      </c>
      <c r="D36">
        <f>ROUND(rsPretest20[[#This Row],[knowledgeScore]],1)</f>
        <v>0.6</v>
      </c>
      <c r="E36" s="2">
        <v>0.57142857142857095</v>
      </c>
      <c r="F36">
        <v>67</v>
      </c>
      <c r="G36">
        <v>0</v>
      </c>
    </row>
    <row r="37" spans="1:27" x14ac:dyDescent="0.25">
      <c r="A37">
        <v>0.4</v>
      </c>
      <c r="B37">
        <v>0</v>
      </c>
      <c r="C37">
        <f>rsDist[[#This Row],[richnessDist]]+rsDist[[#This Row],[sharpnessDist]]</f>
        <v>0.4</v>
      </c>
      <c r="D37">
        <f>ROUND(rsPretest20[[#This Row],[knowledgeScore]],1)</f>
        <v>0.6</v>
      </c>
      <c r="E37" s="2">
        <v>0.57142857142857095</v>
      </c>
      <c r="F37">
        <v>67</v>
      </c>
      <c r="G37">
        <v>0</v>
      </c>
    </row>
    <row r="38" spans="1:27" x14ac:dyDescent="0.25">
      <c r="A38">
        <v>0</v>
      </c>
      <c r="B38">
        <v>0.4</v>
      </c>
      <c r="C38">
        <f>rsDist[[#This Row],[richnessDist]]+rsDist[[#This Row],[sharpnessDist]]</f>
        <v>0.4</v>
      </c>
      <c r="D38">
        <f>ROUND(rsPretest20[[#This Row],[knowledgeScore]],1)</f>
        <v>0.2</v>
      </c>
      <c r="E38" s="2">
        <v>0.214285714285714</v>
      </c>
      <c r="F38">
        <v>69</v>
      </c>
      <c r="G38">
        <v>7</v>
      </c>
      <c r="I38" t="s">
        <v>48</v>
      </c>
    </row>
    <row r="39" spans="1:27" x14ac:dyDescent="0.25">
      <c r="A39">
        <v>0.4</v>
      </c>
      <c r="B39">
        <v>0.4</v>
      </c>
      <c r="C39">
        <f>rsDist[[#This Row],[richnessDist]]+rsDist[[#This Row],[sharpnessDist]]</f>
        <v>0.8</v>
      </c>
      <c r="D39">
        <f>ROUND(rsPretest20[[#This Row],[knowledgeScore]],1)</f>
        <v>0.2</v>
      </c>
      <c r="E39" s="2">
        <v>0.214285714285714</v>
      </c>
      <c r="F39">
        <v>69</v>
      </c>
      <c r="G39">
        <v>4</v>
      </c>
      <c r="I39" s="5" t="s">
        <v>45</v>
      </c>
      <c r="J39" s="5" t="s">
        <v>36</v>
      </c>
    </row>
    <row r="40" spans="1:27" x14ac:dyDescent="0.25">
      <c r="A40">
        <v>0</v>
      </c>
      <c r="B40">
        <v>0.4</v>
      </c>
      <c r="C40">
        <f>rsDist[[#This Row],[richnessDist]]+rsDist[[#This Row],[sharpnessDist]]</f>
        <v>0.4</v>
      </c>
      <c r="D40">
        <f>ROUND(rsPretest20[[#This Row],[knowledgeScore]],1)</f>
        <v>0.2</v>
      </c>
      <c r="E40" s="2">
        <v>0.214285714285714</v>
      </c>
      <c r="F40">
        <v>69</v>
      </c>
      <c r="G40">
        <v>2</v>
      </c>
      <c r="I40" s="5" t="s">
        <v>33</v>
      </c>
      <c r="J40">
        <v>0.2</v>
      </c>
      <c r="K40">
        <v>0.3</v>
      </c>
      <c r="L40">
        <v>0.4</v>
      </c>
      <c r="M40">
        <v>0.5</v>
      </c>
      <c r="N40">
        <v>0.6</v>
      </c>
      <c r="O40">
        <v>0.7</v>
      </c>
      <c r="P40">
        <v>0.8</v>
      </c>
      <c r="Q40" t="s">
        <v>34</v>
      </c>
      <c r="R40" t="s">
        <v>35</v>
      </c>
      <c r="T40" t="s">
        <v>48</v>
      </c>
      <c r="U40">
        <v>0.2</v>
      </c>
      <c r="V40">
        <v>0.3</v>
      </c>
      <c r="W40">
        <v>0.4</v>
      </c>
      <c r="X40">
        <v>0.5</v>
      </c>
      <c r="Y40">
        <v>0.6</v>
      </c>
      <c r="Z40">
        <v>0.7</v>
      </c>
      <c r="AA40">
        <v>0.8</v>
      </c>
    </row>
    <row r="41" spans="1:27" x14ac:dyDescent="0.25">
      <c r="A41">
        <v>0.4</v>
      </c>
      <c r="B41">
        <v>0.4</v>
      </c>
      <c r="C41">
        <f>rsDist[[#This Row],[richnessDist]]+rsDist[[#This Row],[sharpnessDist]]</f>
        <v>0.8</v>
      </c>
      <c r="D41">
        <f>ROUND(rsPretest20[[#This Row],[knowledgeScore]],1)</f>
        <v>0.2</v>
      </c>
      <c r="E41" s="2">
        <v>0.214285714285714</v>
      </c>
      <c r="F41">
        <v>69</v>
      </c>
      <c r="G41">
        <v>0</v>
      </c>
      <c r="I41" s="6">
        <v>0</v>
      </c>
      <c r="J41" s="1">
        <v>9</v>
      </c>
      <c r="K41" s="1">
        <v>11</v>
      </c>
      <c r="L41" s="1">
        <v>2</v>
      </c>
      <c r="M41" s="1">
        <v>1</v>
      </c>
      <c r="N41" s="1">
        <v>6</v>
      </c>
      <c r="O41" s="1">
        <v>3</v>
      </c>
      <c r="P41" s="1">
        <v>3</v>
      </c>
      <c r="Q41" s="1"/>
      <c r="R41" s="1">
        <v>35</v>
      </c>
      <c r="T41">
        <v>0</v>
      </c>
      <c r="U41">
        <v>9</v>
      </c>
      <c r="V41">
        <v>11</v>
      </c>
      <c r="W41">
        <v>2</v>
      </c>
      <c r="X41">
        <v>1</v>
      </c>
      <c r="Y41">
        <v>6</v>
      </c>
      <c r="Z41">
        <v>3</v>
      </c>
      <c r="AA41">
        <v>3</v>
      </c>
    </row>
    <row r="42" spans="1:27" x14ac:dyDescent="0.25">
      <c r="A42">
        <v>0</v>
      </c>
      <c r="B42">
        <v>0.8</v>
      </c>
      <c r="C42">
        <f>rsDist[[#This Row],[richnessDist]]+rsDist[[#This Row],[sharpnessDist]]</f>
        <v>0.8</v>
      </c>
      <c r="D42">
        <f>ROUND(rsPretest20[[#This Row],[knowledgeScore]],1)</f>
        <v>0.2</v>
      </c>
      <c r="E42" s="2">
        <v>0.214285714285714</v>
      </c>
      <c r="F42">
        <v>69</v>
      </c>
      <c r="G42">
        <v>1</v>
      </c>
      <c r="I42" s="6">
        <v>0.4</v>
      </c>
      <c r="J42" s="1">
        <v>21</v>
      </c>
      <c r="K42" s="1">
        <v>38</v>
      </c>
      <c r="L42" s="1">
        <v>18</v>
      </c>
      <c r="M42" s="1">
        <v>10</v>
      </c>
      <c r="N42" s="1">
        <v>37</v>
      </c>
      <c r="O42" s="1">
        <v>7</v>
      </c>
      <c r="P42" s="1">
        <v>12</v>
      </c>
      <c r="Q42" s="1"/>
      <c r="R42" s="1">
        <v>143</v>
      </c>
      <c r="T42">
        <v>0.4</v>
      </c>
      <c r="U42">
        <v>21</v>
      </c>
      <c r="V42">
        <v>38</v>
      </c>
      <c r="W42">
        <v>18</v>
      </c>
      <c r="X42">
        <v>10</v>
      </c>
      <c r="Y42">
        <v>37</v>
      </c>
      <c r="Z42">
        <v>7</v>
      </c>
      <c r="AA42">
        <v>12</v>
      </c>
    </row>
    <row r="43" spans="1:27" x14ac:dyDescent="0.25">
      <c r="A43">
        <v>0</v>
      </c>
      <c r="B43">
        <v>0</v>
      </c>
      <c r="C43">
        <f>rsDist[[#This Row],[richnessDist]]+rsDist[[#This Row],[sharpnessDist]]</f>
        <v>0</v>
      </c>
      <c r="D43">
        <f>ROUND(rsPretest20[[#This Row],[knowledgeScore]],1)</f>
        <v>0.2</v>
      </c>
      <c r="E43" s="2">
        <v>0.214285714285714</v>
      </c>
      <c r="F43">
        <v>69</v>
      </c>
      <c r="G43">
        <v>1</v>
      </c>
      <c r="I43" s="6">
        <v>0.8</v>
      </c>
      <c r="J43" s="1">
        <v>24</v>
      </c>
      <c r="K43" s="1">
        <v>22</v>
      </c>
      <c r="L43" s="1">
        <v>14</v>
      </c>
      <c r="M43" s="1">
        <v>7</v>
      </c>
      <c r="N43" s="1">
        <v>11</v>
      </c>
      <c r="O43" s="1">
        <v>7</v>
      </c>
      <c r="P43" s="1">
        <v>3</v>
      </c>
      <c r="Q43" s="1"/>
      <c r="R43" s="1">
        <v>88</v>
      </c>
      <c r="T43">
        <v>0.8</v>
      </c>
      <c r="U43">
        <v>24</v>
      </c>
      <c r="V43">
        <v>22</v>
      </c>
      <c r="W43">
        <v>14</v>
      </c>
      <c r="X43">
        <v>7</v>
      </c>
      <c r="Y43">
        <v>11</v>
      </c>
      <c r="Z43">
        <v>7</v>
      </c>
      <c r="AA43">
        <v>3</v>
      </c>
    </row>
    <row r="44" spans="1:27" x14ac:dyDescent="0.25">
      <c r="A44">
        <v>0</v>
      </c>
      <c r="B44">
        <v>0.4</v>
      </c>
      <c r="C44">
        <f>rsDist[[#This Row],[richnessDist]]+rsDist[[#This Row],[sharpnessDist]]</f>
        <v>0.4</v>
      </c>
      <c r="D44">
        <f>ROUND(rsPretest20[[#This Row],[knowledgeScore]],1)</f>
        <v>0.2</v>
      </c>
      <c r="E44" s="2">
        <v>0.214285714285714</v>
      </c>
      <c r="F44">
        <v>69</v>
      </c>
      <c r="G44">
        <v>1</v>
      </c>
      <c r="I44" s="6">
        <v>1.2000000000000002</v>
      </c>
      <c r="J44" s="1"/>
      <c r="K44" s="1">
        <v>1</v>
      </c>
      <c r="L44" s="1">
        <v>2</v>
      </c>
      <c r="M44" s="1"/>
      <c r="N44" s="1"/>
      <c r="O44" s="1">
        <v>1</v>
      </c>
      <c r="P44" s="1"/>
      <c r="Q44" s="1"/>
      <c r="R44" s="1">
        <v>4</v>
      </c>
      <c r="T44">
        <v>1.2000000000000002</v>
      </c>
      <c r="V44">
        <v>1</v>
      </c>
      <c r="W44">
        <v>2</v>
      </c>
      <c r="Z44">
        <v>1</v>
      </c>
    </row>
    <row r="45" spans="1:27" x14ac:dyDescent="0.25">
      <c r="A45">
        <v>0</v>
      </c>
      <c r="B45">
        <v>0</v>
      </c>
      <c r="C45">
        <f>rsDist[[#This Row],[richnessDist]]+rsDist[[#This Row],[sharpnessDist]]</f>
        <v>0</v>
      </c>
      <c r="D45">
        <f>ROUND(rsPretest20[[#This Row],[knowledgeScore]],1)</f>
        <v>0.2</v>
      </c>
      <c r="E45" s="2">
        <v>0.214285714285714</v>
      </c>
      <c r="F45">
        <v>69</v>
      </c>
      <c r="G45">
        <v>1</v>
      </c>
      <c r="I45" s="6" t="s">
        <v>34</v>
      </c>
      <c r="J45" s="1"/>
      <c r="K45" s="1"/>
      <c r="L45" s="1"/>
      <c r="M45" s="1"/>
      <c r="N45" s="1"/>
      <c r="O45" s="1"/>
      <c r="P45" s="1"/>
      <c r="Q45" s="1"/>
      <c r="R45" s="1"/>
    </row>
    <row r="46" spans="1:27" x14ac:dyDescent="0.25">
      <c r="A46">
        <v>0.4</v>
      </c>
      <c r="B46">
        <v>0</v>
      </c>
      <c r="C46">
        <f>rsDist[[#This Row],[richnessDist]]+rsDist[[#This Row],[sharpnessDist]]</f>
        <v>0.4</v>
      </c>
      <c r="D46">
        <f>ROUND(rsPretest20[[#This Row],[knowledgeScore]],1)</f>
        <v>0.2</v>
      </c>
      <c r="E46" s="2">
        <v>0.214285714285714</v>
      </c>
      <c r="F46">
        <v>69</v>
      </c>
      <c r="G46">
        <v>1</v>
      </c>
      <c r="I46" s="6" t="s">
        <v>35</v>
      </c>
      <c r="J46" s="1">
        <v>54</v>
      </c>
      <c r="K46" s="1">
        <v>72</v>
      </c>
      <c r="L46" s="1">
        <v>36</v>
      </c>
      <c r="M46" s="1">
        <v>18</v>
      </c>
      <c r="N46" s="1">
        <v>54</v>
      </c>
      <c r="O46" s="1">
        <v>18</v>
      </c>
      <c r="P46" s="1">
        <v>18</v>
      </c>
      <c r="Q46" s="1"/>
      <c r="R46" s="1">
        <v>270</v>
      </c>
    </row>
    <row r="47" spans="1:27" x14ac:dyDescent="0.25">
      <c r="A47">
        <v>0.4</v>
      </c>
      <c r="B47">
        <v>0.4</v>
      </c>
      <c r="C47">
        <f>rsDist[[#This Row],[richnessDist]]+rsDist[[#This Row],[sharpnessDist]]</f>
        <v>0.8</v>
      </c>
      <c r="D47">
        <f>ROUND(rsPretest20[[#This Row],[knowledgeScore]],1)</f>
        <v>0.2</v>
      </c>
      <c r="E47" s="2">
        <v>0.214285714285714</v>
      </c>
      <c r="F47">
        <v>69</v>
      </c>
      <c r="G47">
        <v>1</v>
      </c>
    </row>
    <row r="48" spans="1:27" x14ac:dyDescent="0.25">
      <c r="A48">
        <v>0</v>
      </c>
      <c r="B48">
        <v>0.8</v>
      </c>
      <c r="C48">
        <f>rsDist[[#This Row],[richnessDist]]+rsDist[[#This Row],[sharpnessDist]]</f>
        <v>0.8</v>
      </c>
      <c r="D48">
        <f>ROUND(rsPretest20[[#This Row],[knowledgeScore]],1)</f>
        <v>0.2</v>
      </c>
      <c r="E48" s="2">
        <v>0.214285714285714</v>
      </c>
      <c r="F48">
        <v>69</v>
      </c>
      <c r="G48">
        <v>1</v>
      </c>
    </row>
    <row r="49" spans="1:27" x14ac:dyDescent="0.25">
      <c r="A49">
        <v>0</v>
      </c>
      <c r="B49">
        <v>0</v>
      </c>
      <c r="C49">
        <f>rsDist[[#This Row],[richnessDist]]+rsDist[[#This Row],[sharpnessDist]]</f>
        <v>0</v>
      </c>
      <c r="D49">
        <f>ROUND(rsPretest20[[#This Row],[knowledgeScore]],1)</f>
        <v>0.2</v>
      </c>
      <c r="E49" s="2">
        <v>0.214285714285714</v>
      </c>
      <c r="F49">
        <v>69</v>
      </c>
      <c r="G49">
        <v>2</v>
      </c>
    </row>
    <row r="50" spans="1:27" x14ac:dyDescent="0.25">
      <c r="A50">
        <v>0.4</v>
      </c>
      <c r="B50">
        <v>0.4</v>
      </c>
      <c r="C50">
        <f>rsDist[[#This Row],[richnessDist]]+rsDist[[#This Row],[sharpnessDist]]</f>
        <v>0.8</v>
      </c>
      <c r="D50">
        <f>ROUND(rsPretest20[[#This Row],[knowledgeScore]],1)</f>
        <v>0.2</v>
      </c>
      <c r="E50" s="2">
        <v>0.214285714285714</v>
      </c>
      <c r="F50">
        <v>69</v>
      </c>
      <c r="G50">
        <v>9</v>
      </c>
    </row>
    <row r="51" spans="1:27" x14ac:dyDescent="0.25">
      <c r="A51">
        <v>0.4</v>
      </c>
      <c r="B51">
        <v>0</v>
      </c>
      <c r="C51">
        <f>rsDist[[#This Row],[richnessDist]]+rsDist[[#This Row],[sharpnessDist]]</f>
        <v>0.4</v>
      </c>
      <c r="D51">
        <f>ROUND(rsPretest20[[#This Row],[knowledgeScore]],1)</f>
        <v>0.2</v>
      </c>
      <c r="E51" s="2">
        <v>0.214285714285714</v>
      </c>
      <c r="F51">
        <v>69</v>
      </c>
      <c r="G51">
        <v>1</v>
      </c>
    </row>
    <row r="52" spans="1:27" x14ac:dyDescent="0.25">
      <c r="A52">
        <v>0.4</v>
      </c>
      <c r="B52">
        <v>0.4</v>
      </c>
      <c r="C52">
        <f>rsDist[[#This Row],[richnessDist]]+rsDist[[#This Row],[sharpnessDist]]</f>
        <v>0.8</v>
      </c>
      <c r="D52">
        <f>ROUND(rsPretest20[[#This Row],[knowledgeScore]],1)</f>
        <v>0.2</v>
      </c>
      <c r="E52" s="2">
        <v>0.214285714285714</v>
      </c>
      <c r="F52">
        <v>69</v>
      </c>
      <c r="G52">
        <v>1</v>
      </c>
      <c r="I52" t="s">
        <v>31</v>
      </c>
    </row>
    <row r="53" spans="1:27" x14ac:dyDescent="0.25">
      <c r="A53">
        <v>0</v>
      </c>
      <c r="B53">
        <v>0</v>
      </c>
      <c r="C53">
        <f>rsDist[[#This Row],[richnessDist]]+rsDist[[#This Row],[sharpnessDist]]</f>
        <v>0</v>
      </c>
      <c r="D53">
        <f>ROUND(rsPretest20[[#This Row],[knowledgeScore]],1)</f>
        <v>0.2</v>
      </c>
      <c r="E53" s="2">
        <v>0.214285714285714</v>
      </c>
      <c r="F53">
        <v>69</v>
      </c>
      <c r="G53">
        <v>1</v>
      </c>
      <c r="I53" s="5" t="s">
        <v>37</v>
      </c>
      <c r="J53" s="5" t="s">
        <v>36</v>
      </c>
    </row>
    <row r="54" spans="1:27" x14ac:dyDescent="0.25">
      <c r="A54">
        <v>0</v>
      </c>
      <c r="B54">
        <v>0</v>
      </c>
      <c r="C54">
        <f>rsDist[[#This Row],[richnessDist]]+rsDist[[#This Row],[sharpnessDist]]</f>
        <v>0</v>
      </c>
      <c r="D54">
        <f>ROUND(rsPretest20[[#This Row],[knowledgeScore]],1)</f>
        <v>0.2</v>
      </c>
      <c r="E54" s="2">
        <v>0.214285714285714</v>
      </c>
      <c r="F54">
        <v>69</v>
      </c>
      <c r="G54">
        <v>1</v>
      </c>
      <c r="I54" s="5" t="s">
        <v>33</v>
      </c>
      <c r="J54">
        <v>0.2</v>
      </c>
      <c r="K54">
        <v>0.3</v>
      </c>
      <c r="L54">
        <v>0.4</v>
      </c>
      <c r="M54">
        <v>0.5</v>
      </c>
      <c r="N54">
        <v>0.6</v>
      </c>
      <c r="O54">
        <v>0.7</v>
      </c>
      <c r="P54">
        <v>0.8</v>
      </c>
      <c r="Q54" t="s">
        <v>34</v>
      </c>
      <c r="R54" t="s">
        <v>35</v>
      </c>
      <c r="T54" t="s">
        <v>31</v>
      </c>
      <c r="U54">
        <v>0.2</v>
      </c>
      <c r="V54">
        <v>0.3</v>
      </c>
      <c r="W54">
        <v>0.4</v>
      </c>
      <c r="X54">
        <v>0.5</v>
      </c>
      <c r="Y54">
        <v>0.6</v>
      </c>
      <c r="Z54">
        <v>0.7</v>
      </c>
      <c r="AA54">
        <v>0.8</v>
      </c>
    </row>
    <row r="55" spans="1:27" x14ac:dyDescent="0.25">
      <c r="A55">
        <v>0</v>
      </c>
      <c r="B55">
        <v>0.4</v>
      </c>
      <c r="C55">
        <f>rsDist[[#This Row],[richnessDist]]+rsDist[[#This Row],[sharpnessDist]]</f>
        <v>0.4</v>
      </c>
      <c r="D55">
        <f>ROUND(rsPretest20[[#This Row],[knowledgeScore]],1)</f>
        <v>0.2</v>
      </c>
      <c r="E55" s="2">
        <v>0.214285714285714</v>
      </c>
      <c r="F55">
        <v>69</v>
      </c>
      <c r="G55">
        <v>1</v>
      </c>
      <c r="I55" s="6">
        <v>0</v>
      </c>
      <c r="J55" s="1">
        <v>1</v>
      </c>
      <c r="K55" s="1">
        <v>12</v>
      </c>
      <c r="L55" s="1">
        <v>6</v>
      </c>
      <c r="M55" s="1">
        <v>4</v>
      </c>
      <c r="N55" s="1">
        <v>25</v>
      </c>
      <c r="O55" s="1"/>
      <c r="P55" s="1"/>
      <c r="Q55" s="1"/>
      <c r="R55" s="1">
        <v>48</v>
      </c>
      <c r="T55">
        <v>0</v>
      </c>
      <c r="U55">
        <v>1</v>
      </c>
      <c r="V55">
        <v>12</v>
      </c>
      <c r="W55">
        <v>6</v>
      </c>
      <c r="X55">
        <v>4</v>
      </c>
      <c r="Y55">
        <v>25</v>
      </c>
    </row>
    <row r="56" spans="1:27" x14ac:dyDescent="0.25">
      <c r="A56">
        <v>0</v>
      </c>
      <c r="B56">
        <v>0.4</v>
      </c>
      <c r="C56">
        <f>rsDist[[#This Row],[richnessDist]]+rsDist[[#This Row],[sharpnessDist]]</f>
        <v>0.4</v>
      </c>
      <c r="D56">
        <f>ROUND(rsPretest20[[#This Row],[knowledgeScore]],1)</f>
        <v>0.3</v>
      </c>
      <c r="E56" s="2">
        <v>0.25</v>
      </c>
      <c r="F56">
        <v>72</v>
      </c>
      <c r="G56">
        <v>1</v>
      </c>
      <c r="I56" s="6">
        <v>1</v>
      </c>
      <c r="J56" s="1">
        <v>13</v>
      </c>
      <c r="K56" s="1">
        <v>40</v>
      </c>
      <c r="L56" s="1">
        <v>13</v>
      </c>
      <c r="M56" s="1">
        <v>9</v>
      </c>
      <c r="N56" s="1">
        <v>16</v>
      </c>
      <c r="O56" s="1">
        <v>4</v>
      </c>
      <c r="P56" s="1">
        <v>2</v>
      </c>
      <c r="Q56" s="1"/>
      <c r="R56" s="1">
        <v>97</v>
      </c>
      <c r="T56">
        <v>1</v>
      </c>
      <c r="U56">
        <v>13</v>
      </c>
      <c r="V56">
        <v>40</v>
      </c>
      <c r="W56">
        <v>13</v>
      </c>
      <c r="X56">
        <v>9</v>
      </c>
      <c r="Y56">
        <v>16</v>
      </c>
      <c r="Z56">
        <v>4</v>
      </c>
      <c r="AA56">
        <v>2</v>
      </c>
    </row>
    <row r="57" spans="1:27" x14ac:dyDescent="0.25">
      <c r="A57">
        <v>0.4</v>
      </c>
      <c r="B57">
        <v>0</v>
      </c>
      <c r="C57">
        <f>rsDist[[#This Row],[richnessDist]]+rsDist[[#This Row],[sharpnessDist]]</f>
        <v>0.4</v>
      </c>
      <c r="D57">
        <f>ROUND(rsPretest20[[#This Row],[knowledgeScore]],1)</f>
        <v>0.3</v>
      </c>
      <c r="E57" s="2">
        <v>0.25</v>
      </c>
      <c r="F57">
        <v>72</v>
      </c>
      <c r="G57">
        <v>3</v>
      </c>
      <c r="I57" s="6">
        <v>2</v>
      </c>
      <c r="J57" s="1">
        <v>11</v>
      </c>
      <c r="K57" s="1">
        <v>7</v>
      </c>
      <c r="L57" s="1">
        <v>2</v>
      </c>
      <c r="M57" s="1">
        <v>2</v>
      </c>
      <c r="N57" s="1">
        <v>6</v>
      </c>
      <c r="O57" s="1">
        <v>5</v>
      </c>
      <c r="P57" s="1">
        <v>1</v>
      </c>
      <c r="Q57" s="1"/>
      <c r="R57" s="1">
        <v>34</v>
      </c>
      <c r="T57">
        <v>2</v>
      </c>
      <c r="U57">
        <v>11</v>
      </c>
      <c r="V57">
        <v>7</v>
      </c>
      <c r="W57">
        <v>2</v>
      </c>
      <c r="X57">
        <v>2</v>
      </c>
      <c r="Y57">
        <v>6</v>
      </c>
      <c r="Z57">
        <v>5</v>
      </c>
      <c r="AA57">
        <v>1</v>
      </c>
    </row>
    <row r="58" spans="1:27" x14ac:dyDescent="0.25">
      <c r="A58">
        <v>0.4</v>
      </c>
      <c r="B58">
        <v>0</v>
      </c>
      <c r="C58">
        <f>rsDist[[#This Row],[richnessDist]]+rsDist[[#This Row],[sharpnessDist]]</f>
        <v>0.4</v>
      </c>
      <c r="D58">
        <f>ROUND(rsPretest20[[#This Row],[knowledgeScore]],1)</f>
        <v>0.3</v>
      </c>
      <c r="E58" s="2">
        <v>0.25</v>
      </c>
      <c r="F58">
        <v>72</v>
      </c>
      <c r="G58">
        <v>0</v>
      </c>
      <c r="I58" s="6">
        <v>3</v>
      </c>
      <c r="J58" s="1">
        <v>11</v>
      </c>
      <c r="K58" s="1">
        <v>7</v>
      </c>
      <c r="L58" s="1">
        <v>3</v>
      </c>
      <c r="M58" s="1">
        <v>2</v>
      </c>
      <c r="N58" s="1">
        <v>4</v>
      </c>
      <c r="O58" s="1">
        <v>6</v>
      </c>
      <c r="P58" s="1">
        <v>4</v>
      </c>
      <c r="Q58" s="1"/>
      <c r="R58" s="1">
        <v>37</v>
      </c>
      <c r="T58">
        <v>3</v>
      </c>
      <c r="U58">
        <v>11</v>
      </c>
      <c r="V58">
        <v>7</v>
      </c>
      <c r="W58">
        <v>3</v>
      </c>
      <c r="X58">
        <v>2</v>
      </c>
      <c r="Y58">
        <v>4</v>
      </c>
      <c r="Z58">
        <v>6</v>
      </c>
      <c r="AA58">
        <v>4</v>
      </c>
    </row>
    <row r="59" spans="1:27" x14ac:dyDescent="0.25">
      <c r="A59">
        <v>0.4</v>
      </c>
      <c r="B59">
        <v>0</v>
      </c>
      <c r="C59">
        <f>rsDist[[#This Row],[richnessDist]]+rsDist[[#This Row],[sharpnessDist]]</f>
        <v>0.4</v>
      </c>
      <c r="D59">
        <f>ROUND(rsPretest20[[#This Row],[knowledgeScore]],1)</f>
        <v>0.3</v>
      </c>
      <c r="E59" s="2">
        <v>0.25</v>
      </c>
      <c r="F59">
        <v>72</v>
      </c>
      <c r="G59">
        <v>0</v>
      </c>
      <c r="I59" s="6">
        <v>4</v>
      </c>
      <c r="J59" s="1">
        <v>4</v>
      </c>
      <c r="K59" s="1">
        <v>4</v>
      </c>
      <c r="L59" s="1"/>
      <c r="M59" s="1"/>
      <c r="N59" s="1">
        <v>2</v>
      </c>
      <c r="O59" s="1">
        <v>2</v>
      </c>
      <c r="P59" s="1">
        <v>3</v>
      </c>
      <c r="Q59" s="1"/>
      <c r="R59" s="1">
        <v>15</v>
      </c>
      <c r="T59">
        <v>4</v>
      </c>
      <c r="U59">
        <v>4</v>
      </c>
      <c r="V59">
        <v>4</v>
      </c>
      <c r="Y59">
        <v>2</v>
      </c>
      <c r="Z59">
        <v>2</v>
      </c>
      <c r="AA59">
        <v>3</v>
      </c>
    </row>
    <row r="60" spans="1:27" x14ac:dyDescent="0.25">
      <c r="A60">
        <v>0.4</v>
      </c>
      <c r="B60">
        <v>0.4</v>
      </c>
      <c r="C60">
        <f>rsDist[[#This Row],[richnessDist]]+rsDist[[#This Row],[sharpnessDist]]</f>
        <v>0.8</v>
      </c>
      <c r="D60">
        <f>ROUND(rsPretest20[[#This Row],[knowledgeScore]],1)</f>
        <v>0.3</v>
      </c>
      <c r="E60" s="2">
        <v>0.25</v>
      </c>
      <c r="F60">
        <v>72</v>
      </c>
      <c r="G60">
        <v>0</v>
      </c>
      <c r="I60" s="6">
        <v>5</v>
      </c>
      <c r="J60" s="1">
        <v>5</v>
      </c>
      <c r="K60" s="1">
        <v>2</v>
      </c>
      <c r="L60" s="1">
        <v>1</v>
      </c>
      <c r="M60" s="1"/>
      <c r="N60" s="1">
        <v>1</v>
      </c>
      <c r="O60" s="1"/>
      <c r="P60" s="1">
        <v>4</v>
      </c>
      <c r="Q60" s="1"/>
      <c r="R60" s="1">
        <v>13</v>
      </c>
      <c r="T60">
        <v>5</v>
      </c>
      <c r="U60">
        <v>5</v>
      </c>
      <c r="V60">
        <v>2</v>
      </c>
      <c r="W60">
        <v>1</v>
      </c>
      <c r="Y60">
        <v>1</v>
      </c>
      <c r="AA60">
        <v>4</v>
      </c>
    </row>
    <row r="61" spans="1:27" x14ac:dyDescent="0.25">
      <c r="A61">
        <v>0</v>
      </c>
      <c r="B61">
        <v>0.4</v>
      </c>
      <c r="C61">
        <f>rsDist[[#This Row],[richnessDist]]+rsDist[[#This Row],[sharpnessDist]]</f>
        <v>0.4</v>
      </c>
      <c r="D61">
        <f>ROUND(rsPretest20[[#This Row],[knowledgeScore]],1)</f>
        <v>0.3</v>
      </c>
      <c r="E61" s="2">
        <v>0.25</v>
      </c>
      <c r="F61">
        <v>72</v>
      </c>
      <c r="G61">
        <v>0</v>
      </c>
      <c r="I61" s="6">
        <v>6</v>
      </c>
      <c r="J61" s="1">
        <v>2</v>
      </c>
      <c r="K61" s="1"/>
      <c r="L61" s="1">
        <v>2</v>
      </c>
      <c r="M61" s="1"/>
      <c r="N61" s="1"/>
      <c r="O61" s="1"/>
      <c r="P61" s="1">
        <v>3</v>
      </c>
      <c r="Q61" s="1"/>
      <c r="R61" s="1">
        <v>7</v>
      </c>
      <c r="T61">
        <v>6</v>
      </c>
      <c r="U61">
        <v>2</v>
      </c>
      <c r="W61">
        <v>2</v>
      </c>
      <c r="AA61">
        <v>3</v>
      </c>
    </row>
    <row r="62" spans="1:27" x14ac:dyDescent="0.25">
      <c r="A62">
        <v>0.4</v>
      </c>
      <c r="B62">
        <v>0</v>
      </c>
      <c r="C62">
        <f>rsDist[[#This Row],[richnessDist]]+rsDist[[#This Row],[sharpnessDist]]</f>
        <v>0.4</v>
      </c>
      <c r="D62">
        <f>ROUND(rsPretest20[[#This Row],[knowledgeScore]],1)</f>
        <v>0.3</v>
      </c>
      <c r="E62" s="2">
        <v>0.25</v>
      </c>
      <c r="F62">
        <v>72</v>
      </c>
      <c r="G62">
        <v>0</v>
      </c>
      <c r="I62" s="6">
        <v>7</v>
      </c>
      <c r="J62" s="1">
        <v>1</v>
      </c>
      <c r="K62" s="1"/>
      <c r="L62" s="1">
        <v>1</v>
      </c>
      <c r="M62" s="1">
        <v>1</v>
      </c>
      <c r="N62" s="1"/>
      <c r="O62" s="1">
        <v>1</v>
      </c>
      <c r="P62" s="1">
        <v>1</v>
      </c>
      <c r="Q62" s="1"/>
      <c r="R62" s="1">
        <v>5</v>
      </c>
      <c r="T62">
        <v>7</v>
      </c>
      <c r="U62">
        <v>1</v>
      </c>
      <c r="W62">
        <v>1</v>
      </c>
      <c r="X62">
        <v>1</v>
      </c>
      <c r="Z62">
        <v>1</v>
      </c>
      <c r="AA62">
        <v>1</v>
      </c>
    </row>
    <row r="63" spans="1:27" x14ac:dyDescent="0.25">
      <c r="A63">
        <v>0.4</v>
      </c>
      <c r="B63">
        <v>0</v>
      </c>
      <c r="C63">
        <f>rsDist[[#This Row],[richnessDist]]+rsDist[[#This Row],[sharpnessDist]]</f>
        <v>0.4</v>
      </c>
      <c r="D63">
        <f>ROUND(rsPretest20[[#This Row],[knowledgeScore]],1)</f>
        <v>0.3</v>
      </c>
      <c r="E63" s="2">
        <v>0.25</v>
      </c>
      <c r="F63">
        <v>72</v>
      </c>
      <c r="G63">
        <v>2</v>
      </c>
      <c r="I63" s="6">
        <v>8</v>
      </c>
      <c r="J63" s="1"/>
      <c r="K63" s="1"/>
      <c r="L63" s="1">
        <v>1</v>
      </c>
      <c r="M63" s="1"/>
      <c r="N63" s="1"/>
      <c r="O63" s="1"/>
      <c r="P63" s="1"/>
      <c r="Q63" s="1"/>
      <c r="R63" s="1">
        <v>1</v>
      </c>
      <c r="T63">
        <v>8</v>
      </c>
      <c r="W63">
        <v>1</v>
      </c>
    </row>
    <row r="64" spans="1:27" x14ac:dyDescent="0.25">
      <c r="A64">
        <v>0.4</v>
      </c>
      <c r="B64">
        <v>0.4</v>
      </c>
      <c r="C64">
        <f>rsDist[[#This Row],[richnessDist]]+rsDist[[#This Row],[sharpnessDist]]</f>
        <v>0.8</v>
      </c>
      <c r="D64">
        <f>ROUND(rsPretest20[[#This Row],[knowledgeScore]],1)</f>
        <v>0.3</v>
      </c>
      <c r="E64" s="2">
        <v>0.25</v>
      </c>
      <c r="F64">
        <v>72</v>
      </c>
      <c r="G64">
        <v>1</v>
      </c>
      <c r="I64" s="6">
        <v>9</v>
      </c>
      <c r="J64" s="1">
        <v>3</v>
      </c>
      <c r="K64" s="1"/>
      <c r="L64" s="1"/>
      <c r="M64" s="1"/>
      <c r="N64" s="1"/>
      <c r="O64" s="1"/>
      <c r="P64" s="1"/>
      <c r="Q64" s="1"/>
      <c r="R64" s="1">
        <v>3</v>
      </c>
      <c r="T64">
        <v>9</v>
      </c>
      <c r="U64">
        <v>3</v>
      </c>
    </row>
    <row r="65" spans="1:23" x14ac:dyDescent="0.25">
      <c r="A65">
        <v>0</v>
      </c>
      <c r="B65">
        <v>0.4</v>
      </c>
      <c r="C65">
        <f>rsDist[[#This Row],[richnessDist]]+rsDist[[#This Row],[sharpnessDist]]</f>
        <v>0.4</v>
      </c>
      <c r="D65">
        <f>ROUND(rsPretest20[[#This Row],[knowledgeScore]],1)</f>
        <v>0.3</v>
      </c>
      <c r="E65" s="2">
        <v>0.25</v>
      </c>
      <c r="F65">
        <v>72</v>
      </c>
      <c r="G65">
        <v>0</v>
      </c>
      <c r="I65" s="6">
        <v>10</v>
      </c>
      <c r="J65" s="1">
        <v>1</v>
      </c>
      <c r="K65" s="1"/>
      <c r="L65" s="1">
        <v>2</v>
      </c>
      <c r="M65" s="1"/>
      <c r="N65" s="1"/>
      <c r="O65" s="1"/>
      <c r="P65" s="1"/>
      <c r="Q65" s="1"/>
      <c r="R65" s="1">
        <v>3</v>
      </c>
      <c r="T65">
        <v>10</v>
      </c>
      <c r="U65">
        <v>1</v>
      </c>
      <c r="W65">
        <v>2</v>
      </c>
    </row>
    <row r="66" spans="1:23" x14ac:dyDescent="0.25">
      <c r="A66">
        <v>0.4</v>
      </c>
      <c r="B66">
        <v>0</v>
      </c>
      <c r="C66">
        <f>rsDist[[#This Row],[richnessDist]]+rsDist[[#This Row],[sharpnessDist]]</f>
        <v>0.4</v>
      </c>
      <c r="D66">
        <f>ROUND(rsPretest20[[#This Row],[knowledgeScore]],1)</f>
        <v>0.3</v>
      </c>
      <c r="E66" s="2">
        <v>0.25</v>
      </c>
      <c r="F66">
        <v>72</v>
      </c>
      <c r="G66">
        <v>0</v>
      </c>
      <c r="I66" s="6">
        <v>12</v>
      </c>
      <c r="J66" s="1">
        <v>2</v>
      </c>
      <c r="K66" s="1"/>
      <c r="L66" s="1">
        <v>1</v>
      </c>
      <c r="M66" s="1"/>
      <c r="N66" s="1"/>
      <c r="O66" s="1"/>
      <c r="P66" s="1"/>
      <c r="Q66" s="1"/>
      <c r="R66" s="1">
        <v>3</v>
      </c>
      <c r="T66">
        <v>12</v>
      </c>
      <c r="U66">
        <v>2</v>
      </c>
      <c r="W66">
        <v>1</v>
      </c>
    </row>
    <row r="67" spans="1:23" x14ac:dyDescent="0.25">
      <c r="A67">
        <v>0</v>
      </c>
      <c r="B67">
        <v>0</v>
      </c>
      <c r="C67">
        <f>rsDist[[#This Row],[richnessDist]]+rsDist[[#This Row],[sharpnessDist]]</f>
        <v>0</v>
      </c>
      <c r="D67">
        <f>ROUND(rsPretest20[[#This Row],[knowledgeScore]],1)</f>
        <v>0.3</v>
      </c>
      <c r="E67" s="2">
        <v>0.25</v>
      </c>
      <c r="F67">
        <v>72</v>
      </c>
      <c r="G67">
        <v>0</v>
      </c>
      <c r="I67" s="6">
        <v>14</v>
      </c>
      <c r="J67" s="1"/>
      <c r="K67" s="1"/>
      <c r="L67" s="1">
        <v>1</v>
      </c>
      <c r="M67" s="1"/>
      <c r="N67" s="1"/>
      <c r="O67" s="1"/>
      <c r="P67" s="1"/>
      <c r="Q67" s="1"/>
      <c r="R67" s="1">
        <v>1</v>
      </c>
      <c r="T67">
        <v>14</v>
      </c>
      <c r="W67">
        <v>1</v>
      </c>
    </row>
    <row r="68" spans="1:23" x14ac:dyDescent="0.25">
      <c r="A68">
        <v>0.4</v>
      </c>
      <c r="B68">
        <v>0.4</v>
      </c>
      <c r="C68">
        <f>rsDist[[#This Row],[richnessDist]]+rsDist[[#This Row],[sharpnessDist]]</f>
        <v>0.8</v>
      </c>
      <c r="D68">
        <f>ROUND(rsPretest20[[#This Row],[knowledgeScore]],1)</f>
        <v>0.3</v>
      </c>
      <c r="E68" s="2">
        <v>0.25</v>
      </c>
      <c r="F68">
        <v>72</v>
      </c>
      <c r="G68">
        <v>0</v>
      </c>
      <c r="I68" s="6">
        <v>15</v>
      </c>
      <c r="J68" s="1"/>
      <c r="K68" s="1"/>
      <c r="L68" s="1">
        <v>1</v>
      </c>
      <c r="M68" s="1"/>
      <c r="N68" s="1"/>
      <c r="O68" s="1"/>
      <c r="P68" s="1"/>
      <c r="Q68" s="1"/>
      <c r="R68" s="1">
        <v>1</v>
      </c>
      <c r="T68">
        <v>15</v>
      </c>
      <c r="W68">
        <v>1</v>
      </c>
    </row>
    <row r="69" spans="1:23" x14ac:dyDescent="0.25">
      <c r="A69">
        <v>0.4</v>
      </c>
      <c r="B69">
        <v>0</v>
      </c>
      <c r="C69">
        <f>rsDist[[#This Row],[richnessDist]]+rsDist[[#This Row],[sharpnessDist]]</f>
        <v>0.4</v>
      </c>
      <c r="D69">
        <f>ROUND(rsPretest20[[#This Row],[knowledgeScore]],1)</f>
        <v>0.3</v>
      </c>
      <c r="E69" s="2">
        <v>0.25</v>
      </c>
      <c r="F69">
        <v>72</v>
      </c>
      <c r="G69">
        <v>3</v>
      </c>
      <c r="I69" s="6">
        <v>25</v>
      </c>
      <c r="J69" s="1"/>
      <c r="K69" s="1"/>
      <c r="L69" s="1">
        <v>1</v>
      </c>
      <c r="M69" s="1"/>
      <c r="N69" s="1"/>
      <c r="O69" s="1"/>
      <c r="P69" s="1"/>
      <c r="Q69" s="1"/>
      <c r="R69" s="1">
        <v>1</v>
      </c>
      <c r="T69">
        <v>25</v>
      </c>
      <c r="W69">
        <v>1</v>
      </c>
    </row>
    <row r="70" spans="1:23" x14ac:dyDescent="0.25">
      <c r="A70">
        <v>0.4</v>
      </c>
      <c r="B70">
        <v>0</v>
      </c>
      <c r="C70">
        <f>rsDist[[#This Row],[richnessDist]]+rsDist[[#This Row],[sharpnessDist]]</f>
        <v>0.4</v>
      </c>
      <c r="D70">
        <f>ROUND(rsPretest20[[#This Row],[knowledgeScore]],1)</f>
        <v>0.3</v>
      </c>
      <c r="E70" s="2">
        <v>0.25</v>
      </c>
      <c r="F70">
        <v>72</v>
      </c>
      <c r="G70">
        <v>0</v>
      </c>
      <c r="I70" s="6">
        <v>39</v>
      </c>
      <c r="J70" s="1"/>
      <c r="K70" s="1"/>
      <c r="L70" s="1">
        <v>1</v>
      </c>
      <c r="M70" s="1"/>
      <c r="N70" s="1"/>
      <c r="O70" s="1"/>
      <c r="P70" s="1"/>
      <c r="Q70" s="1"/>
      <c r="R70" s="1">
        <v>1</v>
      </c>
      <c r="T70">
        <v>39</v>
      </c>
      <c r="W70">
        <v>1</v>
      </c>
    </row>
    <row r="71" spans="1:23" x14ac:dyDescent="0.25">
      <c r="A71">
        <v>0</v>
      </c>
      <c r="B71">
        <v>0.4</v>
      </c>
      <c r="C71">
        <f>rsDist[[#This Row],[richnessDist]]+rsDist[[#This Row],[sharpnessDist]]</f>
        <v>0.4</v>
      </c>
      <c r="D71">
        <f>ROUND(rsPretest20[[#This Row],[knowledgeScore]],1)</f>
        <v>0.3</v>
      </c>
      <c r="E71" s="2">
        <v>0.25</v>
      </c>
      <c r="F71">
        <v>72</v>
      </c>
      <c r="G71">
        <v>4</v>
      </c>
      <c r="I71" s="6" t="s">
        <v>34</v>
      </c>
      <c r="J71" s="1"/>
      <c r="K71" s="1"/>
      <c r="L71" s="1"/>
      <c r="M71" s="1"/>
      <c r="N71" s="1"/>
      <c r="O71" s="1"/>
      <c r="P71" s="1"/>
      <c r="Q71" s="1"/>
      <c r="R71" s="1"/>
    </row>
    <row r="72" spans="1:23" x14ac:dyDescent="0.25">
      <c r="A72">
        <v>0.4</v>
      </c>
      <c r="B72">
        <v>0</v>
      </c>
      <c r="C72">
        <f>rsDist[[#This Row],[richnessDist]]+rsDist[[#This Row],[sharpnessDist]]</f>
        <v>0.4</v>
      </c>
      <c r="D72">
        <f>ROUND(rsPretest20[[#This Row],[knowledgeScore]],1)</f>
        <v>0.3</v>
      </c>
      <c r="E72" s="2">
        <v>0.25</v>
      </c>
      <c r="F72">
        <v>72</v>
      </c>
      <c r="G72">
        <v>0</v>
      </c>
      <c r="I72" s="6" t="s">
        <v>35</v>
      </c>
      <c r="J72" s="1">
        <v>54</v>
      </c>
      <c r="K72" s="1">
        <v>72</v>
      </c>
      <c r="L72" s="1">
        <v>36</v>
      </c>
      <c r="M72" s="1">
        <v>18</v>
      </c>
      <c r="N72" s="1">
        <v>54</v>
      </c>
      <c r="O72" s="1">
        <v>18</v>
      </c>
      <c r="P72" s="1">
        <v>18</v>
      </c>
      <c r="Q72" s="1"/>
      <c r="R72" s="1">
        <v>270</v>
      </c>
    </row>
    <row r="73" spans="1:23" x14ac:dyDescent="0.25">
      <c r="A73">
        <v>0.4</v>
      </c>
      <c r="B73">
        <v>0</v>
      </c>
      <c r="C73">
        <f>rsDist[[#This Row],[richnessDist]]+rsDist[[#This Row],[sharpnessDist]]</f>
        <v>0.4</v>
      </c>
      <c r="D73">
        <f>ROUND(rsPretest20[[#This Row],[knowledgeScore]],1)</f>
        <v>0.3</v>
      </c>
      <c r="E73" s="2">
        <v>0.25</v>
      </c>
      <c r="F73">
        <v>72</v>
      </c>
      <c r="G73">
        <v>2</v>
      </c>
    </row>
    <row r="74" spans="1:23" x14ac:dyDescent="0.25">
      <c r="A74">
        <v>0</v>
      </c>
      <c r="B74">
        <v>0</v>
      </c>
      <c r="C74">
        <f>rsDist[[#This Row],[richnessDist]]+rsDist[[#This Row],[sharpnessDist]]</f>
        <v>0</v>
      </c>
      <c r="D74">
        <f>ROUND(rsPretest20[[#This Row],[knowledgeScore]],1)</f>
        <v>0.8</v>
      </c>
      <c r="E74" s="2">
        <v>0.78571428571428503</v>
      </c>
      <c r="F74">
        <v>73</v>
      </c>
      <c r="G74">
        <v>7</v>
      </c>
    </row>
    <row r="75" spans="1:23" x14ac:dyDescent="0.25">
      <c r="A75">
        <v>0.4</v>
      </c>
      <c r="B75">
        <v>0</v>
      </c>
      <c r="C75">
        <f>rsDist[[#This Row],[richnessDist]]+rsDist[[#This Row],[sharpnessDist]]</f>
        <v>0.4</v>
      </c>
      <c r="D75">
        <f>ROUND(rsPretest20[[#This Row],[knowledgeScore]],1)</f>
        <v>0.8</v>
      </c>
      <c r="E75" s="2">
        <v>0.78571428571428503</v>
      </c>
      <c r="F75">
        <v>73</v>
      </c>
      <c r="G75">
        <v>3</v>
      </c>
    </row>
    <row r="76" spans="1:23" x14ac:dyDescent="0.25">
      <c r="A76">
        <v>0</v>
      </c>
      <c r="B76">
        <v>0.4</v>
      </c>
      <c r="C76">
        <f>rsDist[[#This Row],[richnessDist]]+rsDist[[#This Row],[sharpnessDist]]</f>
        <v>0.4</v>
      </c>
      <c r="D76">
        <f>ROUND(rsPretest20[[#This Row],[knowledgeScore]],1)</f>
        <v>0.8</v>
      </c>
      <c r="E76" s="2">
        <v>0.78571428571428503</v>
      </c>
      <c r="F76">
        <v>73</v>
      </c>
      <c r="G76">
        <v>4</v>
      </c>
    </row>
    <row r="77" spans="1:23" x14ac:dyDescent="0.25">
      <c r="A77">
        <v>0.4</v>
      </c>
      <c r="B77">
        <v>0</v>
      </c>
      <c r="C77">
        <f>rsDist[[#This Row],[richnessDist]]+rsDist[[#This Row],[sharpnessDist]]</f>
        <v>0.4</v>
      </c>
      <c r="D77">
        <f>ROUND(rsPretest20[[#This Row],[knowledgeScore]],1)</f>
        <v>0.8</v>
      </c>
      <c r="E77" s="2">
        <v>0.78571428571428503</v>
      </c>
      <c r="F77">
        <v>73</v>
      </c>
      <c r="G77">
        <v>6</v>
      </c>
    </row>
    <row r="78" spans="1:23" x14ac:dyDescent="0.25">
      <c r="A78">
        <v>0</v>
      </c>
      <c r="B78">
        <v>0.4</v>
      </c>
      <c r="C78">
        <f>rsDist[[#This Row],[richnessDist]]+rsDist[[#This Row],[sharpnessDist]]</f>
        <v>0.4</v>
      </c>
      <c r="D78">
        <f>ROUND(rsPretest20[[#This Row],[knowledgeScore]],1)</f>
        <v>0.8</v>
      </c>
      <c r="E78" s="2">
        <v>0.78571428571428503</v>
      </c>
      <c r="F78">
        <v>73</v>
      </c>
      <c r="G78">
        <v>4</v>
      </c>
    </row>
    <row r="79" spans="1:23" x14ac:dyDescent="0.25">
      <c r="A79">
        <v>0.4</v>
      </c>
      <c r="B79">
        <v>0</v>
      </c>
      <c r="C79">
        <f>rsDist[[#This Row],[richnessDist]]+rsDist[[#This Row],[sharpnessDist]]</f>
        <v>0.4</v>
      </c>
      <c r="D79">
        <f>ROUND(rsPretest20[[#This Row],[knowledgeScore]],1)</f>
        <v>0.8</v>
      </c>
      <c r="E79" s="2">
        <v>0.78571428571428503</v>
      </c>
      <c r="F79">
        <v>73</v>
      </c>
      <c r="G79">
        <v>5</v>
      </c>
    </row>
    <row r="80" spans="1:23" x14ac:dyDescent="0.25">
      <c r="A80">
        <v>0.4</v>
      </c>
      <c r="B80">
        <v>0.4</v>
      </c>
      <c r="C80">
        <f>rsDist[[#This Row],[richnessDist]]+rsDist[[#This Row],[sharpnessDist]]</f>
        <v>0.8</v>
      </c>
      <c r="D80">
        <f>ROUND(rsPretest20[[#This Row],[knowledgeScore]],1)</f>
        <v>0.8</v>
      </c>
      <c r="E80" s="2">
        <v>0.78571428571428503</v>
      </c>
      <c r="F80">
        <v>73</v>
      </c>
      <c r="G80">
        <v>4</v>
      </c>
    </row>
    <row r="81" spans="1:7" x14ac:dyDescent="0.25">
      <c r="A81">
        <v>0</v>
      </c>
      <c r="B81">
        <v>0</v>
      </c>
      <c r="C81">
        <f>rsDist[[#This Row],[richnessDist]]+rsDist[[#This Row],[sharpnessDist]]</f>
        <v>0</v>
      </c>
      <c r="D81">
        <f>ROUND(rsPretest20[[#This Row],[knowledgeScore]],1)</f>
        <v>0.8</v>
      </c>
      <c r="E81" s="2">
        <v>0.78571428571428503</v>
      </c>
      <c r="F81">
        <v>73</v>
      </c>
      <c r="G81">
        <v>3</v>
      </c>
    </row>
    <row r="82" spans="1:7" x14ac:dyDescent="0.25">
      <c r="A82">
        <v>0.4</v>
      </c>
      <c r="B82">
        <v>0</v>
      </c>
      <c r="C82">
        <f>rsDist[[#This Row],[richnessDist]]+rsDist[[#This Row],[sharpnessDist]]</f>
        <v>0.4</v>
      </c>
      <c r="D82">
        <f>ROUND(rsPretest20[[#This Row],[knowledgeScore]],1)</f>
        <v>0.8</v>
      </c>
      <c r="E82" s="2">
        <v>0.78571428571428503</v>
      </c>
      <c r="F82">
        <v>73</v>
      </c>
      <c r="G82">
        <v>5</v>
      </c>
    </row>
    <row r="83" spans="1:7" x14ac:dyDescent="0.25">
      <c r="A83">
        <v>0</v>
      </c>
      <c r="B83">
        <v>0.4</v>
      </c>
      <c r="C83">
        <f>rsDist[[#This Row],[richnessDist]]+rsDist[[#This Row],[sharpnessDist]]</f>
        <v>0.4</v>
      </c>
      <c r="D83">
        <f>ROUND(rsPretest20[[#This Row],[knowledgeScore]],1)</f>
        <v>0.8</v>
      </c>
      <c r="E83" s="2">
        <v>0.78571428571428503</v>
      </c>
      <c r="F83">
        <v>73</v>
      </c>
      <c r="G83">
        <v>3</v>
      </c>
    </row>
    <row r="84" spans="1:7" x14ac:dyDescent="0.25">
      <c r="A84">
        <v>0</v>
      </c>
      <c r="B84">
        <v>0.4</v>
      </c>
      <c r="C84">
        <f>rsDist[[#This Row],[richnessDist]]+rsDist[[#This Row],[sharpnessDist]]</f>
        <v>0.4</v>
      </c>
      <c r="D84">
        <f>ROUND(rsPretest20[[#This Row],[knowledgeScore]],1)</f>
        <v>0.8</v>
      </c>
      <c r="E84" s="2">
        <v>0.78571428571428503</v>
      </c>
      <c r="F84">
        <v>73</v>
      </c>
      <c r="G84">
        <v>2</v>
      </c>
    </row>
    <row r="85" spans="1:7" x14ac:dyDescent="0.25">
      <c r="A85">
        <v>0.4</v>
      </c>
      <c r="B85">
        <v>0.4</v>
      </c>
      <c r="C85">
        <f>rsDist[[#This Row],[richnessDist]]+rsDist[[#This Row],[sharpnessDist]]</f>
        <v>0.8</v>
      </c>
      <c r="D85">
        <f>ROUND(rsPretest20[[#This Row],[knowledgeScore]],1)</f>
        <v>0.8</v>
      </c>
      <c r="E85" s="2">
        <v>0.78571428571428503</v>
      </c>
      <c r="F85">
        <v>73</v>
      </c>
      <c r="G85">
        <v>1</v>
      </c>
    </row>
    <row r="86" spans="1:7" x14ac:dyDescent="0.25">
      <c r="A86">
        <v>0</v>
      </c>
      <c r="B86">
        <v>0</v>
      </c>
      <c r="C86">
        <f>rsDist[[#This Row],[richnessDist]]+rsDist[[#This Row],[sharpnessDist]]</f>
        <v>0</v>
      </c>
      <c r="D86">
        <f>ROUND(rsPretest20[[#This Row],[knowledgeScore]],1)</f>
        <v>0.8</v>
      </c>
      <c r="E86" s="2">
        <v>0.78571428571428503</v>
      </c>
      <c r="F86">
        <v>73</v>
      </c>
      <c r="G86">
        <v>3</v>
      </c>
    </row>
    <row r="87" spans="1:7" x14ac:dyDescent="0.25">
      <c r="A87">
        <v>0.4</v>
      </c>
      <c r="B87">
        <v>0</v>
      </c>
      <c r="C87">
        <f>rsDist[[#This Row],[richnessDist]]+rsDist[[#This Row],[sharpnessDist]]</f>
        <v>0.4</v>
      </c>
      <c r="D87">
        <f>ROUND(rsPretest20[[#This Row],[knowledgeScore]],1)</f>
        <v>0.8</v>
      </c>
      <c r="E87" s="2">
        <v>0.78571428571428503</v>
      </c>
      <c r="F87">
        <v>73</v>
      </c>
      <c r="G87">
        <v>6</v>
      </c>
    </row>
    <row r="88" spans="1:7" x14ac:dyDescent="0.25">
      <c r="A88">
        <v>0.4</v>
      </c>
      <c r="B88">
        <v>0</v>
      </c>
      <c r="C88">
        <f>rsDist[[#This Row],[richnessDist]]+rsDist[[#This Row],[sharpnessDist]]</f>
        <v>0.4</v>
      </c>
      <c r="D88">
        <f>ROUND(rsPretest20[[#This Row],[knowledgeScore]],1)</f>
        <v>0.8</v>
      </c>
      <c r="E88" s="2">
        <v>0.78571428571428503</v>
      </c>
      <c r="F88">
        <v>73</v>
      </c>
      <c r="G88">
        <v>6</v>
      </c>
    </row>
    <row r="89" spans="1:7" x14ac:dyDescent="0.25">
      <c r="A89">
        <v>0</v>
      </c>
      <c r="B89">
        <v>0.4</v>
      </c>
      <c r="C89">
        <f>rsDist[[#This Row],[richnessDist]]+rsDist[[#This Row],[sharpnessDist]]</f>
        <v>0.4</v>
      </c>
      <c r="D89">
        <f>ROUND(rsPretest20[[#This Row],[knowledgeScore]],1)</f>
        <v>0.8</v>
      </c>
      <c r="E89" s="2">
        <v>0.78571428571428503</v>
      </c>
      <c r="F89">
        <v>73</v>
      </c>
      <c r="G89">
        <v>5</v>
      </c>
    </row>
    <row r="90" spans="1:7" x14ac:dyDescent="0.25">
      <c r="A90">
        <v>0.4</v>
      </c>
      <c r="B90">
        <v>0</v>
      </c>
      <c r="C90">
        <f>rsDist[[#This Row],[richnessDist]]+rsDist[[#This Row],[sharpnessDist]]</f>
        <v>0.4</v>
      </c>
      <c r="D90">
        <f>ROUND(rsPretest20[[#This Row],[knowledgeScore]],1)</f>
        <v>0.8</v>
      </c>
      <c r="E90" s="2">
        <v>0.78571428571428503</v>
      </c>
      <c r="F90">
        <v>73</v>
      </c>
      <c r="G90">
        <v>1</v>
      </c>
    </row>
    <row r="91" spans="1:7" x14ac:dyDescent="0.25">
      <c r="A91">
        <v>0</v>
      </c>
      <c r="B91">
        <v>0.8</v>
      </c>
      <c r="C91">
        <f>rsDist[[#This Row],[richnessDist]]+rsDist[[#This Row],[sharpnessDist]]</f>
        <v>0.8</v>
      </c>
      <c r="D91">
        <f>ROUND(rsPretest20[[#This Row],[knowledgeScore]],1)</f>
        <v>0.8</v>
      </c>
      <c r="E91" s="2">
        <v>0.78571428571428503</v>
      </c>
      <c r="F91">
        <v>73</v>
      </c>
      <c r="G91">
        <v>5</v>
      </c>
    </row>
    <row r="92" spans="1:7" x14ac:dyDescent="0.25">
      <c r="A92">
        <v>0.4</v>
      </c>
      <c r="B92">
        <v>0.4</v>
      </c>
      <c r="C92">
        <f>rsDist[[#This Row],[richnessDist]]+rsDist[[#This Row],[sharpnessDist]]</f>
        <v>0.8</v>
      </c>
      <c r="D92">
        <f>ROUND(rsPretest20[[#This Row],[knowledgeScore]],1)</f>
        <v>0.6</v>
      </c>
      <c r="E92" s="2">
        <v>0.60714285714285698</v>
      </c>
      <c r="F92">
        <v>75</v>
      </c>
      <c r="G92">
        <v>2</v>
      </c>
    </row>
    <row r="93" spans="1:7" x14ac:dyDescent="0.25">
      <c r="A93">
        <v>0.4</v>
      </c>
      <c r="B93">
        <v>0.4</v>
      </c>
      <c r="C93">
        <f>rsDist[[#This Row],[richnessDist]]+rsDist[[#This Row],[sharpnessDist]]</f>
        <v>0.8</v>
      </c>
      <c r="D93">
        <f>ROUND(rsPretest20[[#This Row],[knowledgeScore]],1)</f>
        <v>0.6</v>
      </c>
      <c r="E93" s="2">
        <v>0.60714285714285698</v>
      </c>
      <c r="F93">
        <v>75</v>
      </c>
      <c r="G93">
        <v>3</v>
      </c>
    </row>
    <row r="94" spans="1:7" x14ac:dyDescent="0.25">
      <c r="A94">
        <v>0</v>
      </c>
      <c r="B94">
        <v>0</v>
      </c>
      <c r="C94">
        <f>rsDist[[#This Row],[richnessDist]]+rsDist[[#This Row],[sharpnessDist]]</f>
        <v>0</v>
      </c>
      <c r="D94">
        <f>ROUND(rsPretest20[[#This Row],[knowledgeScore]],1)</f>
        <v>0.6</v>
      </c>
      <c r="E94" s="2">
        <v>0.60714285714285698</v>
      </c>
      <c r="F94">
        <v>75</v>
      </c>
      <c r="G94">
        <v>3</v>
      </c>
    </row>
    <row r="95" spans="1:7" x14ac:dyDescent="0.25">
      <c r="A95">
        <v>0</v>
      </c>
      <c r="B95">
        <v>0.4</v>
      </c>
      <c r="C95">
        <f>rsDist[[#This Row],[richnessDist]]+rsDist[[#This Row],[sharpnessDist]]</f>
        <v>0.4</v>
      </c>
      <c r="D95">
        <f>ROUND(rsPretest20[[#This Row],[knowledgeScore]],1)</f>
        <v>0.6</v>
      </c>
      <c r="E95" s="2">
        <v>0.60714285714285698</v>
      </c>
      <c r="F95">
        <v>75</v>
      </c>
      <c r="G95">
        <v>4</v>
      </c>
    </row>
    <row r="96" spans="1:7" x14ac:dyDescent="0.25">
      <c r="A96">
        <v>0.4</v>
      </c>
      <c r="B96">
        <v>0.4</v>
      </c>
      <c r="C96">
        <f>rsDist[[#This Row],[richnessDist]]+rsDist[[#This Row],[sharpnessDist]]</f>
        <v>0.8</v>
      </c>
      <c r="D96">
        <f>ROUND(rsPretest20[[#This Row],[knowledgeScore]],1)</f>
        <v>0.6</v>
      </c>
      <c r="E96" s="2">
        <v>0.60714285714285698</v>
      </c>
      <c r="F96">
        <v>75</v>
      </c>
      <c r="G96">
        <v>2</v>
      </c>
    </row>
    <row r="97" spans="1:7" x14ac:dyDescent="0.25">
      <c r="A97">
        <v>0</v>
      </c>
      <c r="B97">
        <v>0</v>
      </c>
      <c r="C97">
        <f>rsDist[[#This Row],[richnessDist]]+rsDist[[#This Row],[sharpnessDist]]</f>
        <v>0</v>
      </c>
      <c r="D97">
        <f>ROUND(rsPretest20[[#This Row],[knowledgeScore]],1)</f>
        <v>0.6</v>
      </c>
      <c r="E97" s="2">
        <v>0.60714285714285698</v>
      </c>
      <c r="F97">
        <v>75</v>
      </c>
      <c r="G97">
        <v>3</v>
      </c>
    </row>
    <row r="98" spans="1:7" x14ac:dyDescent="0.25">
      <c r="A98">
        <v>0.4</v>
      </c>
      <c r="B98">
        <v>0.4</v>
      </c>
      <c r="C98">
        <f>rsDist[[#This Row],[richnessDist]]+rsDist[[#This Row],[sharpnessDist]]</f>
        <v>0.8</v>
      </c>
      <c r="D98">
        <f>ROUND(rsPretest20[[#This Row],[knowledgeScore]],1)</f>
        <v>0.6</v>
      </c>
      <c r="E98" s="2">
        <v>0.60714285714285698</v>
      </c>
      <c r="F98">
        <v>75</v>
      </c>
      <c r="G98">
        <v>3</v>
      </c>
    </row>
    <row r="99" spans="1:7" x14ac:dyDescent="0.25">
      <c r="A99">
        <v>0.4</v>
      </c>
      <c r="B99">
        <v>0</v>
      </c>
      <c r="C99">
        <f>rsDist[[#This Row],[richnessDist]]+rsDist[[#This Row],[sharpnessDist]]</f>
        <v>0.4</v>
      </c>
      <c r="D99">
        <f>ROUND(rsPretest20[[#This Row],[knowledgeScore]],1)</f>
        <v>0.6</v>
      </c>
      <c r="E99" s="2">
        <v>0.60714285714285698</v>
      </c>
      <c r="F99">
        <v>75</v>
      </c>
      <c r="G99">
        <v>1</v>
      </c>
    </row>
    <row r="100" spans="1:7" x14ac:dyDescent="0.25">
      <c r="A100">
        <v>0</v>
      </c>
      <c r="B100">
        <v>0.4</v>
      </c>
      <c r="C100">
        <f>rsDist[[#This Row],[richnessDist]]+rsDist[[#This Row],[sharpnessDist]]</f>
        <v>0.4</v>
      </c>
      <c r="D100">
        <f>ROUND(rsPretest20[[#This Row],[knowledgeScore]],1)</f>
        <v>0.6</v>
      </c>
      <c r="E100" s="2">
        <v>0.60714285714285698</v>
      </c>
      <c r="F100">
        <v>75</v>
      </c>
      <c r="G100">
        <v>0</v>
      </c>
    </row>
    <row r="101" spans="1:7" x14ac:dyDescent="0.25">
      <c r="A101">
        <v>0.4</v>
      </c>
      <c r="B101">
        <v>0</v>
      </c>
      <c r="C101">
        <f>rsDist[[#This Row],[richnessDist]]+rsDist[[#This Row],[sharpnessDist]]</f>
        <v>0.4</v>
      </c>
      <c r="D101">
        <f>ROUND(rsPretest20[[#This Row],[knowledgeScore]],1)</f>
        <v>0.6</v>
      </c>
      <c r="E101" s="2">
        <v>0.60714285714285698</v>
      </c>
      <c r="F101">
        <v>75</v>
      </c>
      <c r="G101">
        <v>0</v>
      </c>
    </row>
    <row r="102" spans="1:7" x14ac:dyDescent="0.25">
      <c r="A102">
        <v>0</v>
      </c>
      <c r="B102">
        <v>0.4</v>
      </c>
      <c r="C102">
        <f>rsDist[[#This Row],[richnessDist]]+rsDist[[#This Row],[sharpnessDist]]</f>
        <v>0.4</v>
      </c>
      <c r="D102">
        <f>ROUND(rsPretest20[[#This Row],[knowledgeScore]],1)</f>
        <v>0.6</v>
      </c>
      <c r="E102" s="2">
        <v>0.60714285714285698</v>
      </c>
      <c r="F102">
        <v>75</v>
      </c>
      <c r="G102">
        <v>1</v>
      </c>
    </row>
    <row r="103" spans="1:7" x14ac:dyDescent="0.25">
      <c r="A103">
        <v>0</v>
      </c>
      <c r="B103">
        <v>0.4</v>
      </c>
      <c r="C103">
        <f>rsDist[[#This Row],[richnessDist]]+rsDist[[#This Row],[sharpnessDist]]</f>
        <v>0.4</v>
      </c>
      <c r="D103">
        <f>ROUND(rsPretest20[[#This Row],[knowledgeScore]],1)</f>
        <v>0.6</v>
      </c>
      <c r="E103" s="2">
        <v>0.60714285714285698</v>
      </c>
      <c r="F103">
        <v>75</v>
      </c>
      <c r="G103">
        <v>1</v>
      </c>
    </row>
    <row r="104" spans="1:7" x14ac:dyDescent="0.25">
      <c r="A104">
        <v>0.4</v>
      </c>
      <c r="B104">
        <v>0.4</v>
      </c>
      <c r="C104">
        <f>rsDist[[#This Row],[richnessDist]]+rsDist[[#This Row],[sharpnessDist]]</f>
        <v>0.8</v>
      </c>
      <c r="D104">
        <f>ROUND(rsPretest20[[#This Row],[knowledgeScore]],1)</f>
        <v>0.6</v>
      </c>
      <c r="E104" s="2">
        <v>0.60714285714285698</v>
      </c>
      <c r="F104">
        <v>75</v>
      </c>
      <c r="G104">
        <v>5</v>
      </c>
    </row>
    <row r="105" spans="1:7" x14ac:dyDescent="0.25">
      <c r="A105">
        <v>0</v>
      </c>
      <c r="B105">
        <v>0.4</v>
      </c>
      <c r="C105">
        <f>rsDist[[#This Row],[richnessDist]]+rsDist[[#This Row],[sharpnessDist]]</f>
        <v>0.4</v>
      </c>
      <c r="D105">
        <f>ROUND(rsPretest20[[#This Row],[knowledgeScore]],1)</f>
        <v>0.6</v>
      </c>
      <c r="E105" s="2">
        <v>0.60714285714285698</v>
      </c>
      <c r="F105">
        <v>75</v>
      </c>
      <c r="G105">
        <v>4</v>
      </c>
    </row>
    <row r="106" spans="1:7" x14ac:dyDescent="0.25">
      <c r="A106">
        <v>0.4</v>
      </c>
      <c r="B106">
        <v>0</v>
      </c>
      <c r="C106">
        <f>rsDist[[#This Row],[richnessDist]]+rsDist[[#This Row],[sharpnessDist]]</f>
        <v>0.4</v>
      </c>
      <c r="D106">
        <f>ROUND(rsPretest20[[#This Row],[knowledgeScore]],1)</f>
        <v>0.6</v>
      </c>
      <c r="E106" s="2">
        <v>0.60714285714285698</v>
      </c>
      <c r="F106">
        <v>75</v>
      </c>
      <c r="G106">
        <v>1</v>
      </c>
    </row>
    <row r="107" spans="1:7" x14ac:dyDescent="0.25">
      <c r="A107">
        <v>0.4</v>
      </c>
      <c r="B107">
        <v>0.4</v>
      </c>
      <c r="C107">
        <f>rsDist[[#This Row],[richnessDist]]+rsDist[[#This Row],[sharpnessDist]]</f>
        <v>0.8</v>
      </c>
      <c r="D107">
        <f>ROUND(rsPretest20[[#This Row],[knowledgeScore]],1)</f>
        <v>0.6</v>
      </c>
      <c r="E107" s="2">
        <v>0.60714285714285698</v>
      </c>
      <c r="F107">
        <v>75</v>
      </c>
      <c r="G107">
        <v>1</v>
      </c>
    </row>
    <row r="108" spans="1:7" x14ac:dyDescent="0.25">
      <c r="A108">
        <v>0</v>
      </c>
      <c r="B108">
        <v>0.4</v>
      </c>
      <c r="C108">
        <f>rsDist[[#This Row],[richnessDist]]+rsDist[[#This Row],[sharpnessDist]]</f>
        <v>0.4</v>
      </c>
      <c r="D108">
        <f>ROUND(rsPretest20[[#This Row],[knowledgeScore]],1)</f>
        <v>0.6</v>
      </c>
      <c r="E108" s="2">
        <v>0.60714285714285698</v>
      </c>
      <c r="F108">
        <v>75</v>
      </c>
      <c r="G108">
        <v>2</v>
      </c>
    </row>
    <row r="109" spans="1:7" x14ac:dyDescent="0.25">
      <c r="A109">
        <v>0.4</v>
      </c>
      <c r="B109">
        <v>0.4</v>
      </c>
      <c r="C109">
        <f>rsDist[[#This Row],[richnessDist]]+rsDist[[#This Row],[sharpnessDist]]</f>
        <v>0.8</v>
      </c>
      <c r="D109">
        <f>ROUND(rsPretest20[[#This Row],[knowledgeScore]],1)</f>
        <v>0.6</v>
      </c>
      <c r="E109" s="2">
        <v>0.60714285714285698</v>
      </c>
      <c r="F109">
        <v>75</v>
      </c>
      <c r="G109">
        <v>2</v>
      </c>
    </row>
    <row r="110" spans="1:7" x14ac:dyDescent="0.25">
      <c r="A110">
        <v>0.4</v>
      </c>
      <c r="B110">
        <v>0</v>
      </c>
      <c r="C110">
        <f>rsDist[[#This Row],[richnessDist]]+rsDist[[#This Row],[sharpnessDist]]</f>
        <v>0.4</v>
      </c>
      <c r="D110">
        <f>ROUND(rsPretest20[[#This Row],[knowledgeScore]],1)</f>
        <v>0.4</v>
      </c>
      <c r="E110" s="2">
        <v>0.39285714285714202</v>
      </c>
      <c r="F110">
        <v>80</v>
      </c>
      <c r="G110">
        <v>39</v>
      </c>
    </row>
    <row r="111" spans="1:7" x14ac:dyDescent="0.25">
      <c r="A111">
        <v>0</v>
      </c>
      <c r="B111">
        <v>0.4</v>
      </c>
      <c r="C111">
        <f>rsDist[[#This Row],[richnessDist]]+rsDist[[#This Row],[sharpnessDist]]</f>
        <v>0.4</v>
      </c>
      <c r="D111">
        <f>ROUND(rsPretest20[[#This Row],[knowledgeScore]],1)</f>
        <v>0.4</v>
      </c>
      <c r="E111" s="2">
        <v>0.39285714285714202</v>
      </c>
      <c r="F111">
        <v>80</v>
      </c>
      <c r="G111">
        <v>10</v>
      </c>
    </row>
    <row r="112" spans="1:7" x14ac:dyDescent="0.25">
      <c r="A112">
        <v>0</v>
      </c>
      <c r="B112">
        <v>0.4</v>
      </c>
      <c r="C112">
        <f>rsDist[[#This Row],[richnessDist]]+rsDist[[#This Row],[sharpnessDist]]</f>
        <v>0.4</v>
      </c>
      <c r="D112">
        <f>ROUND(rsPretest20[[#This Row],[knowledgeScore]],1)</f>
        <v>0.4</v>
      </c>
      <c r="E112" s="2">
        <v>0.39285714285714202</v>
      </c>
      <c r="F112">
        <v>80</v>
      </c>
      <c r="G112">
        <v>1</v>
      </c>
    </row>
    <row r="113" spans="1:7" x14ac:dyDescent="0.25">
      <c r="A113">
        <v>0.4</v>
      </c>
      <c r="B113">
        <v>0</v>
      </c>
      <c r="C113">
        <f>rsDist[[#This Row],[richnessDist]]+rsDist[[#This Row],[sharpnessDist]]</f>
        <v>0.4</v>
      </c>
      <c r="D113">
        <f>ROUND(rsPretest20[[#This Row],[knowledgeScore]],1)</f>
        <v>0.4</v>
      </c>
      <c r="E113" s="2">
        <v>0.39285714285714202</v>
      </c>
      <c r="F113">
        <v>80</v>
      </c>
      <c r="G113">
        <v>25</v>
      </c>
    </row>
    <row r="114" spans="1:7" x14ac:dyDescent="0.25">
      <c r="A114">
        <v>0.4</v>
      </c>
      <c r="B114">
        <v>0.4</v>
      </c>
      <c r="C114">
        <f>rsDist[[#This Row],[richnessDist]]+rsDist[[#This Row],[sharpnessDist]]</f>
        <v>0.8</v>
      </c>
      <c r="D114">
        <f>ROUND(rsPretest20[[#This Row],[knowledgeScore]],1)</f>
        <v>0.4</v>
      </c>
      <c r="E114" s="2">
        <v>0.39285714285714202</v>
      </c>
      <c r="F114">
        <v>80</v>
      </c>
      <c r="G114">
        <v>15</v>
      </c>
    </row>
    <row r="115" spans="1:7" x14ac:dyDescent="0.25">
      <c r="A115">
        <v>0.4</v>
      </c>
      <c r="B115">
        <v>0.4</v>
      </c>
      <c r="C115">
        <f>rsDist[[#This Row],[richnessDist]]+rsDist[[#This Row],[sharpnessDist]]</f>
        <v>0.8</v>
      </c>
      <c r="D115">
        <f>ROUND(rsPretest20[[#This Row],[knowledgeScore]],1)</f>
        <v>0.4</v>
      </c>
      <c r="E115" s="2">
        <v>0.39285714285714202</v>
      </c>
      <c r="F115">
        <v>80</v>
      </c>
      <c r="G115">
        <v>6</v>
      </c>
    </row>
    <row r="116" spans="1:7" x14ac:dyDescent="0.25">
      <c r="A116">
        <v>0.4</v>
      </c>
      <c r="B116">
        <v>0</v>
      </c>
      <c r="C116">
        <f>rsDist[[#This Row],[richnessDist]]+rsDist[[#This Row],[sharpnessDist]]</f>
        <v>0.4</v>
      </c>
      <c r="D116">
        <f>ROUND(rsPretest20[[#This Row],[knowledgeScore]],1)</f>
        <v>0.4</v>
      </c>
      <c r="E116" s="2">
        <v>0.39285714285714202</v>
      </c>
      <c r="F116">
        <v>80</v>
      </c>
      <c r="G116">
        <v>12</v>
      </c>
    </row>
    <row r="117" spans="1:7" x14ac:dyDescent="0.25">
      <c r="A117">
        <v>0</v>
      </c>
      <c r="B117">
        <v>0.8</v>
      </c>
      <c r="C117">
        <f>rsDist[[#This Row],[richnessDist]]+rsDist[[#This Row],[sharpnessDist]]</f>
        <v>0.8</v>
      </c>
      <c r="D117">
        <f>ROUND(rsPretest20[[#This Row],[knowledgeScore]],1)</f>
        <v>0.4</v>
      </c>
      <c r="E117" s="2">
        <v>0.39285714285714202</v>
      </c>
      <c r="F117">
        <v>80</v>
      </c>
      <c r="G117">
        <v>5</v>
      </c>
    </row>
    <row r="118" spans="1:7" x14ac:dyDescent="0.25">
      <c r="A118">
        <v>0.4</v>
      </c>
      <c r="B118">
        <v>0</v>
      </c>
      <c r="C118">
        <f>rsDist[[#This Row],[richnessDist]]+rsDist[[#This Row],[sharpnessDist]]</f>
        <v>0.4</v>
      </c>
      <c r="D118">
        <f>ROUND(rsPretest20[[#This Row],[knowledgeScore]],1)</f>
        <v>0.4</v>
      </c>
      <c r="E118" s="2">
        <v>0.39285714285714202</v>
      </c>
      <c r="F118">
        <v>80</v>
      </c>
      <c r="G118">
        <v>3</v>
      </c>
    </row>
    <row r="119" spans="1:7" x14ac:dyDescent="0.25">
      <c r="A119">
        <v>0</v>
      </c>
      <c r="B119">
        <v>0.4</v>
      </c>
      <c r="C119">
        <f>rsDist[[#This Row],[richnessDist]]+rsDist[[#This Row],[sharpnessDist]]</f>
        <v>0.4</v>
      </c>
      <c r="D119">
        <f>ROUND(rsPretest20[[#This Row],[knowledgeScore]],1)</f>
        <v>0.4</v>
      </c>
      <c r="E119" s="2">
        <v>0.39285714285714202</v>
      </c>
      <c r="F119">
        <v>80</v>
      </c>
      <c r="G119">
        <v>14</v>
      </c>
    </row>
    <row r="120" spans="1:7" x14ac:dyDescent="0.25">
      <c r="A120">
        <v>0</v>
      </c>
      <c r="B120">
        <v>0.4</v>
      </c>
      <c r="C120">
        <f>rsDist[[#This Row],[richnessDist]]+rsDist[[#This Row],[sharpnessDist]]</f>
        <v>0.4</v>
      </c>
      <c r="D120">
        <f>ROUND(rsPretest20[[#This Row],[knowledgeScore]],1)</f>
        <v>0.4</v>
      </c>
      <c r="E120" s="2">
        <v>0.39285714285714202</v>
      </c>
      <c r="F120">
        <v>80</v>
      </c>
      <c r="G120">
        <v>1</v>
      </c>
    </row>
    <row r="121" spans="1:7" x14ac:dyDescent="0.25">
      <c r="A121">
        <v>0.4</v>
      </c>
      <c r="B121">
        <v>0.8</v>
      </c>
      <c r="C121">
        <f>rsDist[[#This Row],[richnessDist]]+rsDist[[#This Row],[sharpnessDist]]</f>
        <v>1.2000000000000002</v>
      </c>
      <c r="D121">
        <f>ROUND(rsPretest20[[#This Row],[knowledgeScore]],1)</f>
        <v>0.4</v>
      </c>
      <c r="E121" s="2">
        <v>0.39285714285714202</v>
      </c>
      <c r="F121">
        <v>80</v>
      </c>
      <c r="G121">
        <v>3</v>
      </c>
    </row>
    <row r="122" spans="1:7" x14ac:dyDescent="0.25">
      <c r="A122">
        <v>0.4</v>
      </c>
      <c r="B122">
        <v>0.4</v>
      </c>
      <c r="C122">
        <f>rsDist[[#This Row],[richnessDist]]+rsDist[[#This Row],[sharpnessDist]]</f>
        <v>0.8</v>
      </c>
      <c r="D122">
        <f>ROUND(rsPretest20[[#This Row],[knowledgeScore]],1)</f>
        <v>0.4</v>
      </c>
      <c r="E122" s="2">
        <v>0.39285714285714202</v>
      </c>
      <c r="F122">
        <v>80</v>
      </c>
      <c r="G122">
        <v>0</v>
      </c>
    </row>
    <row r="123" spans="1:7" x14ac:dyDescent="0.25">
      <c r="A123">
        <v>0.4</v>
      </c>
      <c r="B123">
        <v>0</v>
      </c>
      <c r="C123">
        <f>rsDist[[#This Row],[richnessDist]]+rsDist[[#This Row],[sharpnessDist]]</f>
        <v>0.4</v>
      </c>
      <c r="D123">
        <f>ROUND(rsPretest20[[#This Row],[knowledgeScore]],1)</f>
        <v>0.4</v>
      </c>
      <c r="E123" s="2">
        <v>0.39285714285714202</v>
      </c>
      <c r="F123">
        <v>80</v>
      </c>
      <c r="G123">
        <v>10</v>
      </c>
    </row>
    <row r="124" spans="1:7" x14ac:dyDescent="0.25">
      <c r="A124">
        <v>0.4</v>
      </c>
      <c r="B124">
        <v>0.4</v>
      </c>
      <c r="C124">
        <f>rsDist[[#This Row],[richnessDist]]+rsDist[[#This Row],[sharpnessDist]]</f>
        <v>0.8</v>
      </c>
      <c r="D124">
        <f>ROUND(rsPretest20[[#This Row],[knowledgeScore]],1)</f>
        <v>0.4</v>
      </c>
      <c r="E124" s="2">
        <v>0.39285714285714202</v>
      </c>
      <c r="F124">
        <v>80</v>
      </c>
      <c r="G124">
        <v>2</v>
      </c>
    </row>
    <row r="125" spans="1:7" x14ac:dyDescent="0.25">
      <c r="A125">
        <v>0.4</v>
      </c>
      <c r="B125">
        <v>0</v>
      </c>
      <c r="C125">
        <f>rsDist[[#This Row],[richnessDist]]+rsDist[[#This Row],[sharpnessDist]]</f>
        <v>0.4</v>
      </c>
      <c r="D125">
        <f>ROUND(rsPretest20[[#This Row],[knowledgeScore]],1)</f>
        <v>0.4</v>
      </c>
      <c r="E125" s="2">
        <v>0.39285714285714202</v>
      </c>
      <c r="F125">
        <v>80</v>
      </c>
      <c r="G125">
        <v>6</v>
      </c>
    </row>
    <row r="126" spans="1:7" x14ac:dyDescent="0.25">
      <c r="A126">
        <v>0.4</v>
      </c>
      <c r="B126">
        <v>0.4</v>
      </c>
      <c r="C126">
        <f>rsDist[[#This Row],[richnessDist]]+rsDist[[#This Row],[sharpnessDist]]</f>
        <v>0.8</v>
      </c>
      <c r="D126">
        <f>ROUND(rsPretest20[[#This Row],[knowledgeScore]],1)</f>
        <v>0.4</v>
      </c>
      <c r="E126" s="2">
        <v>0.39285714285714202</v>
      </c>
      <c r="F126">
        <v>80</v>
      </c>
      <c r="G126">
        <v>8</v>
      </c>
    </row>
    <row r="127" spans="1:7" x14ac:dyDescent="0.25">
      <c r="A127">
        <v>0</v>
      </c>
      <c r="B127">
        <v>0</v>
      </c>
      <c r="C127">
        <f>rsDist[[#This Row],[richnessDist]]+rsDist[[#This Row],[sharpnessDist]]</f>
        <v>0</v>
      </c>
      <c r="D127">
        <f>ROUND(rsPretest20[[#This Row],[knowledgeScore]],1)</f>
        <v>0.4</v>
      </c>
      <c r="E127" s="2">
        <v>0.39285714285714202</v>
      </c>
      <c r="F127">
        <v>80</v>
      </c>
      <c r="G127">
        <v>7</v>
      </c>
    </row>
    <row r="128" spans="1:7" x14ac:dyDescent="0.25">
      <c r="A128">
        <v>0</v>
      </c>
      <c r="B128">
        <v>0.4</v>
      </c>
      <c r="C128">
        <f>rsDist[[#This Row],[richnessDist]]+rsDist[[#This Row],[sharpnessDist]]</f>
        <v>0.4</v>
      </c>
      <c r="D128">
        <f>ROUND(rsPretest20[[#This Row],[knowledgeScore]],1)</f>
        <v>0.2</v>
      </c>
      <c r="E128" s="2">
        <v>0.214285714285714</v>
      </c>
      <c r="F128">
        <v>83</v>
      </c>
      <c r="G128">
        <v>6</v>
      </c>
    </row>
    <row r="129" spans="1:7" x14ac:dyDescent="0.25">
      <c r="A129">
        <v>0.4</v>
      </c>
      <c r="B129">
        <v>0</v>
      </c>
      <c r="C129">
        <f>rsDist[[#This Row],[richnessDist]]+rsDist[[#This Row],[sharpnessDist]]</f>
        <v>0.4</v>
      </c>
      <c r="D129">
        <f>ROUND(rsPretest20[[#This Row],[knowledgeScore]],1)</f>
        <v>0.2</v>
      </c>
      <c r="E129" s="2">
        <v>0.214285714285714</v>
      </c>
      <c r="F129">
        <v>83</v>
      </c>
      <c r="G129">
        <v>12</v>
      </c>
    </row>
    <row r="130" spans="1:7" x14ac:dyDescent="0.25">
      <c r="A130">
        <v>0.4</v>
      </c>
      <c r="B130">
        <v>0</v>
      </c>
      <c r="C130">
        <f>rsDist[[#This Row],[richnessDist]]+rsDist[[#This Row],[sharpnessDist]]</f>
        <v>0.4</v>
      </c>
      <c r="D130">
        <f>ROUND(rsPretest20[[#This Row],[knowledgeScore]],1)</f>
        <v>0.2</v>
      </c>
      <c r="E130" s="2">
        <v>0.214285714285714</v>
      </c>
      <c r="F130">
        <v>83</v>
      </c>
      <c r="G130">
        <v>9</v>
      </c>
    </row>
    <row r="131" spans="1:7" x14ac:dyDescent="0.25">
      <c r="A131">
        <v>0.4</v>
      </c>
      <c r="B131">
        <v>0</v>
      </c>
      <c r="C131">
        <f>rsDist[[#This Row],[richnessDist]]+rsDist[[#This Row],[sharpnessDist]]</f>
        <v>0.4</v>
      </c>
      <c r="D131">
        <f>ROUND(rsPretest20[[#This Row],[knowledgeScore]],1)</f>
        <v>0.2</v>
      </c>
      <c r="E131" s="2">
        <v>0.214285714285714</v>
      </c>
      <c r="F131">
        <v>83</v>
      </c>
      <c r="G131">
        <v>2</v>
      </c>
    </row>
    <row r="132" spans="1:7" x14ac:dyDescent="0.25">
      <c r="A132">
        <v>0.4</v>
      </c>
      <c r="B132">
        <v>0.4</v>
      </c>
      <c r="C132">
        <f>rsDist[[#This Row],[richnessDist]]+rsDist[[#This Row],[sharpnessDist]]</f>
        <v>0.8</v>
      </c>
      <c r="D132">
        <f>ROUND(rsPretest20[[#This Row],[knowledgeScore]],1)</f>
        <v>0.2</v>
      </c>
      <c r="E132" s="2">
        <v>0.214285714285714</v>
      </c>
      <c r="F132">
        <v>83</v>
      </c>
      <c r="G132">
        <v>2</v>
      </c>
    </row>
    <row r="133" spans="1:7" x14ac:dyDescent="0.25">
      <c r="A133">
        <v>0</v>
      </c>
      <c r="B133">
        <v>0.4</v>
      </c>
      <c r="C133">
        <f>rsDist[[#This Row],[richnessDist]]+rsDist[[#This Row],[sharpnessDist]]</f>
        <v>0.4</v>
      </c>
      <c r="D133">
        <f>ROUND(rsPretest20[[#This Row],[knowledgeScore]],1)</f>
        <v>0.2</v>
      </c>
      <c r="E133" s="2">
        <v>0.214285714285714</v>
      </c>
      <c r="F133">
        <v>83</v>
      </c>
      <c r="G133">
        <v>9</v>
      </c>
    </row>
    <row r="134" spans="1:7" x14ac:dyDescent="0.25">
      <c r="A134">
        <v>0.4</v>
      </c>
      <c r="B134">
        <v>0.4</v>
      </c>
      <c r="C134">
        <f>rsDist[[#This Row],[richnessDist]]+rsDist[[#This Row],[sharpnessDist]]</f>
        <v>0.8</v>
      </c>
      <c r="D134">
        <f>ROUND(rsPretest20[[#This Row],[knowledgeScore]],1)</f>
        <v>0.2</v>
      </c>
      <c r="E134" s="2">
        <v>0.214285714285714</v>
      </c>
      <c r="F134">
        <v>83</v>
      </c>
      <c r="G134">
        <v>6</v>
      </c>
    </row>
    <row r="135" spans="1:7" x14ac:dyDescent="0.25">
      <c r="A135">
        <v>0.4</v>
      </c>
      <c r="B135">
        <v>0.4</v>
      </c>
      <c r="C135">
        <f>rsDist[[#This Row],[richnessDist]]+rsDist[[#This Row],[sharpnessDist]]</f>
        <v>0.8</v>
      </c>
      <c r="D135">
        <f>ROUND(rsPretest20[[#This Row],[knowledgeScore]],1)</f>
        <v>0.2</v>
      </c>
      <c r="E135" s="2">
        <v>0.214285714285714</v>
      </c>
      <c r="F135">
        <v>83</v>
      </c>
      <c r="G135">
        <v>4</v>
      </c>
    </row>
    <row r="136" spans="1:7" x14ac:dyDescent="0.25">
      <c r="A136">
        <v>0</v>
      </c>
      <c r="B136">
        <v>0</v>
      </c>
      <c r="C136">
        <f>rsDist[[#This Row],[richnessDist]]+rsDist[[#This Row],[sharpnessDist]]</f>
        <v>0</v>
      </c>
      <c r="D136">
        <f>ROUND(rsPretest20[[#This Row],[knowledgeScore]],1)</f>
        <v>0.2</v>
      </c>
      <c r="E136" s="2">
        <v>0.214285714285714</v>
      </c>
      <c r="F136">
        <v>83</v>
      </c>
      <c r="G136">
        <v>10</v>
      </c>
    </row>
    <row r="137" spans="1:7" x14ac:dyDescent="0.25">
      <c r="A137">
        <v>0.4</v>
      </c>
      <c r="B137">
        <v>0.4</v>
      </c>
      <c r="C137">
        <f>rsDist[[#This Row],[richnessDist]]+rsDist[[#This Row],[sharpnessDist]]</f>
        <v>0.8</v>
      </c>
      <c r="D137">
        <f>ROUND(rsPretest20[[#This Row],[knowledgeScore]],1)</f>
        <v>0.2</v>
      </c>
      <c r="E137" s="2">
        <v>0.214285714285714</v>
      </c>
      <c r="F137">
        <v>83</v>
      </c>
      <c r="G137">
        <v>12</v>
      </c>
    </row>
    <row r="138" spans="1:7" x14ac:dyDescent="0.25">
      <c r="A138">
        <v>0.4</v>
      </c>
      <c r="B138">
        <v>0.4</v>
      </c>
      <c r="C138">
        <f>rsDist[[#This Row],[richnessDist]]+rsDist[[#This Row],[sharpnessDist]]</f>
        <v>0.8</v>
      </c>
      <c r="D138">
        <f>ROUND(rsPretest20[[#This Row],[knowledgeScore]],1)</f>
        <v>0.2</v>
      </c>
      <c r="E138" s="2">
        <v>0.214285714285714</v>
      </c>
      <c r="F138">
        <v>83</v>
      </c>
      <c r="G138">
        <v>5</v>
      </c>
    </row>
    <row r="139" spans="1:7" x14ac:dyDescent="0.25">
      <c r="A139">
        <v>0.4</v>
      </c>
      <c r="B139">
        <v>0</v>
      </c>
      <c r="C139">
        <f>rsDist[[#This Row],[richnessDist]]+rsDist[[#This Row],[sharpnessDist]]</f>
        <v>0.4</v>
      </c>
      <c r="D139">
        <f>ROUND(rsPretest20[[#This Row],[knowledgeScore]],1)</f>
        <v>0.2</v>
      </c>
      <c r="E139" s="2">
        <v>0.214285714285714</v>
      </c>
      <c r="F139">
        <v>83</v>
      </c>
      <c r="G139">
        <v>5</v>
      </c>
    </row>
    <row r="140" spans="1:7" x14ac:dyDescent="0.25">
      <c r="A140">
        <v>0</v>
      </c>
      <c r="B140">
        <v>0.4</v>
      </c>
      <c r="C140">
        <f>rsDist[[#This Row],[richnessDist]]+rsDist[[#This Row],[sharpnessDist]]</f>
        <v>0.4</v>
      </c>
      <c r="D140">
        <f>ROUND(rsPretest20[[#This Row],[knowledgeScore]],1)</f>
        <v>0.2</v>
      </c>
      <c r="E140" s="2">
        <v>0.214285714285714</v>
      </c>
      <c r="F140">
        <v>83</v>
      </c>
      <c r="G140">
        <v>4</v>
      </c>
    </row>
    <row r="141" spans="1:7" x14ac:dyDescent="0.25">
      <c r="A141">
        <v>0.4</v>
      </c>
      <c r="B141">
        <v>0.4</v>
      </c>
      <c r="C141">
        <f>rsDist[[#This Row],[richnessDist]]+rsDist[[#This Row],[sharpnessDist]]</f>
        <v>0.8</v>
      </c>
      <c r="D141">
        <f>ROUND(rsPretest20[[#This Row],[knowledgeScore]],1)</f>
        <v>0.2</v>
      </c>
      <c r="E141" s="2">
        <v>0.214285714285714</v>
      </c>
      <c r="F141">
        <v>83</v>
      </c>
      <c r="G141">
        <v>3</v>
      </c>
    </row>
    <row r="142" spans="1:7" x14ac:dyDescent="0.25">
      <c r="A142">
        <v>0</v>
      </c>
      <c r="B142">
        <v>0</v>
      </c>
      <c r="C142">
        <f>rsDist[[#This Row],[richnessDist]]+rsDist[[#This Row],[sharpnessDist]]</f>
        <v>0</v>
      </c>
      <c r="D142">
        <f>ROUND(rsPretest20[[#This Row],[knowledgeScore]],1)</f>
        <v>0.2</v>
      </c>
      <c r="E142" s="2">
        <v>0.214285714285714</v>
      </c>
      <c r="F142">
        <v>83</v>
      </c>
      <c r="G142">
        <v>5</v>
      </c>
    </row>
    <row r="143" spans="1:7" x14ac:dyDescent="0.25">
      <c r="A143">
        <v>0.4</v>
      </c>
      <c r="B143">
        <v>0.4</v>
      </c>
      <c r="C143">
        <f>rsDist[[#This Row],[richnessDist]]+rsDist[[#This Row],[sharpnessDist]]</f>
        <v>0.8</v>
      </c>
      <c r="D143">
        <f>ROUND(rsPretest20[[#This Row],[knowledgeScore]],1)</f>
        <v>0.2</v>
      </c>
      <c r="E143" s="2">
        <v>0.214285714285714</v>
      </c>
      <c r="F143">
        <v>83</v>
      </c>
      <c r="G143">
        <v>3</v>
      </c>
    </row>
    <row r="144" spans="1:7" x14ac:dyDescent="0.25">
      <c r="A144">
        <v>0</v>
      </c>
      <c r="B144">
        <v>0</v>
      </c>
      <c r="C144">
        <f>rsDist[[#This Row],[richnessDist]]+rsDist[[#This Row],[sharpnessDist]]</f>
        <v>0</v>
      </c>
      <c r="D144">
        <f>ROUND(rsPretest20[[#This Row],[knowledgeScore]],1)</f>
        <v>0.2</v>
      </c>
      <c r="E144" s="2">
        <v>0.214285714285714</v>
      </c>
      <c r="F144">
        <v>83</v>
      </c>
      <c r="G144">
        <v>2</v>
      </c>
    </row>
    <row r="145" spans="1:7" x14ac:dyDescent="0.25">
      <c r="A145">
        <v>0.4</v>
      </c>
      <c r="B145">
        <v>0.4</v>
      </c>
      <c r="C145">
        <f>rsDist[[#This Row],[richnessDist]]+rsDist[[#This Row],[sharpnessDist]]</f>
        <v>0.8</v>
      </c>
      <c r="D145">
        <f>ROUND(rsPretest20[[#This Row],[knowledgeScore]],1)</f>
        <v>0.2</v>
      </c>
      <c r="E145" s="2">
        <v>0.214285714285714</v>
      </c>
      <c r="F145">
        <v>83</v>
      </c>
      <c r="G145">
        <v>3</v>
      </c>
    </row>
    <row r="146" spans="1:7" x14ac:dyDescent="0.25">
      <c r="A146">
        <v>0.4</v>
      </c>
      <c r="B146">
        <v>0.4</v>
      </c>
      <c r="C146">
        <f>rsDist[[#This Row],[richnessDist]]+rsDist[[#This Row],[sharpnessDist]]</f>
        <v>0.8</v>
      </c>
      <c r="D146">
        <f>ROUND(rsPretest20[[#This Row],[knowledgeScore]],1)</f>
        <v>0.2</v>
      </c>
      <c r="E146" s="2">
        <v>0.214285714285714</v>
      </c>
      <c r="F146">
        <v>83</v>
      </c>
      <c r="G146">
        <v>3</v>
      </c>
    </row>
    <row r="147" spans="1:7" x14ac:dyDescent="0.25">
      <c r="A147">
        <v>0.4</v>
      </c>
      <c r="B147">
        <v>0.4</v>
      </c>
      <c r="C147">
        <f>rsDist[[#This Row],[richnessDist]]+rsDist[[#This Row],[sharpnessDist]]</f>
        <v>0.8</v>
      </c>
      <c r="D147">
        <f>ROUND(rsPretest20[[#This Row],[knowledgeScore]],1)</f>
        <v>0.2</v>
      </c>
      <c r="E147" s="2">
        <v>0.214285714285714</v>
      </c>
      <c r="F147">
        <v>83</v>
      </c>
      <c r="G147">
        <v>3</v>
      </c>
    </row>
    <row r="148" spans="1:7" x14ac:dyDescent="0.25">
      <c r="A148">
        <v>0</v>
      </c>
      <c r="B148">
        <v>0</v>
      </c>
      <c r="C148">
        <f>rsDist[[#This Row],[richnessDist]]+rsDist[[#This Row],[sharpnessDist]]</f>
        <v>0</v>
      </c>
      <c r="D148">
        <f>ROUND(rsPretest20[[#This Row],[knowledgeScore]],1)</f>
        <v>0.2</v>
      </c>
      <c r="E148" s="2">
        <v>0.214285714285714</v>
      </c>
      <c r="F148">
        <v>83</v>
      </c>
      <c r="G148">
        <v>5</v>
      </c>
    </row>
    <row r="149" spans="1:7" x14ac:dyDescent="0.25">
      <c r="A149">
        <v>0.4</v>
      </c>
      <c r="B149">
        <v>0.4</v>
      </c>
      <c r="C149">
        <f>rsDist[[#This Row],[richnessDist]]+rsDist[[#This Row],[sharpnessDist]]</f>
        <v>0.8</v>
      </c>
      <c r="D149">
        <f>ROUND(rsPretest20[[#This Row],[knowledgeScore]],1)</f>
        <v>0.2</v>
      </c>
      <c r="E149" s="2">
        <v>0.214285714285714</v>
      </c>
      <c r="F149">
        <v>83</v>
      </c>
      <c r="G149">
        <v>3</v>
      </c>
    </row>
    <row r="150" spans="1:7" x14ac:dyDescent="0.25">
      <c r="A150">
        <v>0.4</v>
      </c>
      <c r="B150">
        <v>0</v>
      </c>
      <c r="C150">
        <f>rsDist[[#This Row],[richnessDist]]+rsDist[[#This Row],[sharpnessDist]]</f>
        <v>0.4</v>
      </c>
      <c r="D150">
        <f>ROUND(rsPretest20[[#This Row],[knowledgeScore]],1)</f>
        <v>0.2</v>
      </c>
      <c r="E150" s="2">
        <v>0.214285714285714</v>
      </c>
      <c r="F150">
        <v>83</v>
      </c>
      <c r="G150">
        <v>3</v>
      </c>
    </row>
    <row r="151" spans="1:7" x14ac:dyDescent="0.25">
      <c r="A151">
        <v>0.4</v>
      </c>
      <c r="B151">
        <v>0.4</v>
      </c>
      <c r="C151">
        <f>rsDist[[#This Row],[richnessDist]]+rsDist[[#This Row],[sharpnessDist]]</f>
        <v>0.8</v>
      </c>
      <c r="D151">
        <f>ROUND(rsPretest20[[#This Row],[knowledgeScore]],1)</f>
        <v>0.2</v>
      </c>
      <c r="E151" s="2">
        <v>0.214285714285714</v>
      </c>
      <c r="F151">
        <v>83</v>
      </c>
      <c r="G151">
        <v>3</v>
      </c>
    </row>
    <row r="152" spans="1:7" x14ac:dyDescent="0.25">
      <c r="A152">
        <v>0.4</v>
      </c>
      <c r="B152">
        <v>0</v>
      </c>
      <c r="C152">
        <f>rsDist[[#This Row],[richnessDist]]+rsDist[[#This Row],[sharpnessDist]]</f>
        <v>0.4</v>
      </c>
      <c r="D152">
        <f>ROUND(rsPretest20[[#This Row],[knowledgeScore]],1)</f>
        <v>0.2</v>
      </c>
      <c r="E152" s="2">
        <v>0.214285714285714</v>
      </c>
      <c r="F152">
        <v>83</v>
      </c>
      <c r="G152">
        <v>5</v>
      </c>
    </row>
    <row r="153" spans="1:7" x14ac:dyDescent="0.25">
      <c r="A153">
        <v>0.4</v>
      </c>
      <c r="B153">
        <v>0.4</v>
      </c>
      <c r="C153">
        <f>rsDist[[#This Row],[richnessDist]]+rsDist[[#This Row],[sharpnessDist]]</f>
        <v>0.8</v>
      </c>
      <c r="D153">
        <f>ROUND(rsPretest20[[#This Row],[knowledgeScore]],1)</f>
        <v>0.2</v>
      </c>
      <c r="E153" s="2">
        <v>0.214285714285714</v>
      </c>
      <c r="F153">
        <v>83</v>
      </c>
      <c r="G153">
        <v>2</v>
      </c>
    </row>
    <row r="154" spans="1:7" x14ac:dyDescent="0.25">
      <c r="A154">
        <v>0.4</v>
      </c>
      <c r="B154">
        <v>0</v>
      </c>
      <c r="C154">
        <f>rsDist[[#This Row],[richnessDist]]+rsDist[[#This Row],[sharpnessDist]]</f>
        <v>0.4</v>
      </c>
      <c r="D154">
        <f>ROUND(rsPretest20[[#This Row],[knowledgeScore]],1)</f>
        <v>0.2</v>
      </c>
      <c r="E154" s="2">
        <v>0.214285714285714</v>
      </c>
      <c r="F154">
        <v>83</v>
      </c>
      <c r="G154">
        <v>3</v>
      </c>
    </row>
    <row r="155" spans="1:7" x14ac:dyDescent="0.25">
      <c r="A155">
        <v>0.4</v>
      </c>
      <c r="B155">
        <v>0</v>
      </c>
      <c r="C155">
        <f>rsDist[[#This Row],[richnessDist]]+rsDist[[#This Row],[sharpnessDist]]</f>
        <v>0.4</v>
      </c>
      <c r="D155">
        <f>ROUND(rsPretest20[[#This Row],[knowledgeScore]],1)</f>
        <v>0.2</v>
      </c>
      <c r="E155" s="2">
        <v>0.214285714285714</v>
      </c>
      <c r="F155">
        <v>83</v>
      </c>
      <c r="G155">
        <v>2</v>
      </c>
    </row>
    <row r="156" spans="1:7" x14ac:dyDescent="0.25">
      <c r="A156">
        <v>0.4</v>
      </c>
      <c r="B156">
        <v>0</v>
      </c>
      <c r="C156">
        <f>rsDist[[#This Row],[richnessDist]]+rsDist[[#This Row],[sharpnessDist]]</f>
        <v>0.4</v>
      </c>
      <c r="D156">
        <f>ROUND(rsPretest20[[#This Row],[knowledgeScore]],1)</f>
        <v>0.2</v>
      </c>
      <c r="E156" s="2">
        <v>0.214285714285714</v>
      </c>
      <c r="F156">
        <v>83</v>
      </c>
      <c r="G156">
        <v>4</v>
      </c>
    </row>
    <row r="157" spans="1:7" x14ac:dyDescent="0.25">
      <c r="A157">
        <v>0.4</v>
      </c>
      <c r="B157">
        <v>0.4</v>
      </c>
      <c r="C157">
        <f>rsDist[[#This Row],[richnessDist]]+rsDist[[#This Row],[sharpnessDist]]</f>
        <v>0.8</v>
      </c>
      <c r="D157">
        <f>ROUND(rsPretest20[[#This Row],[knowledgeScore]],1)</f>
        <v>0.2</v>
      </c>
      <c r="E157" s="2">
        <v>0.214285714285714</v>
      </c>
      <c r="F157">
        <v>83</v>
      </c>
      <c r="G157">
        <v>2</v>
      </c>
    </row>
    <row r="158" spans="1:7" x14ac:dyDescent="0.25">
      <c r="A158">
        <v>0.4</v>
      </c>
      <c r="B158">
        <v>0.4</v>
      </c>
      <c r="C158">
        <f>rsDist[[#This Row],[richnessDist]]+rsDist[[#This Row],[sharpnessDist]]</f>
        <v>0.8</v>
      </c>
      <c r="D158">
        <f>ROUND(rsPretest20[[#This Row],[knowledgeScore]],1)</f>
        <v>0.2</v>
      </c>
      <c r="E158" s="2">
        <v>0.214285714285714</v>
      </c>
      <c r="F158">
        <v>83</v>
      </c>
      <c r="G158">
        <v>1</v>
      </c>
    </row>
    <row r="159" spans="1:7" x14ac:dyDescent="0.25">
      <c r="A159">
        <v>0.4</v>
      </c>
      <c r="B159">
        <v>0.4</v>
      </c>
      <c r="C159">
        <f>rsDist[[#This Row],[richnessDist]]+rsDist[[#This Row],[sharpnessDist]]</f>
        <v>0.8</v>
      </c>
      <c r="D159">
        <f>ROUND(rsPretest20[[#This Row],[knowledgeScore]],1)</f>
        <v>0.2</v>
      </c>
      <c r="E159" s="2">
        <v>0.214285714285714</v>
      </c>
      <c r="F159">
        <v>83</v>
      </c>
      <c r="G159">
        <v>3</v>
      </c>
    </row>
    <row r="160" spans="1:7" x14ac:dyDescent="0.25">
      <c r="A160">
        <v>0.4</v>
      </c>
      <c r="B160">
        <v>0.4</v>
      </c>
      <c r="C160">
        <f>rsDist[[#This Row],[richnessDist]]+rsDist[[#This Row],[sharpnessDist]]</f>
        <v>0.8</v>
      </c>
      <c r="D160">
        <f>ROUND(rsPretest20[[#This Row],[knowledgeScore]],1)</f>
        <v>0.2</v>
      </c>
      <c r="E160" s="2">
        <v>0.214285714285714</v>
      </c>
      <c r="F160">
        <v>83</v>
      </c>
      <c r="G160">
        <v>2</v>
      </c>
    </row>
    <row r="161" spans="1:7" x14ac:dyDescent="0.25">
      <c r="A161">
        <v>0.4</v>
      </c>
      <c r="B161">
        <v>0</v>
      </c>
      <c r="C161">
        <f>rsDist[[#This Row],[richnessDist]]+rsDist[[#This Row],[sharpnessDist]]</f>
        <v>0.4</v>
      </c>
      <c r="D161">
        <f>ROUND(rsPretest20[[#This Row],[knowledgeScore]],1)</f>
        <v>0.2</v>
      </c>
      <c r="E161" s="2">
        <v>0.214285714285714</v>
      </c>
      <c r="F161">
        <v>83</v>
      </c>
      <c r="G161">
        <v>2</v>
      </c>
    </row>
    <row r="162" spans="1:7" x14ac:dyDescent="0.25">
      <c r="A162">
        <v>0.4</v>
      </c>
      <c r="B162">
        <v>0</v>
      </c>
      <c r="C162">
        <f>rsDist[[#This Row],[richnessDist]]+rsDist[[#This Row],[sharpnessDist]]</f>
        <v>0.4</v>
      </c>
      <c r="D162">
        <f>ROUND(rsPretest20[[#This Row],[knowledgeScore]],1)</f>
        <v>0.2</v>
      </c>
      <c r="E162" s="2">
        <v>0.214285714285714</v>
      </c>
      <c r="F162">
        <v>83</v>
      </c>
      <c r="G162">
        <v>3</v>
      </c>
    </row>
    <row r="163" spans="1:7" x14ac:dyDescent="0.25">
      <c r="A163">
        <v>0.4</v>
      </c>
      <c r="B163">
        <v>0</v>
      </c>
      <c r="C163">
        <f>rsDist[[#This Row],[richnessDist]]+rsDist[[#This Row],[sharpnessDist]]</f>
        <v>0.4</v>
      </c>
      <c r="D163">
        <f>ROUND(rsPretest20[[#This Row],[knowledgeScore]],1)</f>
        <v>0.2</v>
      </c>
      <c r="E163" s="2">
        <v>0.214285714285714</v>
      </c>
      <c r="F163">
        <v>83</v>
      </c>
      <c r="G163">
        <v>2</v>
      </c>
    </row>
    <row r="164" spans="1:7" x14ac:dyDescent="0.25">
      <c r="A164">
        <v>0</v>
      </c>
      <c r="B164">
        <v>0</v>
      </c>
      <c r="C164">
        <f>rsDist[[#This Row],[richnessDist]]+rsDist[[#This Row],[sharpnessDist]]</f>
        <v>0</v>
      </c>
      <c r="D164">
        <f>ROUND(rsPretest20[[#This Row],[knowledgeScore]],1)</f>
        <v>0.3</v>
      </c>
      <c r="E164" s="2">
        <v>0.25</v>
      </c>
      <c r="F164">
        <v>85</v>
      </c>
      <c r="G164">
        <v>1</v>
      </c>
    </row>
    <row r="165" spans="1:7" x14ac:dyDescent="0.25">
      <c r="A165">
        <v>0</v>
      </c>
      <c r="B165">
        <v>0.4</v>
      </c>
      <c r="C165">
        <f>rsDist[[#This Row],[richnessDist]]+rsDist[[#This Row],[sharpnessDist]]</f>
        <v>0.4</v>
      </c>
      <c r="D165">
        <f>ROUND(rsPretest20[[#This Row],[knowledgeScore]],1)</f>
        <v>0.3</v>
      </c>
      <c r="E165" s="2">
        <v>0.25</v>
      </c>
      <c r="F165">
        <v>85</v>
      </c>
      <c r="G165">
        <v>2</v>
      </c>
    </row>
    <row r="166" spans="1:7" x14ac:dyDescent="0.25">
      <c r="A166">
        <v>0.4</v>
      </c>
      <c r="B166">
        <v>0</v>
      </c>
      <c r="C166">
        <f>rsDist[[#This Row],[richnessDist]]+rsDist[[#This Row],[sharpnessDist]]</f>
        <v>0.4</v>
      </c>
      <c r="D166">
        <f>ROUND(rsPretest20[[#This Row],[knowledgeScore]],1)</f>
        <v>0.3</v>
      </c>
      <c r="E166" s="2">
        <v>0.25</v>
      </c>
      <c r="F166">
        <v>85</v>
      </c>
      <c r="G166">
        <v>1</v>
      </c>
    </row>
    <row r="167" spans="1:7" x14ac:dyDescent="0.25">
      <c r="A167">
        <v>0</v>
      </c>
      <c r="B167">
        <v>0.8</v>
      </c>
      <c r="C167">
        <f>rsDist[[#This Row],[richnessDist]]+rsDist[[#This Row],[sharpnessDist]]</f>
        <v>0.8</v>
      </c>
      <c r="D167">
        <f>ROUND(rsPretest20[[#This Row],[knowledgeScore]],1)</f>
        <v>0.3</v>
      </c>
      <c r="E167" s="2">
        <v>0.25</v>
      </c>
      <c r="F167">
        <v>85</v>
      </c>
      <c r="G167">
        <v>3</v>
      </c>
    </row>
    <row r="168" spans="1:7" x14ac:dyDescent="0.25">
      <c r="A168">
        <v>0</v>
      </c>
      <c r="B168">
        <v>0</v>
      </c>
      <c r="C168">
        <f>rsDist[[#This Row],[richnessDist]]+rsDist[[#This Row],[sharpnessDist]]</f>
        <v>0</v>
      </c>
      <c r="D168">
        <f>ROUND(rsPretest20[[#This Row],[knowledgeScore]],1)</f>
        <v>0.3</v>
      </c>
      <c r="E168" s="2">
        <v>0.25</v>
      </c>
      <c r="F168">
        <v>85</v>
      </c>
      <c r="G168">
        <v>5</v>
      </c>
    </row>
    <row r="169" spans="1:7" x14ac:dyDescent="0.25">
      <c r="A169">
        <v>0.4</v>
      </c>
      <c r="B169">
        <v>0</v>
      </c>
      <c r="C169">
        <f>rsDist[[#This Row],[richnessDist]]+rsDist[[#This Row],[sharpnessDist]]</f>
        <v>0.4</v>
      </c>
      <c r="D169">
        <f>ROUND(rsPretest20[[#This Row],[knowledgeScore]],1)</f>
        <v>0.3</v>
      </c>
      <c r="E169" s="2">
        <v>0.25</v>
      </c>
      <c r="F169">
        <v>85</v>
      </c>
      <c r="G169">
        <v>3</v>
      </c>
    </row>
    <row r="170" spans="1:7" x14ac:dyDescent="0.25">
      <c r="A170">
        <v>0</v>
      </c>
      <c r="B170">
        <v>0.4</v>
      </c>
      <c r="C170">
        <f>rsDist[[#This Row],[richnessDist]]+rsDist[[#This Row],[sharpnessDist]]</f>
        <v>0.4</v>
      </c>
      <c r="D170">
        <f>ROUND(rsPretest20[[#This Row],[knowledgeScore]],1)</f>
        <v>0.3</v>
      </c>
      <c r="E170" s="2">
        <v>0.25</v>
      </c>
      <c r="F170">
        <v>85</v>
      </c>
      <c r="G170">
        <v>1</v>
      </c>
    </row>
    <row r="171" spans="1:7" x14ac:dyDescent="0.25">
      <c r="A171">
        <v>0</v>
      </c>
      <c r="B171">
        <v>0.4</v>
      </c>
      <c r="C171">
        <f>rsDist[[#This Row],[richnessDist]]+rsDist[[#This Row],[sharpnessDist]]</f>
        <v>0.4</v>
      </c>
      <c r="D171">
        <f>ROUND(rsPretest20[[#This Row],[knowledgeScore]],1)</f>
        <v>0.3</v>
      </c>
      <c r="E171" s="2">
        <v>0.25</v>
      </c>
      <c r="F171">
        <v>85</v>
      </c>
      <c r="G171">
        <v>4</v>
      </c>
    </row>
    <row r="172" spans="1:7" x14ac:dyDescent="0.25">
      <c r="A172">
        <v>0.4</v>
      </c>
      <c r="B172">
        <v>0.4</v>
      </c>
      <c r="C172">
        <f>rsDist[[#This Row],[richnessDist]]+rsDist[[#This Row],[sharpnessDist]]</f>
        <v>0.8</v>
      </c>
      <c r="D172">
        <f>ROUND(rsPretest20[[#This Row],[knowledgeScore]],1)</f>
        <v>0.3</v>
      </c>
      <c r="E172" s="2">
        <v>0.25</v>
      </c>
      <c r="F172">
        <v>85</v>
      </c>
      <c r="G172">
        <v>1</v>
      </c>
    </row>
    <row r="173" spans="1:7" x14ac:dyDescent="0.25">
      <c r="A173">
        <v>0</v>
      </c>
      <c r="B173">
        <v>0</v>
      </c>
      <c r="C173">
        <f>rsDist[[#This Row],[richnessDist]]+rsDist[[#This Row],[sharpnessDist]]</f>
        <v>0</v>
      </c>
      <c r="D173">
        <f>ROUND(rsPretest20[[#This Row],[knowledgeScore]],1)</f>
        <v>0.3</v>
      </c>
      <c r="E173" s="2">
        <v>0.25</v>
      </c>
      <c r="F173">
        <v>85</v>
      </c>
      <c r="G173">
        <v>4</v>
      </c>
    </row>
    <row r="174" spans="1:7" x14ac:dyDescent="0.25">
      <c r="A174">
        <v>0.4</v>
      </c>
      <c r="B174">
        <v>0.4</v>
      </c>
      <c r="C174">
        <f>rsDist[[#This Row],[richnessDist]]+rsDist[[#This Row],[sharpnessDist]]</f>
        <v>0.8</v>
      </c>
      <c r="D174">
        <f>ROUND(rsPretest20[[#This Row],[knowledgeScore]],1)</f>
        <v>0.3</v>
      </c>
      <c r="E174" s="2">
        <v>0.25</v>
      </c>
      <c r="F174">
        <v>85</v>
      </c>
      <c r="G174">
        <v>1</v>
      </c>
    </row>
    <row r="175" spans="1:7" x14ac:dyDescent="0.25">
      <c r="A175">
        <v>0.4</v>
      </c>
      <c r="B175">
        <v>0.8</v>
      </c>
      <c r="C175">
        <f>rsDist[[#This Row],[richnessDist]]+rsDist[[#This Row],[sharpnessDist]]</f>
        <v>1.2000000000000002</v>
      </c>
      <c r="D175">
        <f>ROUND(rsPretest20[[#This Row],[knowledgeScore]],1)</f>
        <v>0.3</v>
      </c>
      <c r="E175" s="2">
        <v>0.25</v>
      </c>
      <c r="F175">
        <v>85</v>
      </c>
      <c r="G175">
        <v>1</v>
      </c>
    </row>
    <row r="176" spans="1:7" x14ac:dyDescent="0.25">
      <c r="A176">
        <v>0</v>
      </c>
      <c r="B176">
        <v>0.4</v>
      </c>
      <c r="C176">
        <f>rsDist[[#This Row],[richnessDist]]+rsDist[[#This Row],[sharpnessDist]]</f>
        <v>0.4</v>
      </c>
      <c r="D176">
        <f>ROUND(rsPretest20[[#This Row],[knowledgeScore]],1)</f>
        <v>0.3</v>
      </c>
      <c r="E176" s="2">
        <v>0.25</v>
      </c>
      <c r="F176">
        <v>85</v>
      </c>
      <c r="G176">
        <v>3</v>
      </c>
    </row>
    <row r="177" spans="1:7" x14ac:dyDescent="0.25">
      <c r="A177">
        <v>0</v>
      </c>
      <c r="B177">
        <v>0.4</v>
      </c>
      <c r="C177">
        <f>rsDist[[#This Row],[richnessDist]]+rsDist[[#This Row],[sharpnessDist]]</f>
        <v>0.4</v>
      </c>
      <c r="D177">
        <f>ROUND(rsPretest20[[#This Row],[knowledgeScore]],1)</f>
        <v>0.3</v>
      </c>
      <c r="E177" s="2">
        <v>0.25</v>
      </c>
      <c r="F177">
        <v>85</v>
      </c>
      <c r="G177">
        <v>1</v>
      </c>
    </row>
    <row r="178" spans="1:7" x14ac:dyDescent="0.25">
      <c r="A178">
        <v>0</v>
      </c>
      <c r="B178">
        <v>0.4</v>
      </c>
      <c r="C178">
        <f>rsDist[[#This Row],[richnessDist]]+rsDist[[#This Row],[sharpnessDist]]</f>
        <v>0.4</v>
      </c>
      <c r="D178">
        <f>ROUND(rsPretest20[[#This Row],[knowledgeScore]],1)</f>
        <v>0.3</v>
      </c>
      <c r="E178" s="2">
        <v>0.25</v>
      </c>
      <c r="F178">
        <v>85</v>
      </c>
      <c r="G178">
        <v>1</v>
      </c>
    </row>
    <row r="179" spans="1:7" x14ac:dyDescent="0.25">
      <c r="A179">
        <v>0.4</v>
      </c>
      <c r="B179">
        <v>0.4</v>
      </c>
      <c r="C179">
        <f>rsDist[[#This Row],[richnessDist]]+rsDist[[#This Row],[sharpnessDist]]</f>
        <v>0.8</v>
      </c>
      <c r="D179">
        <f>ROUND(rsPretest20[[#This Row],[knowledgeScore]],1)</f>
        <v>0.3</v>
      </c>
      <c r="E179" s="2">
        <v>0.25</v>
      </c>
      <c r="F179">
        <v>85</v>
      </c>
      <c r="G179">
        <v>1</v>
      </c>
    </row>
    <row r="180" spans="1:7" x14ac:dyDescent="0.25">
      <c r="A180">
        <v>0.4</v>
      </c>
      <c r="B180">
        <v>0.4</v>
      </c>
      <c r="C180">
        <f>rsDist[[#This Row],[richnessDist]]+rsDist[[#This Row],[sharpnessDist]]</f>
        <v>0.8</v>
      </c>
      <c r="D180">
        <f>ROUND(rsPretest20[[#This Row],[knowledgeScore]],1)</f>
        <v>0.3</v>
      </c>
      <c r="E180" s="2">
        <v>0.25</v>
      </c>
      <c r="F180">
        <v>85</v>
      </c>
      <c r="G180">
        <v>1</v>
      </c>
    </row>
    <row r="181" spans="1:7" x14ac:dyDescent="0.25">
      <c r="A181">
        <v>0</v>
      </c>
      <c r="B181">
        <v>0.4</v>
      </c>
      <c r="C181">
        <f>rsDist[[#This Row],[richnessDist]]+rsDist[[#This Row],[sharpnessDist]]</f>
        <v>0.4</v>
      </c>
      <c r="D181">
        <f>ROUND(rsPretest20[[#This Row],[knowledgeScore]],1)</f>
        <v>0.3</v>
      </c>
      <c r="E181" s="2">
        <v>0.25</v>
      </c>
      <c r="F181">
        <v>85</v>
      </c>
      <c r="G181">
        <v>1</v>
      </c>
    </row>
    <row r="182" spans="1:7" x14ac:dyDescent="0.25">
      <c r="A182">
        <v>0.4</v>
      </c>
      <c r="B182">
        <v>0</v>
      </c>
      <c r="C182">
        <f>rsDist[[#This Row],[richnessDist]]+rsDist[[#This Row],[sharpnessDist]]</f>
        <v>0.4</v>
      </c>
      <c r="D182">
        <f>ROUND(rsPretest20[[#This Row],[knowledgeScore]],1)</f>
        <v>0.3</v>
      </c>
      <c r="E182" s="2">
        <v>0.32142857142857101</v>
      </c>
      <c r="F182">
        <v>84</v>
      </c>
      <c r="G182">
        <v>4</v>
      </c>
    </row>
    <row r="183" spans="1:7" x14ac:dyDescent="0.25">
      <c r="A183">
        <v>0.4</v>
      </c>
      <c r="B183">
        <v>0</v>
      </c>
      <c r="C183">
        <f>rsDist[[#This Row],[richnessDist]]+rsDist[[#This Row],[sharpnessDist]]</f>
        <v>0.4</v>
      </c>
      <c r="D183">
        <f>ROUND(rsPretest20[[#This Row],[knowledgeScore]],1)</f>
        <v>0.3</v>
      </c>
      <c r="E183" s="2">
        <v>0.32142857142857101</v>
      </c>
      <c r="F183">
        <v>84</v>
      </c>
      <c r="G183">
        <v>1</v>
      </c>
    </row>
    <row r="184" spans="1:7" x14ac:dyDescent="0.25">
      <c r="A184">
        <v>0.4</v>
      </c>
      <c r="B184">
        <v>0.4</v>
      </c>
      <c r="C184">
        <f>rsDist[[#This Row],[richnessDist]]+rsDist[[#This Row],[sharpnessDist]]</f>
        <v>0.8</v>
      </c>
      <c r="D184">
        <f>ROUND(rsPretest20[[#This Row],[knowledgeScore]],1)</f>
        <v>0.3</v>
      </c>
      <c r="E184" s="2">
        <v>0.32142857142857101</v>
      </c>
      <c r="F184">
        <v>84</v>
      </c>
      <c r="G184">
        <v>1</v>
      </c>
    </row>
    <row r="185" spans="1:7" x14ac:dyDescent="0.25">
      <c r="A185">
        <v>0.4</v>
      </c>
      <c r="B185">
        <v>0</v>
      </c>
      <c r="C185">
        <f>rsDist[[#This Row],[richnessDist]]+rsDist[[#This Row],[sharpnessDist]]</f>
        <v>0.4</v>
      </c>
      <c r="D185">
        <f>ROUND(rsPretest20[[#This Row],[knowledgeScore]],1)</f>
        <v>0.3</v>
      </c>
      <c r="E185" s="2">
        <v>0.32142857142857101</v>
      </c>
      <c r="F185">
        <v>84</v>
      </c>
      <c r="G185">
        <v>1</v>
      </c>
    </row>
    <row r="186" spans="1:7" x14ac:dyDescent="0.25">
      <c r="A186">
        <v>0.4</v>
      </c>
      <c r="B186">
        <v>0.4</v>
      </c>
      <c r="C186">
        <f>rsDist[[#This Row],[richnessDist]]+rsDist[[#This Row],[sharpnessDist]]</f>
        <v>0.8</v>
      </c>
      <c r="D186">
        <f>ROUND(rsPretest20[[#This Row],[knowledgeScore]],1)</f>
        <v>0.3</v>
      </c>
      <c r="E186" s="2">
        <v>0.32142857142857101</v>
      </c>
      <c r="F186">
        <v>84</v>
      </c>
      <c r="G186">
        <v>5</v>
      </c>
    </row>
    <row r="187" spans="1:7" x14ac:dyDescent="0.25">
      <c r="A187">
        <v>0</v>
      </c>
      <c r="B187">
        <v>0.4</v>
      </c>
      <c r="C187">
        <f>rsDist[[#This Row],[richnessDist]]+rsDist[[#This Row],[sharpnessDist]]</f>
        <v>0.4</v>
      </c>
      <c r="D187">
        <f>ROUND(rsPretest20[[#This Row],[knowledgeScore]],1)</f>
        <v>0.3</v>
      </c>
      <c r="E187" s="2">
        <v>0.32142857142857101</v>
      </c>
      <c r="F187">
        <v>84</v>
      </c>
      <c r="G187">
        <v>1</v>
      </c>
    </row>
    <row r="188" spans="1:7" x14ac:dyDescent="0.25">
      <c r="A188">
        <v>0</v>
      </c>
      <c r="B188">
        <v>0.4</v>
      </c>
      <c r="C188">
        <f>rsDist[[#This Row],[richnessDist]]+rsDist[[#This Row],[sharpnessDist]]</f>
        <v>0.4</v>
      </c>
      <c r="D188">
        <f>ROUND(rsPretest20[[#This Row],[knowledgeScore]],1)</f>
        <v>0.3</v>
      </c>
      <c r="E188" s="2">
        <v>0.32142857142857101</v>
      </c>
      <c r="F188">
        <v>84</v>
      </c>
      <c r="G188">
        <v>1</v>
      </c>
    </row>
    <row r="189" spans="1:7" x14ac:dyDescent="0.25">
      <c r="A189">
        <v>0</v>
      </c>
      <c r="B189">
        <v>0</v>
      </c>
      <c r="C189">
        <f>rsDist[[#This Row],[richnessDist]]+rsDist[[#This Row],[sharpnessDist]]</f>
        <v>0</v>
      </c>
      <c r="D189">
        <f>ROUND(rsPretest20[[#This Row],[knowledgeScore]],1)</f>
        <v>0.3</v>
      </c>
      <c r="E189" s="2">
        <v>0.32142857142857101</v>
      </c>
      <c r="F189">
        <v>84</v>
      </c>
      <c r="G189">
        <v>1</v>
      </c>
    </row>
    <row r="190" spans="1:7" x14ac:dyDescent="0.25">
      <c r="A190">
        <v>0.4</v>
      </c>
      <c r="B190">
        <v>0.4</v>
      </c>
      <c r="C190">
        <f>rsDist[[#This Row],[richnessDist]]+rsDist[[#This Row],[sharpnessDist]]</f>
        <v>0.8</v>
      </c>
      <c r="D190">
        <f>ROUND(rsPretest20[[#This Row],[knowledgeScore]],1)</f>
        <v>0.3</v>
      </c>
      <c r="E190" s="2">
        <v>0.32142857142857101</v>
      </c>
      <c r="F190">
        <v>84</v>
      </c>
      <c r="G190">
        <v>1</v>
      </c>
    </row>
    <row r="191" spans="1:7" x14ac:dyDescent="0.25">
      <c r="A191">
        <v>0.4</v>
      </c>
      <c r="B191">
        <v>0</v>
      </c>
      <c r="C191">
        <f>rsDist[[#This Row],[richnessDist]]+rsDist[[#This Row],[sharpnessDist]]</f>
        <v>0.4</v>
      </c>
      <c r="D191">
        <f>ROUND(rsPretest20[[#This Row],[knowledgeScore]],1)</f>
        <v>0.3</v>
      </c>
      <c r="E191" s="2">
        <v>0.32142857142857101</v>
      </c>
      <c r="F191">
        <v>84</v>
      </c>
      <c r="G191">
        <v>2</v>
      </c>
    </row>
    <row r="192" spans="1:7" x14ac:dyDescent="0.25">
      <c r="A192">
        <v>0</v>
      </c>
      <c r="B192">
        <v>0.4</v>
      </c>
      <c r="C192">
        <f>rsDist[[#This Row],[richnessDist]]+rsDist[[#This Row],[sharpnessDist]]</f>
        <v>0.4</v>
      </c>
      <c r="D192">
        <f>ROUND(rsPretest20[[#This Row],[knowledgeScore]],1)</f>
        <v>0.3</v>
      </c>
      <c r="E192" s="2">
        <v>0.32142857142857101</v>
      </c>
      <c r="F192">
        <v>84</v>
      </c>
      <c r="G192">
        <v>1</v>
      </c>
    </row>
    <row r="193" spans="1:7" x14ac:dyDescent="0.25">
      <c r="A193">
        <v>0</v>
      </c>
      <c r="B193">
        <v>0</v>
      </c>
      <c r="C193">
        <f>rsDist[[#This Row],[richnessDist]]+rsDist[[#This Row],[sharpnessDist]]</f>
        <v>0</v>
      </c>
      <c r="D193">
        <f>ROUND(rsPretest20[[#This Row],[knowledgeScore]],1)</f>
        <v>0.3</v>
      </c>
      <c r="E193" s="2">
        <v>0.32142857142857101</v>
      </c>
      <c r="F193">
        <v>84</v>
      </c>
      <c r="G193">
        <v>3</v>
      </c>
    </row>
    <row r="194" spans="1:7" x14ac:dyDescent="0.25">
      <c r="A194">
        <v>0.4</v>
      </c>
      <c r="B194">
        <v>0</v>
      </c>
      <c r="C194">
        <f>rsDist[[#This Row],[richnessDist]]+rsDist[[#This Row],[sharpnessDist]]</f>
        <v>0.4</v>
      </c>
      <c r="D194">
        <f>ROUND(rsPretest20[[#This Row],[knowledgeScore]],1)</f>
        <v>0.3</v>
      </c>
      <c r="E194" s="2">
        <v>0.32142857142857101</v>
      </c>
      <c r="F194">
        <v>84</v>
      </c>
      <c r="G194">
        <v>3</v>
      </c>
    </row>
    <row r="195" spans="1:7" x14ac:dyDescent="0.25">
      <c r="A195">
        <v>0.4</v>
      </c>
      <c r="B195">
        <v>0</v>
      </c>
      <c r="C195">
        <f>rsDist[[#This Row],[richnessDist]]+rsDist[[#This Row],[sharpnessDist]]</f>
        <v>0.4</v>
      </c>
      <c r="D195">
        <f>ROUND(rsPretest20[[#This Row],[knowledgeScore]],1)</f>
        <v>0.3</v>
      </c>
      <c r="E195" s="2">
        <v>0.32142857142857101</v>
      </c>
      <c r="F195">
        <v>84</v>
      </c>
      <c r="G195">
        <v>2</v>
      </c>
    </row>
    <row r="196" spans="1:7" x14ac:dyDescent="0.25">
      <c r="A196">
        <v>0.4</v>
      </c>
      <c r="B196">
        <v>0.4</v>
      </c>
      <c r="C196">
        <f>rsDist[[#This Row],[richnessDist]]+rsDist[[#This Row],[sharpnessDist]]</f>
        <v>0.8</v>
      </c>
      <c r="D196">
        <f>ROUND(rsPretest20[[#This Row],[knowledgeScore]],1)</f>
        <v>0.3</v>
      </c>
      <c r="E196" s="2">
        <v>0.32142857142857101</v>
      </c>
      <c r="F196">
        <v>84</v>
      </c>
      <c r="G196">
        <v>1</v>
      </c>
    </row>
    <row r="197" spans="1:7" x14ac:dyDescent="0.25">
      <c r="A197">
        <v>0</v>
      </c>
      <c r="B197">
        <v>0</v>
      </c>
      <c r="C197">
        <f>rsDist[[#This Row],[richnessDist]]+rsDist[[#This Row],[sharpnessDist]]</f>
        <v>0</v>
      </c>
      <c r="D197">
        <f>ROUND(rsPretest20[[#This Row],[knowledgeScore]],1)</f>
        <v>0.3</v>
      </c>
      <c r="E197" s="2">
        <v>0.32142857142857101</v>
      </c>
      <c r="F197">
        <v>84</v>
      </c>
      <c r="G197">
        <v>1</v>
      </c>
    </row>
    <row r="198" spans="1:7" x14ac:dyDescent="0.25">
      <c r="A198">
        <v>0</v>
      </c>
      <c r="B198">
        <v>0.4</v>
      </c>
      <c r="C198">
        <f>rsDist[[#This Row],[richnessDist]]+rsDist[[#This Row],[sharpnessDist]]</f>
        <v>0.4</v>
      </c>
      <c r="D198">
        <f>ROUND(rsPretest20[[#This Row],[knowledgeScore]],1)</f>
        <v>0.3</v>
      </c>
      <c r="E198" s="2">
        <v>0.32142857142857101</v>
      </c>
      <c r="F198">
        <v>84</v>
      </c>
      <c r="G198">
        <v>0</v>
      </c>
    </row>
    <row r="199" spans="1:7" x14ac:dyDescent="0.25">
      <c r="A199">
        <v>0.4</v>
      </c>
      <c r="B199">
        <v>0</v>
      </c>
      <c r="C199">
        <f>rsDist[[#This Row],[richnessDist]]+rsDist[[#This Row],[sharpnessDist]]</f>
        <v>0.4</v>
      </c>
      <c r="D199">
        <f>ROUND(rsPretest20[[#This Row],[knowledgeScore]],1)</f>
        <v>0.3</v>
      </c>
      <c r="E199" s="2">
        <v>0.32142857142857101</v>
      </c>
      <c r="F199">
        <v>84</v>
      </c>
      <c r="G199">
        <v>1</v>
      </c>
    </row>
    <row r="200" spans="1:7" x14ac:dyDescent="0.25">
      <c r="A200">
        <v>0</v>
      </c>
      <c r="B200">
        <v>0</v>
      </c>
      <c r="C200">
        <f>rsDist[[#This Row],[richnessDist]]+rsDist[[#This Row],[sharpnessDist]]</f>
        <v>0</v>
      </c>
      <c r="D200">
        <f>ROUND(rsPretest20[[#This Row],[knowledgeScore]],1)</f>
        <v>0.3</v>
      </c>
      <c r="E200" s="2">
        <v>0.32142857142857101</v>
      </c>
      <c r="F200">
        <v>84</v>
      </c>
      <c r="G200">
        <v>1</v>
      </c>
    </row>
    <row r="201" spans="1:7" x14ac:dyDescent="0.25">
      <c r="A201">
        <v>0.4</v>
      </c>
      <c r="B201">
        <v>0.4</v>
      </c>
      <c r="C201">
        <f>rsDist[[#This Row],[richnessDist]]+rsDist[[#This Row],[sharpnessDist]]</f>
        <v>0.8</v>
      </c>
      <c r="D201">
        <f>ROUND(rsPretest20[[#This Row],[knowledgeScore]],1)</f>
        <v>0.3</v>
      </c>
      <c r="E201" s="2">
        <v>0.32142857142857101</v>
      </c>
      <c r="F201">
        <v>84</v>
      </c>
      <c r="G201">
        <v>1</v>
      </c>
    </row>
    <row r="202" spans="1:7" x14ac:dyDescent="0.25">
      <c r="A202">
        <v>0.4</v>
      </c>
      <c r="B202">
        <v>0.4</v>
      </c>
      <c r="C202">
        <f>rsDist[[#This Row],[richnessDist]]+rsDist[[#This Row],[sharpnessDist]]</f>
        <v>0.8</v>
      </c>
      <c r="D202">
        <f>ROUND(rsPretest20[[#This Row],[knowledgeScore]],1)</f>
        <v>0.3</v>
      </c>
      <c r="E202" s="2">
        <v>0.32142857142857101</v>
      </c>
      <c r="F202">
        <v>84</v>
      </c>
      <c r="G202">
        <v>1</v>
      </c>
    </row>
    <row r="203" spans="1:7" x14ac:dyDescent="0.25">
      <c r="A203">
        <v>0.4</v>
      </c>
      <c r="B203">
        <v>0.4</v>
      </c>
      <c r="C203">
        <f>rsDist[[#This Row],[richnessDist]]+rsDist[[#This Row],[sharpnessDist]]</f>
        <v>0.8</v>
      </c>
      <c r="D203">
        <f>ROUND(rsPretest20[[#This Row],[knowledgeScore]],1)</f>
        <v>0.3</v>
      </c>
      <c r="E203" s="2">
        <v>0.32142857142857101</v>
      </c>
      <c r="F203">
        <v>84</v>
      </c>
      <c r="G203">
        <v>1</v>
      </c>
    </row>
    <row r="204" spans="1:7" x14ac:dyDescent="0.25">
      <c r="A204">
        <v>0.4</v>
      </c>
      <c r="B204">
        <v>0.4</v>
      </c>
      <c r="C204">
        <f>rsDist[[#This Row],[richnessDist]]+rsDist[[#This Row],[sharpnessDist]]</f>
        <v>0.8</v>
      </c>
      <c r="D204">
        <f>ROUND(rsPretest20[[#This Row],[knowledgeScore]],1)</f>
        <v>0.3</v>
      </c>
      <c r="E204" s="2">
        <v>0.32142857142857101</v>
      </c>
      <c r="F204">
        <v>84</v>
      </c>
      <c r="G204">
        <v>1</v>
      </c>
    </row>
    <row r="205" spans="1:7" x14ac:dyDescent="0.25">
      <c r="A205">
        <v>0</v>
      </c>
      <c r="B205">
        <v>0.4</v>
      </c>
      <c r="C205">
        <f>rsDist[[#This Row],[richnessDist]]+rsDist[[#This Row],[sharpnessDist]]</f>
        <v>0.4</v>
      </c>
      <c r="D205">
        <f>ROUND(rsPretest20[[#This Row],[knowledgeScore]],1)</f>
        <v>0.3</v>
      </c>
      <c r="E205" s="2">
        <v>0.32142857142857101</v>
      </c>
      <c r="F205">
        <v>84</v>
      </c>
      <c r="G205">
        <v>1</v>
      </c>
    </row>
    <row r="206" spans="1:7" x14ac:dyDescent="0.25">
      <c r="A206">
        <v>0</v>
      </c>
      <c r="B206">
        <v>0</v>
      </c>
      <c r="C206">
        <f>rsDist[[#This Row],[richnessDist]]+rsDist[[#This Row],[sharpnessDist]]</f>
        <v>0</v>
      </c>
      <c r="D206">
        <f>ROUND(rsPretest20[[#This Row],[knowledgeScore]],1)</f>
        <v>0.3</v>
      </c>
      <c r="E206" s="2">
        <v>0.32142857142857101</v>
      </c>
      <c r="F206">
        <v>84</v>
      </c>
      <c r="G206">
        <v>1</v>
      </c>
    </row>
    <row r="207" spans="1:7" x14ac:dyDescent="0.25">
      <c r="A207">
        <v>0</v>
      </c>
      <c r="B207">
        <v>0.4</v>
      </c>
      <c r="C207">
        <f>rsDist[[#This Row],[richnessDist]]+rsDist[[#This Row],[sharpnessDist]]</f>
        <v>0.4</v>
      </c>
      <c r="D207">
        <f>ROUND(rsPretest20[[#This Row],[knowledgeScore]],1)</f>
        <v>0.3</v>
      </c>
      <c r="E207" s="2">
        <v>0.32142857142857101</v>
      </c>
      <c r="F207">
        <v>84</v>
      </c>
      <c r="G207">
        <v>1</v>
      </c>
    </row>
    <row r="208" spans="1:7" x14ac:dyDescent="0.25">
      <c r="A208">
        <v>0.4</v>
      </c>
      <c r="B208">
        <v>0.4</v>
      </c>
      <c r="C208">
        <f>rsDist[[#This Row],[richnessDist]]+rsDist[[#This Row],[sharpnessDist]]</f>
        <v>0.8</v>
      </c>
      <c r="D208">
        <f>ROUND(rsPretest20[[#This Row],[knowledgeScore]],1)</f>
        <v>0.3</v>
      </c>
      <c r="E208" s="2">
        <v>0.32142857142857101</v>
      </c>
      <c r="F208">
        <v>84</v>
      </c>
      <c r="G208">
        <v>1</v>
      </c>
    </row>
    <row r="209" spans="1:7" x14ac:dyDescent="0.25">
      <c r="A209">
        <v>0</v>
      </c>
      <c r="B209">
        <v>0.4</v>
      </c>
      <c r="C209">
        <f>rsDist[[#This Row],[richnessDist]]+rsDist[[#This Row],[sharpnessDist]]</f>
        <v>0.4</v>
      </c>
      <c r="D209">
        <f>ROUND(rsPretest20[[#This Row],[knowledgeScore]],1)</f>
        <v>0.3</v>
      </c>
      <c r="E209" s="2">
        <v>0.32142857142857101</v>
      </c>
      <c r="F209">
        <v>84</v>
      </c>
      <c r="G209">
        <v>1</v>
      </c>
    </row>
    <row r="210" spans="1:7" x14ac:dyDescent="0.25">
      <c r="A210">
        <v>0.4</v>
      </c>
      <c r="B210">
        <v>0.4</v>
      </c>
      <c r="C210">
        <f>rsDist[[#This Row],[richnessDist]]+rsDist[[#This Row],[sharpnessDist]]</f>
        <v>0.8</v>
      </c>
      <c r="D210">
        <f>ROUND(rsPretest20[[#This Row],[knowledgeScore]],1)</f>
        <v>0.3</v>
      </c>
      <c r="E210" s="2">
        <v>0.32142857142857101</v>
      </c>
      <c r="F210">
        <v>84</v>
      </c>
      <c r="G210">
        <v>1</v>
      </c>
    </row>
    <row r="211" spans="1:7" x14ac:dyDescent="0.25">
      <c r="A211">
        <v>0.4</v>
      </c>
      <c r="B211">
        <v>0.4</v>
      </c>
      <c r="C211">
        <f>rsDist[[#This Row],[richnessDist]]+rsDist[[#This Row],[sharpnessDist]]</f>
        <v>0.8</v>
      </c>
      <c r="D211">
        <f>ROUND(rsPretest20[[#This Row],[knowledgeScore]],1)</f>
        <v>0.3</v>
      </c>
      <c r="E211" s="2">
        <v>0.32142857142857101</v>
      </c>
      <c r="F211">
        <v>84</v>
      </c>
      <c r="G211">
        <v>1</v>
      </c>
    </row>
    <row r="212" spans="1:7" x14ac:dyDescent="0.25">
      <c r="A212">
        <v>0</v>
      </c>
      <c r="B212">
        <v>0</v>
      </c>
      <c r="C212">
        <f>rsDist[[#This Row],[richnessDist]]+rsDist[[#This Row],[sharpnessDist]]</f>
        <v>0</v>
      </c>
      <c r="D212">
        <f>ROUND(rsPretest20[[#This Row],[knowledgeScore]],1)</f>
        <v>0.3</v>
      </c>
      <c r="E212" s="2">
        <v>0.32142857142857101</v>
      </c>
      <c r="F212">
        <v>84</v>
      </c>
      <c r="G212">
        <v>1</v>
      </c>
    </row>
    <row r="213" spans="1:7" x14ac:dyDescent="0.25">
      <c r="A213">
        <v>0.4</v>
      </c>
      <c r="B213">
        <v>0.4</v>
      </c>
      <c r="C213">
        <f>rsDist[[#This Row],[richnessDist]]+rsDist[[#This Row],[sharpnessDist]]</f>
        <v>0.8</v>
      </c>
      <c r="D213">
        <f>ROUND(rsPretest20[[#This Row],[knowledgeScore]],1)</f>
        <v>0.3</v>
      </c>
      <c r="E213" s="2">
        <v>0.32142857142857101</v>
      </c>
      <c r="F213">
        <v>84</v>
      </c>
      <c r="G213">
        <v>2</v>
      </c>
    </row>
    <row r="214" spans="1:7" x14ac:dyDescent="0.25">
      <c r="A214">
        <v>0</v>
      </c>
      <c r="B214">
        <v>0.4</v>
      </c>
      <c r="C214">
        <f>rsDist[[#This Row],[richnessDist]]+rsDist[[#This Row],[sharpnessDist]]</f>
        <v>0.4</v>
      </c>
      <c r="D214">
        <f>ROUND(rsPretest20[[#This Row],[knowledgeScore]],1)</f>
        <v>0.3</v>
      </c>
      <c r="E214" s="2">
        <v>0.32142857142857101</v>
      </c>
      <c r="F214">
        <v>84</v>
      </c>
      <c r="G214">
        <v>1</v>
      </c>
    </row>
    <row r="215" spans="1:7" x14ac:dyDescent="0.25">
      <c r="A215">
        <v>0.4</v>
      </c>
      <c r="B215">
        <v>0.4</v>
      </c>
      <c r="C215">
        <f>rsDist[[#This Row],[richnessDist]]+rsDist[[#This Row],[sharpnessDist]]</f>
        <v>0.8</v>
      </c>
      <c r="D215">
        <f>ROUND(rsPretest20[[#This Row],[knowledgeScore]],1)</f>
        <v>0.3</v>
      </c>
      <c r="E215" s="2">
        <v>0.32142857142857101</v>
      </c>
      <c r="F215">
        <v>84</v>
      </c>
      <c r="G215">
        <v>2</v>
      </c>
    </row>
    <row r="216" spans="1:7" x14ac:dyDescent="0.25">
      <c r="A216">
        <v>0</v>
      </c>
      <c r="B216">
        <v>0</v>
      </c>
      <c r="C216">
        <f>rsDist[[#This Row],[richnessDist]]+rsDist[[#This Row],[sharpnessDist]]</f>
        <v>0</v>
      </c>
      <c r="D216">
        <f>ROUND(rsPretest20[[#This Row],[knowledgeScore]],1)</f>
        <v>0.3</v>
      </c>
      <c r="E216" s="2">
        <v>0.32142857142857101</v>
      </c>
      <c r="F216">
        <v>84</v>
      </c>
      <c r="G216">
        <v>1</v>
      </c>
    </row>
    <row r="217" spans="1:7" x14ac:dyDescent="0.25">
      <c r="A217">
        <v>0.4</v>
      </c>
      <c r="B217">
        <v>0.4</v>
      </c>
      <c r="C217">
        <f>rsDist[[#This Row],[richnessDist]]+rsDist[[#This Row],[sharpnessDist]]</f>
        <v>0.8</v>
      </c>
      <c r="D217">
        <f>ROUND(rsPretest20[[#This Row],[knowledgeScore]],1)</f>
        <v>0.3</v>
      </c>
      <c r="E217" s="2">
        <v>0.32142857142857101</v>
      </c>
      <c r="F217">
        <v>84</v>
      </c>
      <c r="G217">
        <v>1</v>
      </c>
    </row>
    <row r="218" spans="1:7" x14ac:dyDescent="0.25">
      <c r="A218">
        <v>0</v>
      </c>
      <c r="B218">
        <v>0</v>
      </c>
      <c r="C218">
        <f>rsDist[[#This Row],[richnessDist]]+rsDist[[#This Row],[sharpnessDist]]</f>
        <v>0</v>
      </c>
      <c r="D218">
        <f>ROUND(rsPretest20[[#This Row],[knowledgeScore]],1)</f>
        <v>0.7</v>
      </c>
      <c r="E218" s="2">
        <v>0.71428571428571397</v>
      </c>
      <c r="F218">
        <v>86</v>
      </c>
      <c r="G218">
        <v>7</v>
      </c>
    </row>
    <row r="219" spans="1:7" x14ac:dyDescent="0.25">
      <c r="A219">
        <v>0</v>
      </c>
      <c r="B219">
        <v>0</v>
      </c>
      <c r="C219">
        <f>rsDist[[#This Row],[richnessDist]]+rsDist[[#This Row],[sharpnessDist]]</f>
        <v>0</v>
      </c>
      <c r="D219">
        <f>ROUND(rsPretest20[[#This Row],[knowledgeScore]],1)</f>
        <v>0.7</v>
      </c>
      <c r="E219" s="2">
        <v>0.71428571428571397</v>
      </c>
      <c r="F219">
        <v>86</v>
      </c>
      <c r="G219">
        <v>2</v>
      </c>
    </row>
    <row r="220" spans="1:7" x14ac:dyDescent="0.25">
      <c r="A220">
        <v>0.4</v>
      </c>
      <c r="B220">
        <v>0.4</v>
      </c>
      <c r="C220">
        <f>rsDist[[#This Row],[richnessDist]]+rsDist[[#This Row],[sharpnessDist]]</f>
        <v>0.8</v>
      </c>
      <c r="D220">
        <f>ROUND(rsPretest20[[#This Row],[knowledgeScore]],1)</f>
        <v>0.7</v>
      </c>
      <c r="E220" s="2">
        <v>0.71428571428571397</v>
      </c>
      <c r="F220">
        <v>86</v>
      </c>
      <c r="G220">
        <v>2</v>
      </c>
    </row>
    <row r="221" spans="1:7" x14ac:dyDescent="0.25">
      <c r="A221">
        <v>0.4</v>
      </c>
      <c r="B221">
        <v>0.4</v>
      </c>
      <c r="C221">
        <f>rsDist[[#This Row],[richnessDist]]+rsDist[[#This Row],[sharpnessDist]]</f>
        <v>0.8</v>
      </c>
      <c r="D221">
        <f>ROUND(rsPretest20[[#This Row],[knowledgeScore]],1)</f>
        <v>0.7</v>
      </c>
      <c r="E221" s="2">
        <v>0.71428571428571397</v>
      </c>
      <c r="F221">
        <v>86</v>
      </c>
      <c r="G221">
        <v>1</v>
      </c>
    </row>
    <row r="222" spans="1:7" x14ac:dyDescent="0.25">
      <c r="A222">
        <v>0.4</v>
      </c>
      <c r="B222">
        <v>0.4</v>
      </c>
      <c r="C222">
        <f>rsDist[[#This Row],[richnessDist]]+rsDist[[#This Row],[sharpnessDist]]</f>
        <v>0.8</v>
      </c>
      <c r="D222">
        <f>ROUND(rsPretest20[[#This Row],[knowledgeScore]],1)</f>
        <v>0.7</v>
      </c>
      <c r="E222" s="2">
        <v>0.71428571428571397</v>
      </c>
      <c r="F222">
        <v>86</v>
      </c>
      <c r="G222">
        <v>1</v>
      </c>
    </row>
    <row r="223" spans="1:7" x14ac:dyDescent="0.25">
      <c r="A223">
        <v>0.4</v>
      </c>
      <c r="B223">
        <v>0</v>
      </c>
      <c r="C223">
        <f>rsDist[[#This Row],[richnessDist]]+rsDist[[#This Row],[sharpnessDist]]</f>
        <v>0.4</v>
      </c>
      <c r="D223">
        <f>ROUND(rsPretest20[[#This Row],[knowledgeScore]],1)</f>
        <v>0.7</v>
      </c>
      <c r="E223" s="2">
        <v>0.71428571428571397</v>
      </c>
      <c r="F223">
        <v>86</v>
      </c>
      <c r="G223">
        <v>3</v>
      </c>
    </row>
    <row r="224" spans="1:7" x14ac:dyDescent="0.25">
      <c r="A224">
        <v>0</v>
      </c>
      <c r="B224">
        <v>0.4</v>
      </c>
      <c r="C224">
        <f>rsDist[[#This Row],[richnessDist]]+rsDist[[#This Row],[sharpnessDist]]</f>
        <v>0.4</v>
      </c>
      <c r="D224">
        <f>ROUND(rsPretest20[[#This Row],[knowledgeScore]],1)</f>
        <v>0.7</v>
      </c>
      <c r="E224" s="2">
        <v>0.71428571428571397</v>
      </c>
      <c r="F224">
        <v>86</v>
      </c>
      <c r="G224">
        <v>3</v>
      </c>
    </row>
    <row r="225" spans="1:7" x14ac:dyDescent="0.25">
      <c r="A225">
        <v>0.4</v>
      </c>
      <c r="B225">
        <v>0.4</v>
      </c>
      <c r="C225">
        <f>rsDist[[#This Row],[richnessDist]]+rsDist[[#This Row],[sharpnessDist]]</f>
        <v>0.8</v>
      </c>
      <c r="D225">
        <f>ROUND(rsPretest20[[#This Row],[knowledgeScore]],1)</f>
        <v>0.7</v>
      </c>
      <c r="E225" s="2">
        <v>0.71428571428571397</v>
      </c>
      <c r="F225">
        <v>86</v>
      </c>
      <c r="G225">
        <v>3</v>
      </c>
    </row>
    <row r="226" spans="1:7" x14ac:dyDescent="0.25">
      <c r="A226">
        <v>0.4</v>
      </c>
      <c r="B226">
        <v>0.4</v>
      </c>
      <c r="C226">
        <f>rsDist[[#This Row],[richnessDist]]+rsDist[[#This Row],[sharpnessDist]]</f>
        <v>0.8</v>
      </c>
      <c r="D226">
        <f>ROUND(rsPretest20[[#This Row],[knowledgeScore]],1)</f>
        <v>0.7</v>
      </c>
      <c r="E226" s="2">
        <v>0.71428571428571397</v>
      </c>
      <c r="F226">
        <v>86</v>
      </c>
      <c r="G226">
        <v>3</v>
      </c>
    </row>
    <row r="227" spans="1:7" x14ac:dyDescent="0.25">
      <c r="A227">
        <v>0.4</v>
      </c>
      <c r="B227">
        <v>0</v>
      </c>
      <c r="C227">
        <f>rsDist[[#This Row],[richnessDist]]+rsDist[[#This Row],[sharpnessDist]]</f>
        <v>0.4</v>
      </c>
      <c r="D227">
        <f>ROUND(rsPretest20[[#This Row],[knowledgeScore]],1)</f>
        <v>0.7</v>
      </c>
      <c r="E227" s="2">
        <v>0.71428571428571397</v>
      </c>
      <c r="F227">
        <v>86</v>
      </c>
      <c r="G227">
        <v>4</v>
      </c>
    </row>
    <row r="228" spans="1:7" x14ac:dyDescent="0.25">
      <c r="A228">
        <v>0</v>
      </c>
      <c r="B228">
        <v>0.4</v>
      </c>
      <c r="C228">
        <f>rsDist[[#This Row],[richnessDist]]+rsDist[[#This Row],[sharpnessDist]]</f>
        <v>0.4</v>
      </c>
      <c r="D228">
        <f>ROUND(rsPretest20[[#This Row],[knowledgeScore]],1)</f>
        <v>0.7</v>
      </c>
      <c r="E228" s="2">
        <v>0.71428571428571397</v>
      </c>
      <c r="F228">
        <v>86</v>
      </c>
      <c r="G228">
        <v>2</v>
      </c>
    </row>
    <row r="229" spans="1:7" x14ac:dyDescent="0.25">
      <c r="A229">
        <v>0.4</v>
      </c>
      <c r="B229">
        <v>0.8</v>
      </c>
      <c r="C229">
        <f>rsDist[[#This Row],[richnessDist]]+rsDist[[#This Row],[sharpnessDist]]</f>
        <v>1.2000000000000002</v>
      </c>
      <c r="D229">
        <f>ROUND(rsPretest20[[#This Row],[knowledgeScore]],1)</f>
        <v>0.7</v>
      </c>
      <c r="E229" s="2">
        <v>0.71428571428571397</v>
      </c>
      <c r="F229">
        <v>86</v>
      </c>
      <c r="G229">
        <v>2</v>
      </c>
    </row>
    <row r="230" spans="1:7" x14ac:dyDescent="0.25">
      <c r="A230">
        <v>0</v>
      </c>
      <c r="B230">
        <v>0</v>
      </c>
      <c r="C230">
        <f>rsDist[[#This Row],[richnessDist]]+rsDist[[#This Row],[sharpnessDist]]</f>
        <v>0</v>
      </c>
      <c r="D230">
        <f>ROUND(rsPretest20[[#This Row],[knowledgeScore]],1)</f>
        <v>0.7</v>
      </c>
      <c r="E230" s="2">
        <v>0.71428571428571397</v>
      </c>
      <c r="F230">
        <v>86</v>
      </c>
      <c r="G230">
        <v>4</v>
      </c>
    </row>
    <row r="231" spans="1:7" x14ac:dyDescent="0.25">
      <c r="A231">
        <v>0.4</v>
      </c>
      <c r="B231">
        <v>0</v>
      </c>
      <c r="C231">
        <f>rsDist[[#This Row],[richnessDist]]+rsDist[[#This Row],[sharpnessDist]]</f>
        <v>0.4</v>
      </c>
      <c r="D231">
        <f>ROUND(rsPretest20[[#This Row],[knowledgeScore]],1)</f>
        <v>0.7</v>
      </c>
      <c r="E231" s="2">
        <v>0.71428571428571397</v>
      </c>
      <c r="F231">
        <v>86</v>
      </c>
      <c r="G231">
        <v>3</v>
      </c>
    </row>
    <row r="232" spans="1:7" x14ac:dyDescent="0.25">
      <c r="A232">
        <v>0.4</v>
      </c>
      <c r="B232">
        <v>0.4</v>
      </c>
      <c r="C232">
        <f>rsDist[[#This Row],[richnessDist]]+rsDist[[#This Row],[sharpnessDist]]</f>
        <v>0.8</v>
      </c>
      <c r="D232">
        <f>ROUND(rsPretest20[[#This Row],[knowledgeScore]],1)</f>
        <v>0.7</v>
      </c>
      <c r="E232" s="2">
        <v>0.71428571428571397</v>
      </c>
      <c r="F232">
        <v>86</v>
      </c>
      <c r="G232">
        <v>1</v>
      </c>
    </row>
    <row r="233" spans="1:7" x14ac:dyDescent="0.25">
      <c r="A233">
        <v>0.4</v>
      </c>
      <c r="B233">
        <v>0.4</v>
      </c>
      <c r="C233">
        <f>rsDist[[#This Row],[richnessDist]]+rsDist[[#This Row],[sharpnessDist]]</f>
        <v>0.8</v>
      </c>
      <c r="D233">
        <f>ROUND(rsPretest20[[#This Row],[knowledgeScore]],1)</f>
        <v>0.7</v>
      </c>
      <c r="E233" s="2">
        <v>0.71428571428571397</v>
      </c>
      <c r="F233">
        <v>86</v>
      </c>
      <c r="G233">
        <v>2</v>
      </c>
    </row>
    <row r="234" spans="1:7" x14ac:dyDescent="0.25">
      <c r="A234">
        <v>0.4</v>
      </c>
      <c r="B234">
        <v>0</v>
      </c>
      <c r="C234">
        <f>rsDist[[#This Row],[richnessDist]]+rsDist[[#This Row],[sharpnessDist]]</f>
        <v>0.4</v>
      </c>
      <c r="D234">
        <f>ROUND(rsPretest20[[#This Row],[knowledgeScore]],1)</f>
        <v>0.7</v>
      </c>
      <c r="E234" s="2">
        <v>0.71428571428571397</v>
      </c>
      <c r="F234">
        <v>86</v>
      </c>
      <c r="G234">
        <v>3</v>
      </c>
    </row>
    <row r="235" spans="1:7" x14ac:dyDescent="0.25">
      <c r="A235">
        <v>0</v>
      </c>
      <c r="B235">
        <v>0.4</v>
      </c>
      <c r="C235">
        <f>rsDist[[#This Row],[richnessDist]]+rsDist[[#This Row],[sharpnessDist]]</f>
        <v>0.4</v>
      </c>
      <c r="D235">
        <f>ROUND(rsPretest20[[#This Row],[knowledgeScore]],1)</f>
        <v>0.7</v>
      </c>
      <c r="E235" s="2">
        <v>0.71428571428571397</v>
      </c>
      <c r="F235">
        <v>86</v>
      </c>
      <c r="G235">
        <v>1</v>
      </c>
    </row>
    <row r="236" spans="1:7" x14ac:dyDescent="0.25">
      <c r="A236">
        <v>0.4</v>
      </c>
      <c r="B236">
        <v>0</v>
      </c>
      <c r="C236">
        <f>rsDist[[#This Row],[richnessDist]]+rsDist[[#This Row],[sharpnessDist]]</f>
        <v>0.4</v>
      </c>
      <c r="D236">
        <f>ROUND(rsPretest20[[#This Row],[knowledgeScore]],1)</f>
        <v>0.5</v>
      </c>
      <c r="E236" s="2">
        <v>0.53571428571428503</v>
      </c>
      <c r="F236">
        <v>89</v>
      </c>
      <c r="G236">
        <v>7</v>
      </c>
    </row>
    <row r="237" spans="1:7" x14ac:dyDescent="0.25">
      <c r="A237">
        <v>0.4</v>
      </c>
      <c r="B237">
        <v>0.4</v>
      </c>
      <c r="C237">
        <f>rsDist[[#This Row],[richnessDist]]+rsDist[[#This Row],[sharpnessDist]]</f>
        <v>0.8</v>
      </c>
      <c r="D237">
        <f>ROUND(rsPretest20[[#This Row],[knowledgeScore]],1)</f>
        <v>0.5</v>
      </c>
      <c r="E237" s="2">
        <v>0.53571428571428503</v>
      </c>
      <c r="F237">
        <v>89</v>
      </c>
      <c r="G237">
        <v>2</v>
      </c>
    </row>
    <row r="238" spans="1:7" x14ac:dyDescent="0.25">
      <c r="A238">
        <v>0.4</v>
      </c>
      <c r="B238">
        <v>0.4</v>
      </c>
      <c r="C238">
        <f>rsDist[[#This Row],[richnessDist]]+rsDist[[#This Row],[sharpnessDist]]</f>
        <v>0.8</v>
      </c>
      <c r="D238">
        <f>ROUND(rsPretest20[[#This Row],[knowledgeScore]],1)</f>
        <v>0.5</v>
      </c>
      <c r="E238" s="2">
        <v>0.53571428571428503</v>
      </c>
      <c r="F238">
        <v>89</v>
      </c>
      <c r="G238">
        <v>1</v>
      </c>
    </row>
    <row r="239" spans="1:7" x14ac:dyDescent="0.25">
      <c r="A239">
        <v>0.4</v>
      </c>
      <c r="B239">
        <v>0</v>
      </c>
      <c r="C239">
        <f>rsDist[[#This Row],[richnessDist]]+rsDist[[#This Row],[sharpnessDist]]</f>
        <v>0.4</v>
      </c>
      <c r="D239">
        <f>ROUND(rsPretest20[[#This Row],[knowledgeScore]],1)</f>
        <v>0.5</v>
      </c>
      <c r="E239" s="2">
        <v>0.53571428571428503</v>
      </c>
      <c r="F239">
        <v>89</v>
      </c>
      <c r="G239">
        <v>3</v>
      </c>
    </row>
    <row r="240" spans="1:7" x14ac:dyDescent="0.25">
      <c r="A240">
        <v>0.4</v>
      </c>
      <c r="B240">
        <v>0</v>
      </c>
      <c r="C240">
        <f>rsDist[[#This Row],[richnessDist]]+rsDist[[#This Row],[sharpnessDist]]</f>
        <v>0.4</v>
      </c>
      <c r="D240">
        <f>ROUND(rsPretest20[[#This Row],[knowledgeScore]],1)</f>
        <v>0.5</v>
      </c>
      <c r="E240" s="2">
        <v>0.53571428571428503</v>
      </c>
      <c r="F240">
        <v>89</v>
      </c>
      <c r="G240">
        <v>1</v>
      </c>
    </row>
    <row r="241" spans="1:7" x14ac:dyDescent="0.25">
      <c r="A241">
        <v>0</v>
      </c>
      <c r="B241">
        <v>0.4</v>
      </c>
      <c r="C241">
        <f>rsDist[[#This Row],[richnessDist]]+rsDist[[#This Row],[sharpnessDist]]</f>
        <v>0.4</v>
      </c>
      <c r="D241">
        <f>ROUND(rsPretest20[[#This Row],[knowledgeScore]],1)</f>
        <v>0.5</v>
      </c>
      <c r="E241" s="2">
        <v>0.53571428571428503</v>
      </c>
      <c r="F241">
        <v>89</v>
      </c>
      <c r="G241">
        <v>1</v>
      </c>
    </row>
    <row r="242" spans="1:7" x14ac:dyDescent="0.25">
      <c r="A242">
        <v>0.4</v>
      </c>
      <c r="B242">
        <v>0</v>
      </c>
      <c r="C242">
        <f>rsDist[[#This Row],[richnessDist]]+rsDist[[#This Row],[sharpnessDist]]</f>
        <v>0.4</v>
      </c>
      <c r="D242">
        <f>ROUND(rsPretest20[[#This Row],[knowledgeScore]],1)</f>
        <v>0.5</v>
      </c>
      <c r="E242" s="2">
        <v>0.53571428571428503</v>
      </c>
      <c r="F242">
        <v>89</v>
      </c>
      <c r="G242">
        <v>1</v>
      </c>
    </row>
    <row r="243" spans="1:7" x14ac:dyDescent="0.25">
      <c r="A243">
        <v>0</v>
      </c>
      <c r="B243">
        <v>0</v>
      </c>
      <c r="C243">
        <f>rsDist[[#This Row],[richnessDist]]+rsDist[[#This Row],[sharpnessDist]]</f>
        <v>0</v>
      </c>
      <c r="D243">
        <f>ROUND(rsPretest20[[#This Row],[knowledgeScore]],1)</f>
        <v>0.5</v>
      </c>
      <c r="E243" s="2">
        <v>0.53571428571428503</v>
      </c>
      <c r="F243">
        <v>89</v>
      </c>
      <c r="G243">
        <v>1</v>
      </c>
    </row>
    <row r="244" spans="1:7" x14ac:dyDescent="0.25">
      <c r="A244">
        <v>0.4</v>
      </c>
      <c r="B244">
        <v>0.4</v>
      </c>
      <c r="C244">
        <f>rsDist[[#This Row],[richnessDist]]+rsDist[[#This Row],[sharpnessDist]]</f>
        <v>0.8</v>
      </c>
      <c r="D244">
        <f>ROUND(rsPretest20[[#This Row],[knowledgeScore]],1)</f>
        <v>0.5</v>
      </c>
      <c r="E244" s="2">
        <v>0.53571428571428503</v>
      </c>
      <c r="F244">
        <v>89</v>
      </c>
      <c r="G244">
        <v>0</v>
      </c>
    </row>
    <row r="245" spans="1:7" x14ac:dyDescent="0.25">
      <c r="A245">
        <v>0.4</v>
      </c>
      <c r="B245">
        <v>0</v>
      </c>
      <c r="C245">
        <f>rsDist[[#This Row],[richnessDist]]+rsDist[[#This Row],[sharpnessDist]]</f>
        <v>0.4</v>
      </c>
      <c r="D245">
        <f>ROUND(rsPretest20[[#This Row],[knowledgeScore]],1)</f>
        <v>0.5</v>
      </c>
      <c r="E245" s="2">
        <v>0.53571428571428503</v>
      </c>
      <c r="F245">
        <v>89</v>
      </c>
      <c r="G245">
        <v>1</v>
      </c>
    </row>
    <row r="246" spans="1:7" x14ac:dyDescent="0.25">
      <c r="A246">
        <v>0.4</v>
      </c>
      <c r="B246">
        <v>0</v>
      </c>
      <c r="C246">
        <f>rsDist[[#This Row],[richnessDist]]+rsDist[[#This Row],[sharpnessDist]]</f>
        <v>0.4</v>
      </c>
      <c r="D246">
        <f>ROUND(rsPretest20[[#This Row],[knowledgeScore]],1)</f>
        <v>0.5</v>
      </c>
      <c r="E246" s="2">
        <v>0.53571428571428503</v>
      </c>
      <c r="F246">
        <v>89</v>
      </c>
      <c r="G246">
        <v>1</v>
      </c>
    </row>
    <row r="247" spans="1:7" x14ac:dyDescent="0.25">
      <c r="A247">
        <v>0.4</v>
      </c>
      <c r="B247">
        <v>0.4</v>
      </c>
      <c r="C247">
        <f>rsDist[[#This Row],[richnessDist]]+rsDist[[#This Row],[sharpnessDist]]</f>
        <v>0.8</v>
      </c>
      <c r="D247">
        <f>ROUND(rsPretest20[[#This Row],[knowledgeScore]],1)</f>
        <v>0.5</v>
      </c>
      <c r="E247" s="2">
        <v>0.53571428571428503</v>
      </c>
      <c r="F247">
        <v>89</v>
      </c>
      <c r="G247">
        <v>3</v>
      </c>
    </row>
    <row r="248" spans="1:7" x14ac:dyDescent="0.25">
      <c r="A248">
        <v>0.4</v>
      </c>
      <c r="B248">
        <v>0.4</v>
      </c>
      <c r="C248">
        <f>rsDist[[#This Row],[richnessDist]]+rsDist[[#This Row],[sharpnessDist]]</f>
        <v>0.8</v>
      </c>
      <c r="D248">
        <f>ROUND(rsPretest20[[#This Row],[knowledgeScore]],1)</f>
        <v>0.5</v>
      </c>
      <c r="E248" s="2">
        <v>0.53571428571428503</v>
      </c>
      <c r="F248">
        <v>89</v>
      </c>
      <c r="G248">
        <v>1</v>
      </c>
    </row>
    <row r="249" spans="1:7" x14ac:dyDescent="0.25">
      <c r="A249">
        <v>0.4</v>
      </c>
      <c r="B249">
        <v>0</v>
      </c>
      <c r="C249">
        <f>rsDist[[#This Row],[richnessDist]]+rsDist[[#This Row],[sharpnessDist]]</f>
        <v>0.4</v>
      </c>
      <c r="D249">
        <f>ROUND(rsPretest20[[#This Row],[knowledgeScore]],1)</f>
        <v>0.5</v>
      </c>
      <c r="E249" s="2">
        <v>0.53571428571428503</v>
      </c>
      <c r="F249">
        <v>89</v>
      </c>
      <c r="G249">
        <v>0</v>
      </c>
    </row>
    <row r="250" spans="1:7" x14ac:dyDescent="0.25">
      <c r="A250">
        <v>0.4</v>
      </c>
      <c r="B250">
        <v>0</v>
      </c>
      <c r="C250">
        <f>rsDist[[#This Row],[richnessDist]]+rsDist[[#This Row],[sharpnessDist]]</f>
        <v>0.4</v>
      </c>
      <c r="D250">
        <f>ROUND(rsPretest20[[#This Row],[knowledgeScore]],1)</f>
        <v>0.5</v>
      </c>
      <c r="E250" s="2">
        <v>0.53571428571428503</v>
      </c>
      <c r="F250">
        <v>89</v>
      </c>
      <c r="G250">
        <v>0</v>
      </c>
    </row>
    <row r="251" spans="1:7" x14ac:dyDescent="0.25">
      <c r="A251">
        <v>0.4</v>
      </c>
      <c r="B251">
        <v>0.4</v>
      </c>
      <c r="C251">
        <f>rsDist[[#This Row],[richnessDist]]+rsDist[[#This Row],[sharpnessDist]]</f>
        <v>0.8</v>
      </c>
      <c r="D251">
        <f>ROUND(rsPretest20[[#This Row],[knowledgeScore]],1)</f>
        <v>0.5</v>
      </c>
      <c r="E251" s="2">
        <v>0.53571428571428503</v>
      </c>
      <c r="F251">
        <v>89</v>
      </c>
      <c r="G251">
        <v>1</v>
      </c>
    </row>
    <row r="252" spans="1:7" x14ac:dyDescent="0.25">
      <c r="A252">
        <v>0.4</v>
      </c>
      <c r="B252">
        <v>0.4</v>
      </c>
      <c r="C252">
        <f>rsDist[[#This Row],[richnessDist]]+rsDist[[#This Row],[sharpnessDist]]</f>
        <v>0.8</v>
      </c>
      <c r="D252">
        <f>ROUND(rsPretest20[[#This Row],[knowledgeScore]],1)</f>
        <v>0.5</v>
      </c>
      <c r="E252" s="2">
        <v>0.53571428571428503</v>
      </c>
      <c r="F252">
        <v>89</v>
      </c>
      <c r="G252">
        <v>0</v>
      </c>
    </row>
    <row r="253" spans="1:7" x14ac:dyDescent="0.25">
      <c r="A253">
        <v>0.4</v>
      </c>
      <c r="B253">
        <v>0</v>
      </c>
      <c r="C253">
        <f>rsDist[[#This Row],[richnessDist]]+rsDist[[#This Row],[sharpnessDist]]</f>
        <v>0.4</v>
      </c>
      <c r="D253">
        <f>ROUND(rsPretest20[[#This Row],[knowledgeScore]],1)</f>
        <v>0.5</v>
      </c>
      <c r="E253" s="2">
        <v>0.53571428571428503</v>
      </c>
      <c r="F253">
        <v>89</v>
      </c>
      <c r="G253">
        <v>2</v>
      </c>
    </row>
    <row r="254" spans="1:7" x14ac:dyDescent="0.25">
      <c r="A254">
        <v>0.4</v>
      </c>
      <c r="B254">
        <v>0</v>
      </c>
      <c r="C254">
        <f>rsDist[[#This Row],[richnessDist]]+rsDist[[#This Row],[sharpnessDist]]</f>
        <v>0.4</v>
      </c>
      <c r="D254">
        <f>ROUND(rsPretest20[[#This Row],[knowledgeScore]],1)</f>
        <v>0.4</v>
      </c>
      <c r="E254" s="2">
        <v>0.39285714285714202</v>
      </c>
      <c r="F254">
        <v>97</v>
      </c>
      <c r="G254">
        <v>1</v>
      </c>
    </row>
    <row r="255" spans="1:7" x14ac:dyDescent="0.25">
      <c r="A255">
        <v>0</v>
      </c>
      <c r="B255">
        <v>0</v>
      </c>
      <c r="C255">
        <f>rsDist[[#This Row],[richnessDist]]+rsDist[[#This Row],[sharpnessDist]]</f>
        <v>0</v>
      </c>
      <c r="D255">
        <f>ROUND(rsPretest20[[#This Row],[knowledgeScore]],1)</f>
        <v>0.4</v>
      </c>
      <c r="E255" s="2">
        <v>0.39285714285714202</v>
      </c>
      <c r="F255">
        <v>97</v>
      </c>
      <c r="G255">
        <v>0</v>
      </c>
    </row>
    <row r="256" spans="1:7" x14ac:dyDescent="0.25">
      <c r="A256">
        <v>0.4</v>
      </c>
      <c r="B256">
        <v>0.4</v>
      </c>
      <c r="C256">
        <f>rsDist[[#This Row],[richnessDist]]+rsDist[[#This Row],[sharpnessDist]]</f>
        <v>0.8</v>
      </c>
      <c r="D256">
        <f>ROUND(rsPretest20[[#This Row],[knowledgeScore]],1)</f>
        <v>0.4</v>
      </c>
      <c r="E256" s="2">
        <v>0.39285714285714202</v>
      </c>
      <c r="F256">
        <v>97</v>
      </c>
      <c r="G256">
        <v>1</v>
      </c>
    </row>
    <row r="257" spans="1:7" x14ac:dyDescent="0.25">
      <c r="A257">
        <v>0.4</v>
      </c>
      <c r="B257">
        <v>0.4</v>
      </c>
      <c r="C257">
        <f>rsDist[[#This Row],[richnessDist]]+rsDist[[#This Row],[sharpnessDist]]</f>
        <v>0.8</v>
      </c>
      <c r="D257">
        <f>ROUND(rsPretest20[[#This Row],[knowledgeScore]],1)</f>
        <v>0.4</v>
      </c>
      <c r="E257" s="2">
        <v>0.39285714285714202</v>
      </c>
      <c r="F257">
        <v>97</v>
      </c>
      <c r="G257">
        <v>0</v>
      </c>
    </row>
    <row r="258" spans="1:7" x14ac:dyDescent="0.25">
      <c r="A258">
        <v>0.4</v>
      </c>
      <c r="B258">
        <v>0.8</v>
      </c>
      <c r="C258">
        <f>rsDist[[#This Row],[richnessDist]]+rsDist[[#This Row],[sharpnessDist]]</f>
        <v>1.2000000000000002</v>
      </c>
      <c r="D258">
        <f>ROUND(rsPretest20[[#This Row],[knowledgeScore]],1)</f>
        <v>0.4</v>
      </c>
      <c r="E258" s="2">
        <v>0.39285714285714202</v>
      </c>
      <c r="F258">
        <v>97</v>
      </c>
      <c r="G258">
        <v>0</v>
      </c>
    </row>
    <row r="259" spans="1:7" x14ac:dyDescent="0.25">
      <c r="A259">
        <v>0</v>
      </c>
      <c r="B259">
        <v>0.4</v>
      </c>
      <c r="C259">
        <f>rsDist[[#This Row],[richnessDist]]+rsDist[[#This Row],[sharpnessDist]]</f>
        <v>0.4</v>
      </c>
      <c r="D259">
        <f>ROUND(rsPretest20[[#This Row],[knowledgeScore]],1)</f>
        <v>0.4</v>
      </c>
      <c r="E259" s="2">
        <v>0.39285714285714202</v>
      </c>
      <c r="F259">
        <v>97</v>
      </c>
      <c r="G259">
        <v>1</v>
      </c>
    </row>
    <row r="260" spans="1:7" x14ac:dyDescent="0.25">
      <c r="A260">
        <v>0</v>
      </c>
      <c r="B260">
        <v>0.4</v>
      </c>
      <c r="C260">
        <f>rsDist[[#This Row],[richnessDist]]+rsDist[[#This Row],[sharpnessDist]]</f>
        <v>0.4</v>
      </c>
      <c r="D260">
        <f>ROUND(rsPretest20[[#This Row],[knowledgeScore]],1)</f>
        <v>0.4</v>
      </c>
      <c r="E260" s="2">
        <v>0.39285714285714202</v>
      </c>
      <c r="F260">
        <v>97</v>
      </c>
      <c r="G260">
        <v>3</v>
      </c>
    </row>
    <row r="261" spans="1:7" x14ac:dyDescent="0.25">
      <c r="A261">
        <v>0.4</v>
      </c>
      <c r="B261">
        <v>0.4</v>
      </c>
      <c r="C261">
        <f>rsDist[[#This Row],[richnessDist]]+rsDist[[#This Row],[sharpnessDist]]</f>
        <v>0.8</v>
      </c>
      <c r="D261">
        <f>ROUND(rsPretest20[[#This Row],[knowledgeScore]],1)</f>
        <v>0.4</v>
      </c>
      <c r="E261" s="2">
        <v>0.39285714285714202</v>
      </c>
      <c r="F261">
        <v>97</v>
      </c>
      <c r="G261">
        <v>1</v>
      </c>
    </row>
    <row r="262" spans="1:7" x14ac:dyDescent="0.25">
      <c r="A262">
        <v>0.4</v>
      </c>
      <c r="B262">
        <v>0.4</v>
      </c>
      <c r="C262">
        <f>rsDist[[#This Row],[richnessDist]]+rsDist[[#This Row],[sharpnessDist]]</f>
        <v>0.8</v>
      </c>
      <c r="D262">
        <f>ROUND(rsPretest20[[#This Row],[knowledgeScore]],1)</f>
        <v>0.4</v>
      </c>
      <c r="E262" s="2">
        <v>0.39285714285714202</v>
      </c>
      <c r="F262">
        <v>97</v>
      </c>
      <c r="G262">
        <v>2</v>
      </c>
    </row>
    <row r="263" spans="1:7" x14ac:dyDescent="0.25">
      <c r="A263">
        <v>0.4</v>
      </c>
      <c r="B263">
        <v>0.4</v>
      </c>
      <c r="C263">
        <f>rsDist[[#This Row],[richnessDist]]+rsDist[[#This Row],[sharpnessDist]]</f>
        <v>0.8</v>
      </c>
      <c r="D263">
        <f>ROUND(rsPretest20[[#This Row],[knowledgeScore]],1)</f>
        <v>0.4</v>
      </c>
      <c r="E263" s="2">
        <v>0.39285714285714202</v>
      </c>
      <c r="F263">
        <v>97</v>
      </c>
      <c r="G263">
        <v>1</v>
      </c>
    </row>
    <row r="264" spans="1:7" x14ac:dyDescent="0.25">
      <c r="A264">
        <v>0.4</v>
      </c>
      <c r="B264">
        <v>0.4</v>
      </c>
      <c r="C264">
        <f>rsDist[[#This Row],[richnessDist]]+rsDist[[#This Row],[sharpnessDist]]</f>
        <v>0.8</v>
      </c>
      <c r="D264">
        <f>ROUND(rsPretest20[[#This Row],[knowledgeScore]],1)</f>
        <v>0.4</v>
      </c>
      <c r="E264" s="2">
        <v>0.39285714285714202</v>
      </c>
      <c r="F264">
        <v>97</v>
      </c>
      <c r="G264">
        <v>1</v>
      </c>
    </row>
    <row r="265" spans="1:7" x14ac:dyDescent="0.25">
      <c r="A265">
        <v>0.4</v>
      </c>
      <c r="B265">
        <v>0.4</v>
      </c>
      <c r="C265">
        <f>rsDist[[#This Row],[richnessDist]]+rsDist[[#This Row],[sharpnessDist]]</f>
        <v>0.8</v>
      </c>
      <c r="D265">
        <f>ROUND(rsPretest20[[#This Row],[knowledgeScore]],1)</f>
        <v>0.4</v>
      </c>
      <c r="E265" s="2">
        <v>0.39285714285714202</v>
      </c>
      <c r="F265">
        <v>97</v>
      </c>
      <c r="G265">
        <v>1</v>
      </c>
    </row>
    <row r="266" spans="1:7" x14ac:dyDescent="0.25">
      <c r="A266">
        <v>0.4</v>
      </c>
      <c r="B266">
        <v>0</v>
      </c>
      <c r="C266">
        <f>rsDist[[#This Row],[richnessDist]]+rsDist[[#This Row],[sharpnessDist]]</f>
        <v>0.4</v>
      </c>
      <c r="D266">
        <f>ROUND(rsPretest20[[#This Row],[knowledgeScore]],1)</f>
        <v>0.4</v>
      </c>
      <c r="E266" s="2">
        <v>0.39285714285714202</v>
      </c>
      <c r="F266">
        <v>97</v>
      </c>
      <c r="G266">
        <v>1</v>
      </c>
    </row>
    <row r="267" spans="1:7" x14ac:dyDescent="0.25">
      <c r="A267">
        <v>0.4</v>
      </c>
      <c r="B267">
        <v>0</v>
      </c>
      <c r="C267">
        <f>rsDist[[#This Row],[richnessDist]]+rsDist[[#This Row],[sharpnessDist]]</f>
        <v>0.4</v>
      </c>
      <c r="D267">
        <f>ROUND(rsPretest20[[#This Row],[knowledgeScore]],1)</f>
        <v>0.4</v>
      </c>
      <c r="E267" s="2">
        <v>0.39285714285714202</v>
      </c>
      <c r="F267">
        <v>97</v>
      </c>
      <c r="G267">
        <v>1</v>
      </c>
    </row>
    <row r="268" spans="1:7" x14ac:dyDescent="0.25">
      <c r="A268">
        <v>0</v>
      </c>
      <c r="B268">
        <v>0.4</v>
      </c>
      <c r="C268">
        <f>rsDist[[#This Row],[richnessDist]]+rsDist[[#This Row],[sharpnessDist]]</f>
        <v>0.4</v>
      </c>
      <c r="D268">
        <f>ROUND(rsPretest20[[#This Row],[knowledgeScore]],1)</f>
        <v>0.4</v>
      </c>
      <c r="E268" s="2">
        <v>0.39285714285714202</v>
      </c>
      <c r="F268">
        <v>97</v>
      </c>
      <c r="G268">
        <v>0</v>
      </c>
    </row>
    <row r="269" spans="1:7" x14ac:dyDescent="0.25">
      <c r="A269">
        <v>0.4</v>
      </c>
      <c r="B269">
        <v>0</v>
      </c>
      <c r="C269">
        <f>rsDist[[#This Row],[richnessDist]]+rsDist[[#This Row],[sharpnessDist]]</f>
        <v>0.4</v>
      </c>
      <c r="D269">
        <f>ROUND(rsPretest20[[#This Row],[knowledgeScore]],1)</f>
        <v>0.4</v>
      </c>
      <c r="E269" s="2">
        <v>0.39285714285714202</v>
      </c>
      <c r="F269">
        <v>97</v>
      </c>
      <c r="G269">
        <v>1</v>
      </c>
    </row>
    <row r="270" spans="1:7" x14ac:dyDescent="0.25">
      <c r="A270">
        <v>0.4</v>
      </c>
      <c r="B270">
        <v>0.4</v>
      </c>
      <c r="C270">
        <f>rsDist[[#This Row],[richnessDist]]+rsDist[[#This Row],[sharpnessDist]]</f>
        <v>0.8</v>
      </c>
      <c r="D270">
        <f>ROUND(rsPretest20[[#This Row],[knowledgeScore]],1)</f>
        <v>0.4</v>
      </c>
      <c r="E270" s="2">
        <v>0.39285714285714202</v>
      </c>
      <c r="F270">
        <v>97</v>
      </c>
      <c r="G270">
        <v>0</v>
      </c>
    </row>
    <row r="271" spans="1:7" x14ac:dyDescent="0.25">
      <c r="A271">
        <v>0.4</v>
      </c>
      <c r="B271">
        <v>0</v>
      </c>
      <c r="C271">
        <f>rsDist[[#This Row],[richnessDist]]+rsDist[[#This Row],[sharpnessDist]]</f>
        <v>0.4</v>
      </c>
      <c r="D271">
        <f>ROUND(rsPretest20[[#This Row],[knowledgeScore]],1)</f>
        <v>0.4</v>
      </c>
      <c r="E271" s="2">
        <v>0.39285714285714202</v>
      </c>
      <c r="F271">
        <v>97</v>
      </c>
      <c r="G271">
        <v>1</v>
      </c>
    </row>
  </sheetData>
  <pageMargins left="0.7" right="0.7" top="0.78740157499999996" bottom="0.78740157499999996" header="0.3" footer="0.3"/>
  <pageSetup paperSize="9" orientation="portrait" horizontalDpi="360" verticalDpi="360" r:id="rId6"/>
  <drawing r:id="rId7"/>
  <tableParts count="3">
    <tablePart r:id="rId8"/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348F-E491-45BF-92E8-4FC8258CE05F}">
  <sheetPr codeName="Tabelle6">
    <tabColor theme="6" tint="0.59999389629810485"/>
  </sheetPr>
  <dimension ref="A1:M16"/>
  <sheetViews>
    <sheetView zoomScale="73" workbookViewId="0">
      <selection activeCell="M29" sqref="M29"/>
    </sheetView>
  </sheetViews>
  <sheetFormatPr baseColWidth="10" defaultRowHeight="15" x14ac:dyDescent="0.25"/>
  <cols>
    <col min="1" max="4" width="13.85546875" bestFit="1" customWidth="1"/>
    <col min="5" max="5" width="13.85546875" customWidth="1"/>
    <col min="6" max="6" width="20.140625" style="1" customWidth="1"/>
    <col min="7" max="7" width="8.85546875" bestFit="1" customWidth="1"/>
    <col min="9" max="9" width="21" bestFit="1" customWidth="1"/>
    <col min="10" max="10" width="28" bestFit="1" customWidth="1"/>
    <col min="11" max="11" width="25.28515625" bestFit="1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49</v>
      </c>
      <c r="F1" s="1" t="s">
        <v>16</v>
      </c>
      <c r="G1" t="s">
        <v>4</v>
      </c>
    </row>
    <row r="2" spans="1:13" x14ac:dyDescent="0.25">
      <c r="A2">
        <v>4</v>
      </c>
      <c r="B2">
        <v>4</v>
      </c>
      <c r="C2">
        <v>4</v>
      </c>
      <c r="D2">
        <v>4</v>
      </c>
      <c r="E2">
        <f>ROUND(mainKnowledge[[#This Row],[knowledge_score]],1)</f>
        <v>0.6</v>
      </c>
      <c r="F2" s="1">
        <v>0.57142857142857095</v>
      </c>
      <c r="G2">
        <v>67</v>
      </c>
      <c r="I2" s="5" t="s">
        <v>33</v>
      </c>
      <c r="J2" t="s">
        <v>50</v>
      </c>
    </row>
    <row r="3" spans="1:13" x14ac:dyDescent="0.25">
      <c r="A3">
        <v>2</v>
      </c>
      <c r="B3">
        <v>1</v>
      </c>
      <c r="C3">
        <v>1</v>
      </c>
      <c r="D3">
        <v>2</v>
      </c>
      <c r="E3">
        <f>ROUND(mainKnowledge[[#This Row],[knowledge_score]],1)</f>
        <v>0.2</v>
      </c>
      <c r="F3" s="1">
        <v>0.214285714285714</v>
      </c>
      <c r="G3">
        <v>69</v>
      </c>
      <c r="I3" s="6">
        <v>0.2</v>
      </c>
      <c r="J3" s="1">
        <v>2</v>
      </c>
      <c r="L3" s="6">
        <v>0.2</v>
      </c>
      <c r="M3" s="1">
        <v>2</v>
      </c>
    </row>
    <row r="4" spans="1:13" x14ac:dyDescent="0.25">
      <c r="A4">
        <v>3</v>
      </c>
      <c r="B4">
        <v>1</v>
      </c>
      <c r="C4">
        <v>1</v>
      </c>
      <c r="D4">
        <v>2</v>
      </c>
      <c r="E4">
        <f>ROUND(mainKnowledge[[#This Row],[knowledge_score]],1)</f>
        <v>0.3</v>
      </c>
      <c r="F4" s="1">
        <v>0.25</v>
      </c>
      <c r="G4">
        <v>72</v>
      </c>
      <c r="I4" s="6">
        <v>0.3</v>
      </c>
      <c r="J4" s="1">
        <v>3</v>
      </c>
      <c r="L4" s="6">
        <v>0.3</v>
      </c>
      <c r="M4" s="1">
        <v>3</v>
      </c>
    </row>
    <row r="5" spans="1:13" x14ac:dyDescent="0.25">
      <c r="A5">
        <v>5</v>
      </c>
      <c r="B5">
        <v>6</v>
      </c>
      <c r="C5">
        <v>6</v>
      </c>
      <c r="D5">
        <v>5</v>
      </c>
      <c r="E5">
        <f>ROUND(mainKnowledge[[#This Row],[knowledge_score]],1)</f>
        <v>0.8</v>
      </c>
      <c r="F5" s="1">
        <v>0.78571428571428503</v>
      </c>
      <c r="G5">
        <v>73</v>
      </c>
      <c r="I5" s="6">
        <v>0.4</v>
      </c>
      <c r="J5" s="1">
        <v>2</v>
      </c>
      <c r="L5" s="6">
        <v>0.4</v>
      </c>
      <c r="M5" s="1">
        <v>2</v>
      </c>
    </row>
    <row r="6" spans="1:13" x14ac:dyDescent="0.25">
      <c r="A6">
        <v>4</v>
      </c>
      <c r="B6">
        <v>4</v>
      </c>
      <c r="C6">
        <v>6</v>
      </c>
      <c r="D6">
        <v>3</v>
      </c>
      <c r="E6">
        <f>ROUND(mainKnowledge[[#This Row],[knowledge_score]],1)</f>
        <v>0.6</v>
      </c>
      <c r="F6" s="1">
        <v>0.60714285714285698</v>
      </c>
      <c r="G6">
        <v>75</v>
      </c>
      <c r="I6" s="6">
        <v>0.5</v>
      </c>
      <c r="J6" s="1">
        <v>2</v>
      </c>
      <c r="L6" s="6">
        <v>0.5</v>
      </c>
      <c r="M6" s="1">
        <v>2</v>
      </c>
    </row>
    <row r="7" spans="1:13" x14ac:dyDescent="0.25">
      <c r="A7">
        <v>4</v>
      </c>
      <c r="B7">
        <v>4</v>
      </c>
      <c r="C7">
        <v>2</v>
      </c>
      <c r="D7">
        <v>5</v>
      </c>
      <c r="E7">
        <f>ROUND(mainKnowledge[[#This Row],[knowledge_score]],1)</f>
        <v>0.5</v>
      </c>
      <c r="F7" s="1">
        <v>0.53571428571428503</v>
      </c>
      <c r="G7">
        <v>79</v>
      </c>
      <c r="I7" s="6">
        <v>0.6</v>
      </c>
      <c r="J7" s="1">
        <v>4</v>
      </c>
      <c r="L7" s="6">
        <v>0.6</v>
      </c>
      <c r="M7" s="1">
        <v>4</v>
      </c>
    </row>
    <row r="8" spans="1:13" x14ac:dyDescent="0.25">
      <c r="A8">
        <v>4</v>
      </c>
      <c r="B8">
        <v>2</v>
      </c>
      <c r="C8">
        <v>1</v>
      </c>
      <c r="D8">
        <v>4</v>
      </c>
      <c r="E8">
        <f>ROUND(mainKnowledge[[#This Row],[knowledge_score]],1)</f>
        <v>0.4</v>
      </c>
      <c r="F8" s="1">
        <v>0.39285714285714202</v>
      </c>
      <c r="G8">
        <v>80</v>
      </c>
      <c r="I8" s="6">
        <v>0.7</v>
      </c>
      <c r="J8" s="1">
        <v>1</v>
      </c>
      <c r="L8" s="6">
        <v>0.7</v>
      </c>
      <c r="M8" s="1">
        <v>1</v>
      </c>
    </row>
    <row r="9" spans="1:13" x14ac:dyDescent="0.25">
      <c r="A9">
        <v>3</v>
      </c>
      <c r="B9">
        <v>5</v>
      </c>
      <c r="C9">
        <v>5</v>
      </c>
      <c r="D9">
        <v>3</v>
      </c>
      <c r="E9">
        <f>ROUND(mainKnowledge[[#This Row],[knowledge_score]],1)</f>
        <v>0.6</v>
      </c>
      <c r="F9" s="1">
        <v>0.57142857142857095</v>
      </c>
      <c r="G9">
        <v>81</v>
      </c>
      <c r="I9" s="6">
        <v>0.8</v>
      </c>
      <c r="J9" s="1">
        <v>1</v>
      </c>
      <c r="L9" s="6">
        <v>0.8</v>
      </c>
      <c r="M9" s="1">
        <v>1</v>
      </c>
    </row>
    <row r="10" spans="1:13" x14ac:dyDescent="0.25">
      <c r="A10">
        <v>3</v>
      </c>
      <c r="B10">
        <v>1</v>
      </c>
      <c r="C10">
        <v>1</v>
      </c>
      <c r="D10">
        <v>1</v>
      </c>
      <c r="E10">
        <f>ROUND(mainKnowledge[[#This Row],[knowledge_score]],1)</f>
        <v>0.2</v>
      </c>
      <c r="F10" s="1">
        <v>0.214285714285714</v>
      </c>
      <c r="G10">
        <v>83</v>
      </c>
      <c r="I10" s="6" t="s">
        <v>34</v>
      </c>
      <c r="J10" s="1"/>
    </row>
    <row r="11" spans="1:13" x14ac:dyDescent="0.25">
      <c r="A11">
        <v>3</v>
      </c>
      <c r="B11">
        <v>1</v>
      </c>
      <c r="C11">
        <v>1</v>
      </c>
      <c r="D11">
        <v>2</v>
      </c>
      <c r="E11">
        <f>ROUND(mainKnowledge[[#This Row],[knowledge_score]],1)</f>
        <v>0.3</v>
      </c>
      <c r="F11" s="1">
        <v>0.25</v>
      </c>
      <c r="G11">
        <v>85</v>
      </c>
      <c r="I11" s="6" t="s">
        <v>35</v>
      </c>
      <c r="J11" s="1">
        <v>15</v>
      </c>
    </row>
    <row r="12" spans="1:13" x14ac:dyDescent="0.25">
      <c r="A12">
        <v>3</v>
      </c>
      <c r="B12">
        <v>1</v>
      </c>
      <c r="C12">
        <v>3</v>
      </c>
      <c r="D12">
        <v>2</v>
      </c>
      <c r="E12">
        <f>ROUND(mainKnowledge[[#This Row],[knowledge_score]],1)</f>
        <v>0.3</v>
      </c>
      <c r="F12" s="1">
        <v>0.32142857142857101</v>
      </c>
      <c r="G12">
        <v>84</v>
      </c>
    </row>
    <row r="13" spans="1:13" x14ac:dyDescent="0.25">
      <c r="A13">
        <v>6</v>
      </c>
      <c r="B13">
        <v>2</v>
      </c>
      <c r="C13">
        <v>5</v>
      </c>
      <c r="D13">
        <v>7</v>
      </c>
      <c r="E13">
        <f>ROUND(mainKnowledge[[#This Row],[knowledge_score]],1)</f>
        <v>0.7</v>
      </c>
      <c r="F13" s="1">
        <v>0.71428571428571397</v>
      </c>
      <c r="G13">
        <v>86</v>
      </c>
    </row>
    <row r="14" spans="1:13" x14ac:dyDescent="0.25">
      <c r="A14">
        <v>6</v>
      </c>
      <c r="B14">
        <v>3</v>
      </c>
      <c r="C14">
        <v>1</v>
      </c>
      <c r="D14">
        <v>5</v>
      </c>
      <c r="E14">
        <f>ROUND(mainKnowledge[[#This Row],[knowledge_score]],1)</f>
        <v>0.5</v>
      </c>
      <c r="F14" s="1">
        <v>0.53571428571428503</v>
      </c>
      <c r="G14">
        <v>89</v>
      </c>
    </row>
    <row r="15" spans="1:13" x14ac:dyDescent="0.25">
      <c r="A15">
        <v>4</v>
      </c>
      <c r="B15">
        <v>4</v>
      </c>
      <c r="C15">
        <v>5</v>
      </c>
      <c r="D15">
        <v>5</v>
      </c>
      <c r="E15">
        <f>ROUND(mainKnowledge[[#This Row],[knowledge_score]],1)</f>
        <v>0.6</v>
      </c>
      <c r="F15" s="1">
        <v>0.64285714285714202</v>
      </c>
      <c r="G15">
        <v>95</v>
      </c>
    </row>
    <row r="16" spans="1:13" x14ac:dyDescent="0.25">
      <c r="A16">
        <v>1</v>
      </c>
      <c r="B16">
        <v>4</v>
      </c>
      <c r="C16">
        <v>5</v>
      </c>
      <c r="D16">
        <v>1</v>
      </c>
      <c r="E16">
        <f>ROUND(mainKnowledge[[#This Row],[knowledge_score]],1)</f>
        <v>0.4</v>
      </c>
      <c r="F16" s="1">
        <v>0.39285714285714202</v>
      </c>
      <c r="G16">
        <v>97</v>
      </c>
    </row>
  </sheetData>
  <phoneticPr fontId="1" type="noConversion"/>
  <pageMargins left="0.7" right="0.7" top="0.78740157499999996" bottom="0.78740157499999996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8645-0A0B-48D5-A1F8-E9F9C618857C}">
  <sheetPr codeName="Tabelle7">
    <tabColor theme="6" tint="0.59999389629810485"/>
  </sheetPr>
  <dimension ref="A1:O28"/>
  <sheetViews>
    <sheetView topLeftCell="B5" workbookViewId="0">
      <selection activeCell="O11" sqref="O11"/>
    </sheetView>
  </sheetViews>
  <sheetFormatPr baseColWidth="10" defaultRowHeight="15" x14ac:dyDescent="0.25"/>
  <cols>
    <col min="1" max="9" width="10.5703125" customWidth="1"/>
  </cols>
  <sheetData>
    <row r="1" spans="1:1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15" x14ac:dyDescent="0.25">
      <c r="A2" s="2">
        <v>-72.549030000000002</v>
      </c>
      <c r="B2" s="2">
        <v>-75.490200000000002</v>
      </c>
      <c r="C2" s="2">
        <v>-73.725499999999997</v>
      </c>
      <c r="D2" s="2">
        <v>-74.313730000000007</v>
      </c>
      <c r="E2" s="2">
        <v>-74.313730000000007</v>
      </c>
      <c r="F2" s="2">
        <v>-75.490200000000002</v>
      </c>
      <c r="G2" s="2">
        <v>-73.725499999999997</v>
      </c>
      <c r="H2" s="2">
        <v>-71.078439999999901</v>
      </c>
      <c r="I2" s="2">
        <v>-73.725499999999997</v>
      </c>
    </row>
    <row r="3" spans="1:15" x14ac:dyDescent="0.25">
      <c r="A3" s="2">
        <v>-12.941179999999999</v>
      </c>
      <c r="B3" s="2">
        <v>-31.176479999999898</v>
      </c>
      <c r="C3" s="2">
        <v>-24.411770000000001</v>
      </c>
      <c r="D3" s="2">
        <v>-25.294119999999999</v>
      </c>
      <c r="E3" s="2">
        <v>-23.823529999999899</v>
      </c>
      <c r="F3" s="2">
        <v>-22.64706</v>
      </c>
      <c r="G3" s="2">
        <v>-20.882359999999998</v>
      </c>
      <c r="H3" s="2">
        <v>-21.470590000000001</v>
      </c>
      <c r="I3" s="2">
        <v>0</v>
      </c>
    </row>
    <row r="4" spans="1:15" x14ac:dyDescent="0.25">
      <c r="A4" s="2"/>
      <c r="B4" s="2">
        <v>-2.3529499999999999</v>
      </c>
      <c r="C4" s="2">
        <v>-23.529419999999899</v>
      </c>
      <c r="D4" s="2">
        <v>-14.117649999999999</v>
      </c>
      <c r="E4" s="2">
        <v>-12.941179999999999</v>
      </c>
      <c r="F4" s="2">
        <v>-18.823529999999899</v>
      </c>
      <c r="G4" s="2">
        <v>-15.88236</v>
      </c>
      <c r="H4" s="2">
        <v>-12.941179999999999</v>
      </c>
      <c r="I4" s="2"/>
    </row>
    <row r="5" spans="1:15" x14ac:dyDescent="0.25">
      <c r="A5" s="2">
        <v>-23.529419999999899</v>
      </c>
      <c r="B5" s="2">
        <v>-39.705889999999997</v>
      </c>
      <c r="C5" s="2">
        <v>-43.529420000000002</v>
      </c>
      <c r="D5" s="2">
        <v>-42.05883</v>
      </c>
      <c r="E5" s="2">
        <v>-29.117649999999902</v>
      </c>
      <c r="F5" s="2">
        <v>-27.64706</v>
      </c>
      <c r="G5" s="2">
        <v>-33.235300000000002</v>
      </c>
      <c r="H5" s="2">
        <v>-25.588239999999999</v>
      </c>
      <c r="I5" s="2"/>
    </row>
    <row r="6" spans="1:15" x14ac:dyDescent="0.25">
      <c r="A6" s="2"/>
      <c r="B6" s="2">
        <v>-13.82353</v>
      </c>
      <c r="C6" s="2">
        <v>-29.117649999999902</v>
      </c>
      <c r="D6" s="2">
        <v>-22.35295</v>
      </c>
      <c r="E6" s="2">
        <v>-15</v>
      </c>
      <c r="F6" s="2">
        <v>-15.294119999999999</v>
      </c>
      <c r="G6" s="2">
        <v>-12.941179999999999</v>
      </c>
      <c r="H6" s="2">
        <v>-22.058829999999901</v>
      </c>
      <c r="I6" s="2"/>
    </row>
    <row r="7" spans="1:15" x14ac:dyDescent="0.25">
      <c r="A7" s="2">
        <v>-15.294119999999999</v>
      </c>
      <c r="B7" s="2">
        <v>-42.35295</v>
      </c>
      <c r="C7" s="2">
        <v>-38.823529999999998</v>
      </c>
      <c r="D7" s="2">
        <v>-45.588239999999999</v>
      </c>
      <c r="E7" s="2">
        <v>-42.647060000000003</v>
      </c>
      <c r="F7" s="2">
        <v>-36.764710000000001</v>
      </c>
      <c r="G7" s="2">
        <v>-39.705889999999997</v>
      </c>
      <c r="H7" s="2">
        <v>-30.294119999999999</v>
      </c>
      <c r="I7" s="2">
        <v>-5.8823599999999896</v>
      </c>
    </row>
    <row r="8" spans="1:15" x14ac:dyDescent="0.25">
      <c r="A8" s="2">
        <v>-37.3529499999999</v>
      </c>
      <c r="B8" s="2">
        <v>-42.941180000000003</v>
      </c>
      <c r="C8" s="2">
        <v>-48.235299999999903</v>
      </c>
      <c r="D8" s="2">
        <v>-47.05883</v>
      </c>
      <c r="E8" s="2">
        <v>-43.235299999999903</v>
      </c>
      <c r="F8" s="2">
        <v>-41.764710000000001</v>
      </c>
      <c r="G8" s="2">
        <v>-39.117649999999998</v>
      </c>
      <c r="H8" s="2">
        <v>-20.588239999999999</v>
      </c>
      <c r="I8" s="2"/>
    </row>
    <row r="9" spans="1:15" x14ac:dyDescent="0.25">
      <c r="A9" s="2">
        <v>-27.35295</v>
      </c>
      <c r="B9" s="2">
        <v>-46.764709999999901</v>
      </c>
      <c r="C9" s="2">
        <v>-35.882359999999998</v>
      </c>
      <c r="D9" s="2">
        <v>-39.705889999999997</v>
      </c>
      <c r="E9" s="2">
        <v>-36.176479999999998</v>
      </c>
      <c r="F9" s="2">
        <v>-35.882359999999998</v>
      </c>
      <c r="G9" s="2">
        <v>-35.588239999999999</v>
      </c>
      <c r="H9" s="2">
        <v>-25.294119999999999</v>
      </c>
      <c r="I9" s="2">
        <v>-12.05883</v>
      </c>
    </row>
    <row r="10" spans="1:15" x14ac:dyDescent="0.25">
      <c r="A10" s="2">
        <v>-3.8235299999999999</v>
      </c>
      <c r="B10" s="2">
        <v>-15.5882399999999</v>
      </c>
      <c r="C10" s="2">
        <v>-27.941179999999999</v>
      </c>
      <c r="D10" s="2">
        <v>-23.823529999999899</v>
      </c>
      <c r="E10" s="2">
        <v>-13.235299999999899</v>
      </c>
      <c r="F10" s="2">
        <v>-17.05883</v>
      </c>
      <c r="G10" s="2">
        <v>-12.64706</v>
      </c>
      <c r="H10" s="2">
        <v>-5</v>
      </c>
      <c r="I10" s="2">
        <v>-2.64705999999999</v>
      </c>
    </row>
    <row r="11" spans="1:15" x14ac:dyDescent="0.25">
      <c r="A11" s="2"/>
      <c r="B11" s="2">
        <v>-28.235299999999999</v>
      </c>
      <c r="C11" s="2">
        <v>-35.882359999999998</v>
      </c>
      <c r="D11" s="2">
        <v>-32.058829999999901</v>
      </c>
      <c r="E11" s="2">
        <v>-29.117649999999902</v>
      </c>
      <c r="F11" s="2">
        <v>-24.70589</v>
      </c>
      <c r="G11" s="2">
        <v>-21.176479999999898</v>
      </c>
      <c r="H11" s="2">
        <v>-10.294119999999999</v>
      </c>
      <c r="I11" s="2">
        <v>0</v>
      </c>
      <c r="O11" t="s">
        <v>54</v>
      </c>
    </row>
    <row r="12" spans="1:15" x14ac:dyDescent="0.25">
      <c r="A12" s="2">
        <v>-3.3333300000000001</v>
      </c>
      <c r="B12" s="2">
        <v>-12.941179999999999</v>
      </c>
      <c r="C12" s="2">
        <v>-19.019599999999901</v>
      </c>
      <c r="D12" s="2">
        <v>-11.3725399999999</v>
      </c>
      <c r="E12" s="2">
        <v>-9.0196000000000005</v>
      </c>
      <c r="F12" s="2">
        <v>-10.5882399999999</v>
      </c>
      <c r="G12" s="2">
        <v>-9.2156900000000004</v>
      </c>
      <c r="H12" s="2"/>
      <c r="I12" s="2"/>
    </row>
    <row r="13" spans="1:15" x14ac:dyDescent="0.25">
      <c r="A13" s="2">
        <v>-27.35295</v>
      </c>
      <c r="B13" s="2">
        <v>-37.941179999999903</v>
      </c>
      <c r="C13" s="2">
        <v>-37.941179999999903</v>
      </c>
      <c r="D13" s="2">
        <v>-47.05883</v>
      </c>
      <c r="E13" s="2">
        <v>-38.235299999999903</v>
      </c>
      <c r="F13" s="2">
        <v>-39.117649999999998</v>
      </c>
      <c r="G13" s="2">
        <v>-29.70589</v>
      </c>
      <c r="H13" s="2">
        <v>-35</v>
      </c>
      <c r="I13" s="2"/>
    </row>
    <row r="14" spans="1:15" x14ac:dyDescent="0.25">
      <c r="A14" s="2">
        <v>-31.764709999999901</v>
      </c>
      <c r="B14" s="2">
        <v>-50</v>
      </c>
      <c r="C14" s="2">
        <v>-54.705889999999997</v>
      </c>
      <c r="D14" s="2">
        <v>-55.294119999999999</v>
      </c>
      <c r="E14" s="2">
        <v>-43.529420000000002</v>
      </c>
      <c r="F14" s="2">
        <v>-39.411769999999997</v>
      </c>
      <c r="G14" s="2">
        <v>-40.882359999999998</v>
      </c>
      <c r="H14" s="2">
        <v>-39.999999999999901</v>
      </c>
      <c r="I14" s="2">
        <v>-5</v>
      </c>
    </row>
    <row r="15" spans="1:15" x14ac:dyDescent="0.25">
      <c r="A15" s="2">
        <v>-33.725499999999997</v>
      </c>
      <c r="B15" s="2">
        <v>-36.666679999999999</v>
      </c>
      <c r="C15" s="2">
        <v>-38.137269999999901</v>
      </c>
      <c r="D15" s="2">
        <v>-37.549029999999902</v>
      </c>
      <c r="E15" s="2">
        <v>-40.196089999999998</v>
      </c>
      <c r="F15" s="2">
        <v>-41.37256</v>
      </c>
      <c r="G15" s="2">
        <v>-35.196089999999998</v>
      </c>
      <c r="H15" s="2">
        <v>-30.490210000000001</v>
      </c>
      <c r="I15" s="2">
        <v>-38.431379999999997</v>
      </c>
    </row>
    <row r="16" spans="1:15" x14ac:dyDescent="0.25">
      <c r="A16" s="2">
        <v>-17.05883</v>
      </c>
      <c r="B16" s="2">
        <v>-27.941179999999999</v>
      </c>
      <c r="C16" s="2">
        <v>-40.588239999999999</v>
      </c>
      <c r="D16" s="2">
        <v>-42.35295</v>
      </c>
      <c r="E16" s="2">
        <v>-32.058829999999901</v>
      </c>
      <c r="F16" s="2">
        <v>-31.470590000000001</v>
      </c>
      <c r="G16" s="2">
        <v>-26.764709999999901</v>
      </c>
      <c r="H16" s="2">
        <v>-30</v>
      </c>
      <c r="I16" s="2"/>
    </row>
    <row r="25" spans="1:11" x14ac:dyDescent="0.25">
      <c r="A25">
        <v>50</v>
      </c>
      <c r="B25">
        <v>250</v>
      </c>
      <c r="C25">
        <v>570</v>
      </c>
      <c r="D25">
        <v>1000</v>
      </c>
      <c r="E25">
        <v>1600</v>
      </c>
      <c r="F25">
        <v>2500</v>
      </c>
      <c r="G25">
        <v>4000</v>
      </c>
      <c r="H25">
        <v>7000</v>
      </c>
      <c r="I25">
        <v>13500</v>
      </c>
    </row>
    <row r="26" spans="1:11" x14ac:dyDescent="0.25">
      <c r="A26" s="8">
        <f>MAX(pretest[50Hz])</f>
        <v>-3.3333300000000001</v>
      </c>
      <c r="B26" s="8">
        <f>MAX(pretest[250Hz])</f>
        <v>-2.3529499999999999</v>
      </c>
      <c r="C26" s="8">
        <f>MAX(pretest[570Hz])</f>
        <v>-19.019599999999901</v>
      </c>
      <c r="D26" s="8">
        <f>MAX(pretest[1000Hz])</f>
        <v>-11.3725399999999</v>
      </c>
      <c r="E26" s="8">
        <f>MAX(pretest[1600Hz])</f>
        <v>-9.0196000000000005</v>
      </c>
      <c r="F26" s="8">
        <f>MAX(pretest[2500Hz])</f>
        <v>-10.5882399999999</v>
      </c>
      <c r="G26" s="8">
        <f>MAX(pretest[4000Hz])</f>
        <v>-9.2156900000000004</v>
      </c>
      <c r="H26" s="8">
        <f>MAX(pretest[7000Hz])</f>
        <v>-5</v>
      </c>
      <c r="I26" s="8">
        <f>MAX(pretest[13500Hz])</f>
        <v>0</v>
      </c>
      <c r="K26" t="s">
        <v>51</v>
      </c>
    </row>
    <row r="27" spans="1:11" x14ac:dyDescent="0.25">
      <c r="A27" s="8">
        <f>MIN(pretest[50Hz])</f>
        <v>-72.549030000000002</v>
      </c>
      <c r="B27" s="8">
        <f>MIN(pretest[250Hz])</f>
        <v>-75.490200000000002</v>
      </c>
      <c r="C27" s="8">
        <f>MIN(pretest[570Hz])</f>
        <v>-73.725499999999997</v>
      </c>
      <c r="D27" s="8">
        <f>MIN(pretest[1000Hz])</f>
        <v>-74.313730000000007</v>
      </c>
      <c r="E27" s="8">
        <f>MIN(pretest[1600Hz])</f>
        <v>-74.313730000000007</v>
      </c>
      <c r="F27" s="8">
        <f>MIN(pretest[2500Hz])</f>
        <v>-75.490200000000002</v>
      </c>
      <c r="G27" s="8">
        <f>MIN(pretest[4000Hz])</f>
        <v>-73.725499999999997</v>
      </c>
      <c r="H27" s="8">
        <f>MIN(pretest[7000Hz])</f>
        <v>-71.078439999999901</v>
      </c>
      <c r="I27" s="8">
        <f>MIN(pretest[13500Hz])</f>
        <v>-73.725499999999997</v>
      </c>
      <c r="K27" t="s">
        <v>52</v>
      </c>
    </row>
    <row r="28" spans="1:11" x14ac:dyDescent="0.25">
      <c r="A28" s="8">
        <f>AVERAGE(pretest[50Hz])</f>
        <v>-25.506541666666639</v>
      </c>
      <c r="B28" s="8">
        <f>AVERAGE(pretest[250Hz])</f>
        <v>-33.59477666666664</v>
      </c>
      <c r="C28" s="8">
        <f>AVERAGE(pretest[570Hz])</f>
        <v>-38.098044666666631</v>
      </c>
      <c r="D28" s="8">
        <f>AVERAGE(pretest[1000Hz])</f>
        <v>-37.333337999999976</v>
      </c>
      <c r="E28" s="8">
        <f>AVERAGE(pretest[1600Hz])</f>
        <v>-32.176474666666621</v>
      </c>
      <c r="F28" s="8">
        <f>AVERAGE(pretest[2500Hz])</f>
        <v>-31.869285333333327</v>
      </c>
      <c r="G28" s="8">
        <f>AVERAGE(pretest[4000Hz])</f>
        <v>-29.77778399999999</v>
      </c>
      <c r="H28" s="8">
        <f>AVERAGE(pretest[7000Hz])</f>
        <v>-27.149863571428547</v>
      </c>
      <c r="I28" s="8">
        <f>AVERAGE(pretest[13500Hz])</f>
        <v>-17.218141249999999</v>
      </c>
      <c r="K28" t="s">
        <v>53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6347-37CD-4B8F-A9B0-1F574748FA73}">
  <sheetPr codeName="Tabelle8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4B71-FAF1-48CD-A0AD-D4D7B84C4EA9}">
  <sheetPr codeName="Tabelle1">
    <tabColor theme="9" tint="0.59999389629810485"/>
  </sheetPr>
  <dimension ref="A1:C136"/>
  <sheetViews>
    <sheetView workbookViewId="0">
      <selection activeCell="I29" sqref="I29"/>
    </sheetView>
  </sheetViews>
  <sheetFormatPr baseColWidth="10" defaultRowHeight="15" x14ac:dyDescent="0.25"/>
  <cols>
    <col min="1" max="1" width="12" customWidth="1"/>
    <col min="2" max="2" width="16.42578125" style="2" bestFit="1" customWidth="1"/>
    <col min="3" max="3" width="8.85546875" bestFit="1" customWidth="1"/>
  </cols>
  <sheetData>
    <row r="1" spans="1:3" x14ac:dyDescent="0.25">
      <c r="A1" t="s">
        <v>9</v>
      </c>
      <c r="B1" s="2" t="s">
        <v>3</v>
      </c>
      <c r="C1" t="s">
        <v>4</v>
      </c>
    </row>
    <row r="2" spans="1:3" x14ac:dyDescent="0.25">
      <c r="A2" s="1" t="s">
        <v>0</v>
      </c>
      <c r="B2" s="2">
        <v>0.57142857142857095</v>
      </c>
      <c r="C2">
        <v>67</v>
      </c>
    </row>
    <row r="3" spans="1:3" x14ac:dyDescent="0.25">
      <c r="A3" s="1" t="s">
        <v>1</v>
      </c>
      <c r="B3" s="2">
        <v>0.57142857142857095</v>
      </c>
      <c r="C3">
        <v>67</v>
      </c>
    </row>
    <row r="4" spans="1:3" x14ac:dyDescent="0.25">
      <c r="A4" s="1" t="s">
        <v>2</v>
      </c>
      <c r="B4" s="2">
        <v>0.57142857142857095</v>
      </c>
      <c r="C4">
        <v>67</v>
      </c>
    </row>
    <row r="5" spans="1:3" x14ac:dyDescent="0.25">
      <c r="A5" s="1" t="s">
        <v>0</v>
      </c>
      <c r="B5" s="2">
        <v>0.57142857142857095</v>
      </c>
      <c r="C5">
        <v>67</v>
      </c>
    </row>
    <row r="6" spans="1:3" x14ac:dyDescent="0.25">
      <c r="A6" s="1" t="s">
        <v>1</v>
      </c>
      <c r="B6" s="2">
        <v>0.57142857142857095</v>
      </c>
      <c r="C6">
        <v>67</v>
      </c>
    </row>
    <row r="7" spans="1:3" x14ac:dyDescent="0.25">
      <c r="A7" s="1" t="s">
        <v>2</v>
      </c>
      <c r="B7" s="2">
        <v>0.57142857142857095</v>
      </c>
      <c r="C7">
        <v>67</v>
      </c>
    </row>
    <row r="8" spans="1:3" x14ac:dyDescent="0.25">
      <c r="A8" s="1" t="s">
        <v>2</v>
      </c>
      <c r="B8" s="2">
        <v>0.57142857142857095</v>
      </c>
      <c r="C8">
        <v>67</v>
      </c>
    </row>
    <row r="9" spans="1:3" x14ac:dyDescent="0.25">
      <c r="A9" s="1" t="s">
        <v>1</v>
      </c>
      <c r="B9" s="2">
        <v>0.57142857142857095</v>
      </c>
      <c r="C9">
        <v>67</v>
      </c>
    </row>
    <row r="10" spans="1:3" x14ac:dyDescent="0.25">
      <c r="A10" s="1" t="s">
        <v>0</v>
      </c>
      <c r="B10" s="2">
        <v>0.57142857142857095</v>
      </c>
      <c r="C10">
        <v>67</v>
      </c>
    </row>
    <row r="11" spans="1:3" x14ac:dyDescent="0.25">
      <c r="A11" s="1" t="s">
        <v>1</v>
      </c>
      <c r="B11" s="2">
        <v>0.214285714285714</v>
      </c>
      <c r="C11">
        <v>69</v>
      </c>
    </row>
    <row r="12" spans="1:3" x14ac:dyDescent="0.25">
      <c r="A12" s="1" t="s">
        <v>2</v>
      </c>
      <c r="B12" s="2">
        <v>0.214285714285714</v>
      </c>
      <c r="C12">
        <v>69</v>
      </c>
    </row>
    <row r="13" spans="1:3" x14ac:dyDescent="0.25">
      <c r="A13" s="1" t="s">
        <v>0</v>
      </c>
      <c r="B13" s="2">
        <v>0.214285714285714</v>
      </c>
      <c r="C13">
        <v>69</v>
      </c>
    </row>
    <row r="14" spans="1:3" x14ac:dyDescent="0.25">
      <c r="A14" s="1" t="s">
        <v>2</v>
      </c>
      <c r="B14" s="2">
        <v>0.214285714285714</v>
      </c>
      <c r="C14">
        <v>69</v>
      </c>
    </row>
    <row r="15" spans="1:3" x14ac:dyDescent="0.25">
      <c r="A15" s="1" t="s">
        <v>1</v>
      </c>
      <c r="B15" s="2">
        <v>0.214285714285714</v>
      </c>
      <c r="C15">
        <v>69</v>
      </c>
    </row>
    <row r="16" spans="1:3" x14ac:dyDescent="0.25">
      <c r="A16" s="1" t="s">
        <v>0</v>
      </c>
      <c r="B16" s="2">
        <v>0.214285714285714</v>
      </c>
      <c r="C16">
        <v>69</v>
      </c>
    </row>
    <row r="17" spans="1:3" x14ac:dyDescent="0.25">
      <c r="A17" s="1" t="s">
        <v>2</v>
      </c>
      <c r="B17" s="2">
        <v>0.214285714285714</v>
      </c>
      <c r="C17">
        <v>69</v>
      </c>
    </row>
    <row r="18" spans="1:3" x14ac:dyDescent="0.25">
      <c r="A18" s="1" t="s">
        <v>1</v>
      </c>
      <c r="B18" s="2">
        <v>0.214285714285714</v>
      </c>
      <c r="C18">
        <v>69</v>
      </c>
    </row>
    <row r="19" spans="1:3" x14ac:dyDescent="0.25">
      <c r="A19" s="1" t="s">
        <v>1</v>
      </c>
      <c r="B19" s="2">
        <v>0.214285714285714</v>
      </c>
      <c r="C19">
        <v>69</v>
      </c>
    </row>
    <row r="20" spans="1:3" x14ac:dyDescent="0.25">
      <c r="A20" s="1" t="s">
        <v>1</v>
      </c>
      <c r="B20" s="2">
        <v>0.25</v>
      </c>
      <c r="C20">
        <v>72</v>
      </c>
    </row>
    <row r="21" spans="1:3" x14ac:dyDescent="0.25">
      <c r="A21" s="1" t="s">
        <v>0</v>
      </c>
      <c r="B21" s="2">
        <v>0.25</v>
      </c>
      <c r="C21">
        <v>72</v>
      </c>
    </row>
    <row r="22" spans="1:3" x14ac:dyDescent="0.25">
      <c r="A22" s="1" t="s">
        <v>0</v>
      </c>
      <c r="B22" s="2">
        <v>0.25</v>
      </c>
      <c r="C22">
        <v>72</v>
      </c>
    </row>
    <row r="23" spans="1:3" x14ac:dyDescent="0.25">
      <c r="A23" s="1" t="s">
        <v>2</v>
      </c>
      <c r="B23" s="2">
        <v>0.25</v>
      </c>
      <c r="C23">
        <v>72</v>
      </c>
    </row>
    <row r="24" spans="1:3" x14ac:dyDescent="0.25">
      <c r="A24" s="1" t="s">
        <v>0</v>
      </c>
      <c r="B24" s="2">
        <v>0.25</v>
      </c>
      <c r="C24">
        <v>72</v>
      </c>
    </row>
    <row r="25" spans="1:3" x14ac:dyDescent="0.25">
      <c r="A25" s="1" t="s">
        <v>0</v>
      </c>
      <c r="B25" s="2">
        <v>0.25</v>
      </c>
      <c r="C25">
        <v>72</v>
      </c>
    </row>
    <row r="26" spans="1:3" x14ac:dyDescent="0.25">
      <c r="A26" s="1" t="s">
        <v>0</v>
      </c>
      <c r="B26" s="2">
        <v>0.25</v>
      </c>
      <c r="C26">
        <v>72</v>
      </c>
    </row>
    <row r="27" spans="1:3" x14ac:dyDescent="0.25">
      <c r="A27" s="1" t="s">
        <v>1</v>
      </c>
      <c r="B27" s="2">
        <v>0.25</v>
      </c>
      <c r="C27">
        <v>72</v>
      </c>
    </row>
    <row r="28" spans="1:3" x14ac:dyDescent="0.25">
      <c r="A28" s="1" t="s">
        <v>1</v>
      </c>
      <c r="B28" s="2">
        <v>0.25</v>
      </c>
      <c r="C28">
        <v>72</v>
      </c>
    </row>
    <row r="29" spans="1:3" x14ac:dyDescent="0.25">
      <c r="A29" s="1" t="s">
        <v>0</v>
      </c>
      <c r="B29" s="2">
        <v>0.78571428571428503</v>
      </c>
      <c r="C29">
        <v>73</v>
      </c>
    </row>
    <row r="30" spans="1:3" x14ac:dyDescent="0.25">
      <c r="A30" s="1" t="s">
        <v>1</v>
      </c>
      <c r="B30" s="2">
        <v>0.78571428571428503</v>
      </c>
      <c r="C30">
        <v>73</v>
      </c>
    </row>
    <row r="31" spans="1:3" x14ac:dyDescent="0.25">
      <c r="A31" s="1" t="s">
        <v>0</v>
      </c>
      <c r="B31" s="2">
        <v>0.78571428571428503</v>
      </c>
      <c r="C31">
        <v>73</v>
      </c>
    </row>
    <row r="32" spans="1:3" x14ac:dyDescent="0.25">
      <c r="A32" s="1" t="s">
        <v>1</v>
      </c>
      <c r="B32" s="2">
        <v>0.78571428571428503</v>
      </c>
      <c r="C32">
        <v>73</v>
      </c>
    </row>
    <row r="33" spans="1:3" x14ac:dyDescent="0.25">
      <c r="A33" s="1" t="s">
        <v>1</v>
      </c>
      <c r="B33" s="2">
        <v>0.78571428571428503</v>
      </c>
      <c r="C33">
        <v>73</v>
      </c>
    </row>
    <row r="34" spans="1:3" x14ac:dyDescent="0.25">
      <c r="A34" s="1" t="s">
        <v>2</v>
      </c>
      <c r="B34" s="2">
        <v>0.78571428571428503</v>
      </c>
      <c r="C34">
        <v>73</v>
      </c>
    </row>
    <row r="35" spans="1:3" x14ac:dyDescent="0.25">
      <c r="A35" s="1" t="s">
        <v>0</v>
      </c>
      <c r="B35" s="2">
        <v>0.78571428571428503</v>
      </c>
      <c r="C35">
        <v>73</v>
      </c>
    </row>
    <row r="36" spans="1:3" x14ac:dyDescent="0.25">
      <c r="A36" s="1" t="s">
        <v>0</v>
      </c>
      <c r="B36" s="2">
        <v>0.78571428571428503</v>
      </c>
      <c r="C36">
        <v>73</v>
      </c>
    </row>
    <row r="37" spans="1:3" x14ac:dyDescent="0.25">
      <c r="A37" s="1" t="s">
        <v>1</v>
      </c>
      <c r="B37" s="2">
        <v>0.78571428571428503</v>
      </c>
      <c r="C37">
        <v>73</v>
      </c>
    </row>
    <row r="38" spans="1:3" x14ac:dyDescent="0.25">
      <c r="A38" s="1" t="s">
        <v>2</v>
      </c>
      <c r="B38" s="2">
        <v>0.60714285714285698</v>
      </c>
      <c r="C38">
        <v>75</v>
      </c>
    </row>
    <row r="39" spans="1:3" x14ac:dyDescent="0.25">
      <c r="A39" s="1" t="s">
        <v>1</v>
      </c>
      <c r="B39" s="2">
        <v>0.60714285714285698</v>
      </c>
      <c r="C39">
        <v>75</v>
      </c>
    </row>
    <row r="40" spans="1:3" x14ac:dyDescent="0.25">
      <c r="A40" s="1" t="s">
        <v>0</v>
      </c>
      <c r="B40" s="2">
        <v>0.60714285714285698</v>
      </c>
      <c r="C40">
        <v>75</v>
      </c>
    </row>
    <row r="41" spans="1:3" x14ac:dyDescent="0.25">
      <c r="A41" s="1" t="s">
        <v>1</v>
      </c>
      <c r="B41" s="2">
        <v>0.60714285714285698</v>
      </c>
      <c r="C41">
        <v>75</v>
      </c>
    </row>
    <row r="42" spans="1:3" x14ac:dyDescent="0.25">
      <c r="A42" s="1" t="s">
        <v>2</v>
      </c>
      <c r="B42" s="2">
        <v>0.60714285714285698</v>
      </c>
      <c r="C42">
        <v>75</v>
      </c>
    </row>
    <row r="43" spans="1:3" x14ac:dyDescent="0.25">
      <c r="A43" s="1" t="s">
        <v>0</v>
      </c>
      <c r="B43" s="2">
        <v>0.60714285714285698</v>
      </c>
      <c r="C43">
        <v>75</v>
      </c>
    </row>
    <row r="44" spans="1:3" x14ac:dyDescent="0.25">
      <c r="A44" s="1" t="s">
        <v>1</v>
      </c>
      <c r="B44" s="2">
        <v>0.60714285714285698</v>
      </c>
      <c r="C44">
        <v>75</v>
      </c>
    </row>
    <row r="45" spans="1:3" x14ac:dyDescent="0.25">
      <c r="A45" s="1" t="s">
        <v>2</v>
      </c>
      <c r="B45" s="2">
        <v>0.60714285714285698</v>
      </c>
      <c r="C45">
        <v>75</v>
      </c>
    </row>
    <row r="46" spans="1:3" x14ac:dyDescent="0.25">
      <c r="A46" s="1" t="s">
        <v>0</v>
      </c>
      <c r="B46" s="2">
        <v>0.60714285714285698</v>
      </c>
      <c r="C46">
        <v>75</v>
      </c>
    </row>
    <row r="47" spans="1:3" x14ac:dyDescent="0.25">
      <c r="A47" s="1" t="s">
        <v>2</v>
      </c>
      <c r="B47" s="2">
        <v>0.53571428571428503</v>
      </c>
      <c r="C47">
        <v>79</v>
      </c>
    </row>
    <row r="48" spans="1:3" x14ac:dyDescent="0.25">
      <c r="A48" s="1" t="s">
        <v>2</v>
      </c>
      <c r="B48" s="2">
        <v>0.53571428571428503</v>
      </c>
      <c r="C48">
        <v>79</v>
      </c>
    </row>
    <row r="49" spans="1:3" x14ac:dyDescent="0.25">
      <c r="A49" s="1" t="s">
        <v>1</v>
      </c>
      <c r="B49" s="2">
        <v>0.53571428571428503</v>
      </c>
      <c r="C49">
        <v>79</v>
      </c>
    </row>
    <row r="50" spans="1:3" x14ac:dyDescent="0.25">
      <c r="A50" s="1" t="s">
        <v>1</v>
      </c>
      <c r="B50" s="2">
        <v>0.53571428571428503</v>
      </c>
      <c r="C50">
        <v>79</v>
      </c>
    </row>
    <row r="51" spans="1:3" x14ac:dyDescent="0.25">
      <c r="A51" s="1" t="s">
        <v>1</v>
      </c>
      <c r="B51" s="2">
        <v>0.53571428571428503</v>
      </c>
      <c r="C51">
        <v>79</v>
      </c>
    </row>
    <row r="52" spans="1:3" x14ac:dyDescent="0.25">
      <c r="A52" s="1" t="s">
        <v>2</v>
      </c>
      <c r="B52" s="2">
        <v>0.53571428571428503</v>
      </c>
      <c r="C52">
        <v>79</v>
      </c>
    </row>
    <row r="53" spans="1:3" x14ac:dyDescent="0.25">
      <c r="A53" s="1" t="s">
        <v>0</v>
      </c>
      <c r="B53" s="2">
        <v>0.53571428571428503</v>
      </c>
      <c r="C53">
        <v>79</v>
      </c>
    </row>
    <row r="54" spans="1:3" x14ac:dyDescent="0.25">
      <c r="A54" s="1" t="s">
        <v>2</v>
      </c>
      <c r="B54" s="2">
        <v>0.53571428571428503</v>
      </c>
      <c r="C54">
        <v>79</v>
      </c>
    </row>
    <row r="55" spans="1:3" x14ac:dyDescent="0.25">
      <c r="A55" s="1" t="s">
        <v>0</v>
      </c>
      <c r="B55" s="2">
        <v>0.53571428571428503</v>
      </c>
      <c r="C55">
        <v>79</v>
      </c>
    </row>
    <row r="56" spans="1:3" x14ac:dyDescent="0.25">
      <c r="A56" s="1" t="s">
        <v>1</v>
      </c>
      <c r="B56" s="2">
        <v>0.39285714285714202</v>
      </c>
      <c r="C56">
        <v>80</v>
      </c>
    </row>
    <row r="57" spans="1:3" x14ac:dyDescent="0.25">
      <c r="A57" s="1" t="s">
        <v>2</v>
      </c>
      <c r="B57" s="2">
        <v>0.39285714285714202</v>
      </c>
      <c r="C57">
        <v>80</v>
      </c>
    </row>
    <row r="58" spans="1:3" x14ac:dyDescent="0.25">
      <c r="A58" s="1" t="s">
        <v>0</v>
      </c>
      <c r="B58" s="2">
        <v>0.39285714285714202</v>
      </c>
      <c r="C58">
        <v>80</v>
      </c>
    </row>
    <row r="59" spans="1:3" x14ac:dyDescent="0.25">
      <c r="A59" s="1" t="s">
        <v>1</v>
      </c>
      <c r="B59" s="2">
        <v>0.39285714285714202</v>
      </c>
      <c r="C59">
        <v>80</v>
      </c>
    </row>
    <row r="60" spans="1:3" x14ac:dyDescent="0.25">
      <c r="A60" s="1" t="s">
        <v>0</v>
      </c>
      <c r="B60" s="2">
        <v>0.39285714285714202</v>
      </c>
      <c r="C60">
        <v>80</v>
      </c>
    </row>
    <row r="61" spans="1:3" x14ac:dyDescent="0.25">
      <c r="A61" s="1" t="s">
        <v>1</v>
      </c>
      <c r="B61" s="2">
        <v>0.39285714285714202</v>
      </c>
      <c r="C61">
        <v>80</v>
      </c>
    </row>
    <row r="62" spans="1:3" x14ac:dyDescent="0.25">
      <c r="A62" s="1" t="s">
        <v>1</v>
      </c>
      <c r="B62" s="2">
        <v>0.39285714285714202</v>
      </c>
      <c r="C62">
        <v>80</v>
      </c>
    </row>
    <row r="63" spans="1:3" x14ac:dyDescent="0.25">
      <c r="A63" s="1" t="s">
        <v>1</v>
      </c>
      <c r="B63" s="2">
        <v>0.39285714285714202</v>
      </c>
      <c r="C63">
        <v>80</v>
      </c>
    </row>
    <row r="64" spans="1:3" x14ac:dyDescent="0.25">
      <c r="A64" s="1" t="s">
        <v>0</v>
      </c>
      <c r="B64" s="2">
        <v>0.39285714285714202</v>
      </c>
      <c r="C64">
        <v>80</v>
      </c>
    </row>
    <row r="65" spans="1:3" x14ac:dyDescent="0.25">
      <c r="A65" s="1" t="s">
        <v>0</v>
      </c>
      <c r="B65" s="2">
        <v>0.57142857142857095</v>
      </c>
      <c r="C65">
        <v>81</v>
      </c>
    </row>
    <row r="66" spans="1:3" x14ac:dyDescent="0.25">
      <c r="A66" s="1" t="s">
        <v>1</v>
      </c>
      <c r="B66" s="2">
        <v>0.57142857142857095</v>
      </c>
      <c r="C66">
        <v>81</v>
      </c>
    </row>
    <row r="67" spans="1:3" x14ac:dyDescent="0.25">
      <c r="A67" s="1" t="s">
        <v>0</v>
      </c>
      <c r="B67" s="2">
        <v>0.57142857142857095</v>
      </c>
      <c r="C67">
        <v>81</v>
      </c>
    </row>
    <row r="68" spans="1:3" x14ac:dyDescent="0.25">
      <c r="A68" s="1" t="s">
        <v>0</v>
      </c>
      <c r="B68" s="2">
        <v>0.57142857142857095</v>
      </c>
      <c r="C68">
        <v>81</v>
      </c>
    </row>
    <row r="69" spans="1:3" x14ac:dyDescent="0.25">
      <c r="A69" s="1" t="s">
        <v>2</v>
      </c>
      <c r="B69" s="2">
        <v>0.57142857142857095</v>
      </c>
      <c r="C69">
        <v>81</v>
      </c>
    </row>
    <row r="70" spans="1:3" x14ac:dyDescent="0.25">
      <c r="A70" s="1" t="s">
        <v>0</v>
      </c>
      <c r="B70" s="2">
        <v>0.57142857142857095</v>
      </c>
      <c r="C70">
        <v>81</v>
      </c>
    </row>
    <row r="71" spans="1:3" x14ac:dyDescent="0.25">
      <c r="A71" s="1" t="s">
        <v>0</v>
      </c>
      <c r="B71" s="2">
        <v>0.57142857142857095</v>
      </c>
      <c r="C71">
        <v>81</v>
      </c>
    </row>
    <row r="72" spans="1:3" x14ac:dyDescent="0.25">
      <c r="A72" s="1" t="s">
        <v>1</v>
      </c>
      <c r="B72" s="2">
        <v>0.57142857142857095</v>
      </c>
      <c r="C72">
        <v>81</v>
      </c>
    </row>
    <row r="73" spans="1:3" x14ac:dyDescent="0.25">
      <c r="A73" s="1" t="s">
        <v>0</v>
      </c>
      <c r="B73" s="2">
        <v>0.57142857142857095</v>
      </c>
      <c r="C73">
        <v>81</v>
      </c>
    </row>
    <row r="74" spans="1:3" x14ac:dyDescent="0.25">
      <c r="A74" s="1" t="s">
        <v>1</v>
      </c>
      <c r="B74" s="2">
        <v>0.214285714285714</v>
      </c>
      <c r="C74">
        <v>83</v>
      </c>
    </row>
    <row r="75" spans="1:3" x14ac:dyDescent="0.25">
      <c r="A75" s="1" t="s">
        <v>2</v>
      </c>
      <c r="B75" s="2">
        <v>0.214285714285714</v>
      </c>
      <c r="C75">
        <v>83</v>
      </c>
    </row>
    <row r="76" spans="1:3" x14ac:dyDescent="0.25">
      <c r="A76" s="1" t="s">
        <v>0</v>
      </c>
      <c r="B76" s="2">
        <v>0.214285714285714</v>
      </c>
      <c r="C76">
        <v>83</v>
      </c>
    </row>
    <row r="77" spans="1:3" x14ac:dyDescent="0.25">
      <c r="A77" s="1" t="s">
        <v>2</v>
      </c>
      <c r="B77" s="2">
        <v>0.214285714285714</v>
      </c>
      <c r="C77">
        <v>83</v>
      </c>
    </row>
    <row r="78" spans="1:3" x14ac:dyDescent="0.25">
      <c r="A78" s="1" t="s">
        <v>2</v>
      </c>
      <c r="B78" s="2">
        <v>0.214285714285714</v>
      </c>
      <c r="C78">
        <v>83</v>
      </c>
    </row>
    <row r="79" spans="1:3" x14ac:dyDescent="0.25">
      <c r="A79" s="1" t="s">
        <v>1</v>
      </c>
      <c r="B79" s="2">
        <v>0.214285714285714</v>
      </c>
      <c r="C79">
        <v>83</v>
      </c>
    </row>
    <row r="80" spans="1:3" x14ac:dyDescent="0.25">
      <c r="A80" s="1" t="s">
        <v>1</v>
      </c>
      <c r="B80" s="2">
        <v>0.214285714285714</v>
      </c>
      <c r="C80">
        <v>83</v>
      </c>
    </row>
    <row r="81" spans="1:3" x14ac:dyDescent="0.25">
      <c r="A81" s="1" t="s">
        <v>2</v>
      </c>
      <c r="B81" s="2">
        <v>0.214285714285714</v>
      </c>
      <c r="C81">
        <v>83</v>
      </c>
    </row>
    <row r="82" spans="1:3" x14ac:dyDescent="0.25">
      <c r="A82" s="1" t="s">
        <v>0</v>
      </c>
      <c r="B82" s="2">
        <v>0.214285714285714</v>
      </c>
      <c r="C82">
        <v>83</v>
      </c>
    </row>
    <row r="83" spans="1:3" x14ac:dyDescent="0.25">
      <c r="A83" s="1" t="s">
        <v>0</v>
      </c>
      <c r="B83" s="2">
        <v>0.25</v>
      </c>
      <c r="C83">
        <v>85</v>
      </c>
    </row>
    <row r="84" spans="1:3" x14ac:dyDescent="0.25">
      <c r="A84" s="1" t="s">
        <v>2</v>
      </c>
      <c r="B84" s="2">
        <v>0.25</v>
      </c>
      <c r="C84">
        <v>85</v>
      </c>
    </row>
    <row r="85" spans="1:3" x14ac:dyDescent="0.25">
      <c r="A85" s="1" t="s">
        <v>0</v>
      </c>
      <c r="B85" s="2">
        <v>0.25</v>
      </c>
      <c r="C85">
        <v>85</v>
      </c>
    </row>
    <row r="86" spans="1:3" x14ac:dyDescent="0.25">
      <c r="A86" s="1" t="s">
        <v>2</v>
      </c>
      <c r="B86" s="2">
        <v>0.25</v>
      </c>
      <c r="C86">
        <v>85</v>
      </c>
    </row>
    <row r="87" spans="1:3" x14ac:dyDescent="0.25">
      <c r="A87" s="1" t="s">
        <v>2</v>
      </c>
      <c r="B87" s="2">
        <v>0.25</v>
      </c>
      <c r="C87">
        <v>85</v>
      </c>
    </row>
    <row r="88" spans="1:3" x14ac:dyDescent="0.25">
      <c r="A88" s="1" t="s">
        <v>2</v>
      </c>
      <c r="B88" s="2">
        <v>0.25</v>
      </c>
      <c r="C88">
        <v>85</v>
      </c>
    </row>
    <row r="89" spans="1:3" x14ac:dyDescent="0.25">
      <c r="A89" s="1" t="s">
        <v>2</v>
      </c>
      <c r="B89" s="2">
        <v>0.25</v>
      </c>
      <c r="C89">
        <v>85</v>
      </c>
    </row>
    <row r="90" spans="1:3" x14ac:dyDescent="0.25">
      <c r="A90" s="1" t="s">
        <v>0</v>
      </c>
      <c r="B90" s="2">
        <v>0.25</v>
      </c>
      <c r="C90">
        <v>85</v>
      </c>
    </row>
    <row r="91" spans="1:3" x14ac:dyDescent="0.25">
      <c r="A91" s="1" t="s">
        <v>2</v>
      </c>
      <c r="B91" s="2">
        <v>0.25</v>
      </c>
      <c r="C91">
        <v>85</v>
      </c>
    </row>
    <row r="92" spans="1:3" x14ac:dyDescent="0.25">
      <c r="A92" s="1" t="s">
        <v>0</v>
      </c>
      <c r="B92" s="2">
        <v>0.32142857142857101</v>
      </c>
      <c r="C92">
        <v>84</v>
      </c>
    </row>
    <row r="93" spans="1:3" x14ac:dyDescent="0.25">
      <c r="A93" s="1" t="s">
        <v>1</v>
      </c>
      <c r="B93" s="2">
        <v>0.32142857142857101</v>
      </c>
      <c r="C93">
        <v>84</v>
      </c>
    </row>
    <row r="94" spans="1:3" x14ac:dyDescent="0.25">
      <c r="A94" s="1" t="s">
        <v>0</v>
      </c>
      <c r="B94" s="2">
        <v>0.32142857142857101</v>
      </c>
      <c r="C94">
        <v>84</v>
      </c>
    </row>
    <row r="95" spans="1:3" x14ac:dyDescent="0.25">
      <c r="A95" s="1" t="s">
        <v>0</v>
      </c>
      <c r="B95" s="2">
        <v>0.32142857142857101</v>
      </c>
      <c r="C95">
        <v>84</v>
      </c>
    </row>
    <row r="96" spans="1:3" x14ac:dyDescent="0.25">
      <c r="A96" s="1" t="s">
        <v>1</v>
      </c>
      <c r="B96" s="2">
        <v>0.32142857142857101</v>
      </c>
      <c r="C96">
        <v>84</v>
      </c>
    </row>
    <row r="97" spans="1:3" x14ac:dyDescent="0.25">
      <c r="A97" s="1" t="s">
        <v>1</v>
      </c>
      <c r="B97" s="2">
        <v>0.32142857142857101</v>
      </c>
      <c r="C97">
        <v>84</v>
      </c>
    </row>
    <row r="98" spans="1:3" x14ac:dyDescent="0.25">
      <c r="A98" s="1" t="s">
        <v>2</v>
      </c>
      <c r="B98" s="2">
        <v>0.32142857142857101</v>
      </c>
      <c r="C98">
        <v>84</v>
      </c>
    </row>
    <row r="99" spans="1:3" x14ac:dyDescent="0.25">
      <c r="A99" s="1" t="s">
        <v>0</v>
      </c>
      <c r="B99" s="2">
        <v>0.32142857142857101</v>
      </c>
      <c r="C99">
        <v>84</v>
      </c>
    </row>
    <row r="100" spans="1:3" x14ac:dyDescent="0.25">
      <c r="A100" s="1" t="s">
        <v>2</v>
      </c>
      <c r="B100" s="2">
        <v>0.32142857142857101</v>
      </c>
      <c r="C100">
        <v>84</v>
      </c>
    </row>
    <row r="101" spans="1:3" x14ac:dyDescent="0.25">
      <c r="A101" s="1" t="s">
        <v>1</v>
      </c>
      <c r="B101" s="2">
        <v>0.71428571428571397</v>
      </c>
      <c r="C101">
        <v>86</v>
      </c>
    </row>
    <row r="102" spans="1:3" x14ac:dyDescent="0.25">
      <c r="A102" s="1" t="s">
        <v>2</v>
      </c>
      <c r="B102" s="2">
        <v>0.71428571428571397</v>
      </c>
      <c r="C102">
        <v>86</v>
      </c>
    </row>
    <row r="103" spans="1:3" x14ac:dyDescent="0.25">
      <c r="A103" s="1" t="s">
        <v>2</v>
      </c>
      <c r="B103" s="2">
        <v>0.71428571428571397</v>
      </c>
      <c r="C103">
        <v>86</v>
      </c>
    </row>
    <row r="104" spans="1:3" x14ac:dyDescent="0.25">
      <c r="A104" s="1" t="s">
        <v>0</v>
      </c>
      <c r="B104" s="2">
        <v>0.71428571428571397</v>
      </c>
      <c r="C104">
        <v>86</v>
      </c>
    </row>
    <row r="105" spans="1:3" x14ac:dyDescent="0.25">
      <c r="A105" s="1" t="s">
        <v>0</v>
      </c>
      <c r="B105" s="2">
        <v>0.71428571428571397</v>
      </c>
      <c r="C105">
        <v>86</v>
      </c>
    </row>
    <row r="106" spans="1:3" x14ac:dyDescent="0.25">
      <c r="A106" s="1" t="s">
        <v>1</v>
      </c>
      <c r="B106" s="2">
        <v>0.71428571428571397</v>
      </c>
      <c r="C106">
        <v>86</v>
      </c>
    </row>
    <row r="107" spans="1:3" x14ac:dyDescent="0.25">
      <c r="A107" s="1" t="s">
        <v>2</v>
      </c>
      <c r="B107" s="2">
        <v>0.71428571428571397</v>
      </c>
      <c r="C107">
        <v>86</v>
      </c>
    </row>
    <row r="108" spans="1:3" x14ac:dyDescent="0.25">
      <c r="A108" s="1" t="s">
        <v>2</v>
      </c>
      <c r="B108" s="2">
        <v>0.71428571428571397</v>
      </c>
      <c r="C108">
        <v>86</v>
      </c>
    </row>
    <row r="109" spans="1:3" x14ac:dyDescent="0.25">
      <c r="A109" s="1" t="s">
        <v>0</v>
      </c>
      <c r="B109" s="2">
        <v>0.71428571428571397</v>
      </c>
      <c r="C109">
        <v>86</v>
      </c>
    </row>
    <row r="110" spans="1:3" x14ac:dyDescent="0.25">
      <c r="A110" s="1" t="s">
        <v>1</v>
      </c>
      <c r="B110" s="2">
        <v>0.53571428571428503</v>
      </c>
      <c r="C110">
        <v>89</v>
      </c>
    </row>
    <row r="111" spans="1:3" x14ac:dyDescent="0.25">
      <c r="A111" s="1" t="s">
        <v>0</v>
      </c>
      <c r="B111" s="2">
        <v>0.53571428571428503</v>
      </c>
      <c r="C111">
        <v>89</v>
      </c>
    </row>
    <row r="112" spans="1:3" x14ac:dyDescent="0.25">
      <c r="A112" s="1" t="s">
        <v>2</v>
      </c>
      <c r="B112" s="2">
        <v>0.53571428571428503</v>
      </c>
      <c r="C112">
        <v>89</v>
      </c>
    </row>
    <row r="113" spans="1:3" x14ac:dyDescent="0.25">
      <c r="A113" s="1" t="s">
        <v>0</v>
      </c>
      <c r="B113" s="2">
        <v>0.53571428571428503</v>
      </c>
      <c r="C113">
        <v>89</v>
      </c>
    </row>
    <row r="114" spans="1:3" x14ac:dyDescent="0.25">
      <c r="A114" s="1" t="s">
        <v>0</v>
      </c>
      <c r="B114" s="2">
        <v>0.53571428571428503</v>
      </c>
      <c r="C114">
        <v>89</v>
      </c>
    </row>
    <row r="115" spans="1:3" x14ac:dyDescent="0.25">
      <c r="A115" s="1" t="s">
        <v>0</v>
      </c>
      <c r="B115" s="2">
        <v>0.53571428571428503</v>
      </c>
      <c r="C115">
        <v>89</v>
      </c>
    </row>
    <row r="116" spans="1:3" x14ac:dyDescent="0.25">
      <c r="A116" s="1" t="s">
        <v>2</v>
      </c>
      <c r="B116" s="2">
        <v>0.53571428571428503</v>
      </c>
      <c r="C116">
        <v>89</v>
      </c>
    </row>
    <row r="117" spans="1:3" x14ac:dyDescent="0.25">
      <c r="A117" s="1" t="s">
        <v>2</v>
      </c>
      <c r="B117" s="2">
        <v>0.53571428571428503</v>
      </c>
      <c r="C117">
        <v>89</v>
      </c>
    </row>
    <row r="118" spans="1:3" x14ac:dyDescent="0.25">
      <c r="A118" s="1" t="s">
        <v>0</v>
      </c>
      <c r="B118" s="2">
        <v>0.53571428571428503</v>
      </c>
      <c r="C118">
        <v>89</v>
      </c>
    </row>
    <row r="119" spans="1:3" x14ac:dyDescent="0.25">
      <c r="A119" s="1" t="s">
        <v>2</v>
      </c>
      <c r="B119" s="2">
        <v>0.64285714285714202</v>
      </c>
      <c r="C119">
        <v>95</v>
      </c>
    </row>
    <row r="120" spans="1:3" x14ac:dyDescent="0.25">
      <c r="A120" s="1" t="s">
        <v>2</v>
      </c>
      <c r="B120" s="2">
        <v>0.64285714285714202</v>
      </c>
      <c r="C120">
        <v>95</v>
      </c>
    </row>
    <row r="121" spans="1:3" x14ac:dyDescent="0.25">
      <c r="A121" s="1" t="s">
        <v>1</v>
      </c>
      <c r="B121" s="2">
        <v>0.64285714285714202</v>
      </c>
      <c r="C121">
        <v>95</v>
      </c>
    </row>
    <row r="122" spans="1:3" x14ac:dyDescent="0.25">
      <c r="A122" s="1" t="s">
        <v>2</v>
      </c>
      <c r="B122" s="2">
        <v>0.64285714285714202</v>
      </c>
      <c r="C122">
        <v>95</v>
      </c>
    </row>
    <row r="123" spans="1:3" x14ac:dyDescent="0.25">
      <c r="A123" s="1" t="s">
        <v>2</v>
      </c>
      <c r="B123" s="2">
        <v>0.64285714285714202</v>
      </c>
      <c r="C123">
        <v>95</v>
      </c>
    </row>
    <row r="124" spans="1:3" x14ac:dyDescent="0.25">
      <c r="A124" s="1" t="s">
        <v>1</v>
      </c>
      <c r="B124" s="2">
        <v>0.64285714285714202</v>
      </c>
      <c r="C124">
        <v>95</v>
      </c>
    </row>
    <row r="125" spans="1:3" x14ac:dyDescent="0.25">
      <c r="A125" s="1" t="s">
        <v>1</v>
      </c>
      <c r="B125" s="2">
        <v>0.64285714285714202</v>
      </c>
      <c r="C125">
        <v>95</v>
      </c>
    </row>
    <row r="126" spans="1:3" x14ac:dyDescent="0.25">
      <c r="A126" s="1" t="s">
        <v>0</v>
      </c>
      <c r="B126" s="2">
        <v>0.64285714285714202</v>
      </c>
      <c r="C126">
        <v>95</v>
      </c>
    </row>
    <row r="127" spans="1:3" x14ac:dyDescent="0.25">
      <c r="A127" s="1" t="s">
        <v>0</v>
      </c>
      <c r="B127" s="2">
        <v>0.64285714285714202</v>
      </c>
      <c r="C127">
        <v>95</v>
      </c>
    </row>
    <row r="128" spans="1:3" x14ac:dyDescent="0.25">
      <c r="A128" s="1" t="s">
        <v>0</v>
      </c>
      <c r="B128" s="2">
        <v>0.39285714285714202</v>
      </c>
      <c r="C128">
        <v>97</v>
      </c>
    </row>
    <row r="129" spans="1:3" x14ac:dyDescent="0.25">
      <c r="A129" s="1" t="s">
        <v>0</v>
      </c>
      <c r="B129" s="2">
        <v>0.39285714285714202</v>
      </c>
      <c r="C129">
        <v>97</v>
      </c>
    </row>
    <row r="130" spans="1:3" x14ac:dyDescent="0.25">
      <c r="A130" s="1" t="s">
        <v>2</v>
      </c>
      <c r="B130" s="2">
        <v>0.39285714285714202</v>
      </c>
      <c r="C130">
        <v>97</v>
      </c>
    </row>
    <row r="131" spans="1:3" x14ac:dyDescent="0.25">
      <c r="A131" s="1" t="s">
        <v>0</v>
      </c>
      <c r="B131" s="2">
        <v>0.39285714285714202</v>
      </c>
      <c r="C131">
        <v>97</v>
      </c>
    </row>
    <row r="132" spans="1:3" x14ac:dyDescent="0.25">
      <c r="A132" s="1" t="s">
        <v>0</v>
      </c>
      <c r="B132" s="2">
        <v>0.39285714285714202</v>
      </c>
      <c r="C132">
        <v>97</v>
      </c>
    </row>
    <row r="133" spans="1:3" x14ac:dyDescent="0.25">
      <c r="A133" s="1" t="s">
        <v>0</v>
      </c>
      <c r="B133" s="2">
        <v>0.39285714285714202</v>
      </c>
      <c r="C133">
        <v>97</v>
      </c>
    </row>
    <row r="134" spans="1:3" x14ac:dyDescent="0.25">
      <c r="A134" s="1" t="s">
        <v>2</v>
      </c>
      <c r="B134" s="2">
        <v>0.39285714285714202</v>
      </c>
      <c r="C134">
        <v>97</v>
      </c>
    </row>
    <row r="135" spans="1:3" x14ac:dyDescent="0.25">
      <c r="A135" s="1" t="s">
        <v>1</v>
      </c>
      <c r="B135" s="2">
        <v>0.39285714285714202</v>
      </c>
      <c r="C135">
        <v>97</v>
      </c>
    </row>
    <row r="136" spans="1:3" x14ac:dyDescent="0.25">
      <c r="A136" s="1" t="s">
        <v>1</v>
      </c>
      <c r="B136" s="2">
        <v>0.39285714285714202</v>
      </c>
      <c r="C136">
        <v>97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F20A-3E10-44A3-9695-84FE8FE713FE}">
  <sheetPr>
    <tabColor rgb="FFFF0000"/>
  </sheetPr>
  <dimension ref="A1:I136"/>
  <sheetViews>
    <sheetView workbookViewId="0">
      <selection activeCell="G23" sqref="G23"/>
    </sheetView>
  </sheetViews>
  <sheetFormatPr baseColWidth="10" defaultRowHeight="15" x14ac:dyDescent="0.25"/>
  <cols>
    <col min="1" max="2" width="12" customWidth="1"/>
    <col min="3" max="3" width="16.42578125" style="3" bestFit="1" customWidth="1"/>
    <col min="4" max="4" width="8.85546875" bestFit="1" customWidth="1"/>
  </cols>
  <sheetData>
    <row r="1" spans="1:9" x14ac:dyDescent="0.25">
      <c r="A1" t="s">
        <v>9</v>
      </c>
      <c r="B1" t="s">
        <v>40</v>
      </c>
      <c r="C1" s="3" t="s">
        <v>3</v>
      </c>
      <c r="D1" t="s">
        <v>4</v>
      </c>
      <c r="F1" t="s">
        <v>29</v>
      </c>
    </row>
    <row r="2" spans="1:9" x14ac:dyDescent="0.25">
      <c r="A2" s="1" t="s">
        <v>2</v>
      </c>
      <c r="B2" s="1">
        <f>ROUND(chooseFavPretest46[[#This Row],[knowledgeScore]],1)</f>
        <v>0.6</v>
      </c>
      <c r="C2" s="3">
        <v>0.57142857142857095</v>
      </c>
      <c r="D2">
        <v>67</v>
      </c>
      <c r="F2" s="4" t="s">
        <v>32</v>
      </c>
      <c r="G2" t="s">
        <v>26</v>
      </c>
      <c r="H2" t="s">
        <v>27</v>
      </c>
      <c r="I2" t="s">
        <v>28</v>
      </c>
    </row>
    <row r="3" spans="1:9" x14ac:dyDescent="0.25">
      <c r="A3" s="1" t="s">
        <v>2</v>
      </c>
      <c r="B3" s="1">
        <f>ROUND(chooseFavPretest46[[#This Row],[knowledgeScore]],1)</f>
        <v>0.6</v>
      </c>
      <c r="C3" s="3">
        <v>0.57142857142857095</v>
      </c>
      <c r="D3">
        <v>67</v>
      </c>
      <c r="F3">
        <v>0</v>
      </c>
      <c r="G3">
        <f>COUNTIFS(C2:C43,"&gt;=0",C2:C43,"&lt;0.1")</f>
        <v>0</v>
      </c>
      <c r="H3">
        <f>COUNTIFS(C44:C95,"&gt;=0",C44:C95,"&lt;0.1")</f>
        <v>0</v>
      </c>
      <c r="I3">
        <f>COUNTIFS(C96:C136,"&gt;=0",C96:C136,"&lt;0.1")</f>
        <v>0</v>
      </c>
    </row>
    <row r="4" spans="1:9" x14ac:dyDescent="0.25">
      <c r="A4" s="1" t="s">
        <v>2</v>
      </c>
      <c r="B4" s="1">
        <f>ROUND(chooseFavPretest46[[#This Row],[knowledgeScore]],1)</f>
        <v>0.6</v>
      </c>
      <c r="C4" s="3">
        <v>0.57142857142857095</v>
      </c>
      <c r="D4">
        <v>67</v>
      </c>
      <c r="F4">
        <v>0.1</v>
      </c>
      <c r="G4">
        <f>COUNTIFS(C2:C43,"&gt;=0.1",C2:C43,"&lt;0.2")</f>
        <v>0</v>
      </c>
      <c r="H4">
        <f>COUNTIFS(C44:C95,"&gt;=0.1",C44:C95,"&lt;0.2")</f>
        <v>0</v>
      </c>
      <c r="I4">
        <f>COUNTIFS(C96:C136,"&gt;=0.1",C96:C136,"&lt;0.2")</f>
        <v>0</v>
      </c>
    </row>
    <row r="5" spans="1:9" x14ac:dyDescent="0.25">
      <c r="A5" s="1" t="s">
        <v>2</v>
      </c>
      <c r="B5" s="1">
        <f>ROUND(chooseFavPretest46[[#This Row],[knowledgeScore]],1)</f>
        <v>0.6</v>
      </c>
      <c r="C5" s="3">
        <v>0.57142857142857095</v>
      </c>
      <c r="D5">
        <v>67</v>
      </c>
      <c r="F5">
        <v>0.2</v>
      </c>
      <c r="G5">
        <f>COUNTIFS(C2:C43,"&gt;=0.2",C2:C43,"&lt;0.3")</f>
        <v>18</v>
      </c>
      <c r="H5">
        <f>COUNTIFS(C44:C95,"&gt;=0.2",C44:C95,"&lt;0.3")</f>
        <v>18</v>
      </c>
      <c r="I5">
        <f>COUNTIFS(C96:C136,"&gt;=0.2",C96:C136,"&lt;0.3")</f>
        <v>0</v>
      </c>
    </row>
    <row r="6" spans="1:9" x14ac:dyDescent="0.25">
      <c r="A6" s="1" t="s">
        <v>2</v>
      </c>
      <c r="B6" s="1">
        <f>ROUND(chooseFavPretest46[[#This Row],[knowledgeScore]],1)</f>
        <v>0.6</v>
      </c>
      <c r="C6" s="3">
        <v>0.57142857142857095</v>
      </c>
      <c r="D6">
        <v>67</v>
      </c>
      <c r="F6">
        <v>0.3</v>
      </c>
      <c r="G6">
        <f>COUNTIFS(C2:C43,"&gt;=0.3",C2:C43,"&lt;0.4")</f>
        <v>0</v>
      </c>
      <c r="H6">
        <f>COUNTIFS(C44:C95,"&gt;=0.3",C44:C95,"&lt;0.4")</f>
        <v>13</v>
      </c>
      <c r="I6">
        <f>COUNTIFS(C96:C136,"&gt;=0.3",C96:C136,"&lt;0.4")</f>
        <v>14</v>
      </c>
    </row>
    <row r="7" spans="1:9" x14ac:dyDescent="0.25">
      <c r="A7" s="1" t="s">
        <v>2</v>
      </c>
      <c r="B7" s="1">
        <f>ROUND(chooseFavPretest46[[#This Row],[knowledgeScore]],1)</f>
        <v>0.6</v>
      </c>
      <c r="C7" s="3">
        <v>0.57142857142857095</v>
      </c>
      <c r="D7">
        <v>67</v>
      </c>
      <c r="F7">
        <v>0.4</v>
      </c>
      <c r="G7">
        <f>COUNTIFS(C2:C43,"&gt;=0.4",C2:C43,"&lt;0.5")</f>
        <v>0</v>
      </c>
      <c r="H7">
        <f>COUNTIFS(C44:C95,"&gt;=0.4",C44:C95,"&lt;0.5")</f>
        <v>0</v>
      </c>
      <c r="I7">
        <f>COUNTIFS(C96:C136,"&gt;=0.4",C96:C136,"&lt;0.5")</f>
        <v>0</v>
      </c>
    </row>
    <row r="8" spans="1:9" x14ac:dyDescent="0.25">
      <c r="A8" s="1" t="s">
        <v>2</v>
      </c>
      <c r="B8" s="1">
        <f>ROUND(chooseFavPretest46[[#This Row],[knowledgeScore]],1)</f>
        <v>0.6</v>
      </c>
      <c r="C8" s="3">
        <v>0.57142857142857095</v>
      </c>
      <c r="D8">
        <v>67</v>
      </c>
      <c r="F8">
        <v>0.5</v>
      </c>
      <c r="G8">
        <f>COUNTIFS(C2:C43,"&gt;=0.5",C2:C43,"&lt;0.6")</f>
        <v>9</v>
      </c>
      <c r="H8">
        <f>COUNTIFS(C44:C95,"&gt;=0.5",C44:C95,"&lt;0.6")</f>
        <v>18</v>
      </c>
      <c r="I8">
        <f>COUNTIFS(C96:C136,"&gt;=0.5",C96:C136,"&lt;0.6")</f>
        <v>9</v>
      </c>
    </row>
    <row r="9" spans="1:9" x14ac:dyDescent="0.25">
      <c r="A9" s="1" t="s">
        <v>2</v>
      </c>
      <c r="B9" s="1">
        <f>ROUND(chooseFavPretest46[[#This Row],[knowledgeScore]],1)</f>
        <v>0.6</v>
      </c>
      <c r="C9" s="3">
        <v>0.57142857142857095</v>
      </c>
      <c r="D9">
        <v>67</v>
      </c>
      <c r="F9">
        <v>0.6</v>
      </c>
      <c r="G9">
        <f>COUNTIFS(C2:C43,"&gt;=0.6",C2:C43,"&lt;0.7")</f>
        <v>6</v>
      </c>
      <c r="H9">
        <f>COUNTIFS(C44:C95,"&gt;=0.6",C44:C95,"&lt;0.7")</f>
        <v>3</v>
      </c>
      <c r="I9">
        <f>COUNTIFS(C96:C136,"&gt;=0.6",C96:C136,"&lt;0.7")</f>
        <v>9</v>
      </c>
    </row>
    <row r="10" spans="1:9" x14ac:dyDescent="0.25">
      <c r="A10" s="1" t="s">
        <v>2</v>
      </c>
      <c r="B10" s="1">
        <f>ROUND(chooseFavPretest46[[#This Row],[knowledgeScore]],1)</f>
        <v>0.6</v>
      </c>
      <c r="C10" s="3">
        <v>0.57142857142857095</v>
      </c>
      <c r="D10">
        <v>67</v>
      </c>
      <c r="F10">
        <v>0.7</v>
      </c>
      <c r="G10">
        <f>COUNTIFS(C2:C43,"&gt;=0.7",C2:C43,"&lt;0.8")</f>
        <v>9</v>
      </c>
      <c r="H10">
        <f>COUNTIFS(C44:C95,"&gt;=0.7",C44:C95,"&lt;0.8")</f>
        <v>0</v>
      </c>
      <c r="I10">
        <f>COUNTIFS(C96:C136,"&gt;=0.7",C96:C136,"&lt;0.8")</f>
        <v>9</v>
      </c>
    </row>
    <row r="11" spans="1:9" x14ac:dyDescent="0.25">
      <c r="A11" s="1" t="s">
        <v>2</v>
      </c>
      <c r="B11" s="1">
        <f>ROUND(chooseFavPretest46[[#This Row],[knowledgeScore]],1)</f>
        <v>0.2</v>
      </c>
      <c r="C11" s="3">
        <v>0.214285714285714</v>
      </c>
      <c r="D11">
        <v>69</v>
      </c>
      <c r="F11">
        <v>0.8</v>
      </c>
      <c r="G11">
        <f>COUNTIFS(C2:C43,"&gt;=0.8",C2:C43,"&lt;0.9")</f>
        <v>0</v>
      </c>
      <c r="H11">
        <f>COUNTIFS(C44:C95,"&gt;=0.8",C44:C95,"&lt;0.9")</f>
        <v>0</v>
      </c>
      <c r="I11">
        <f>COUNTIFS(F44:F95,"&gt;=0.8",F44:F95,"&lt;0.9")</f>
        <v>0</v>
      </c>
    </row>
    <row r="12" spans="1:9" x14ac:dyDescent="0.25">
      <c r="A12" s="1" t="s">
        <v>2</v>
      </c>
      <c r="B12" s="1">
        <f>ROUND(chooseFavPretest46[[#This Row],[knowledgeScore]],1)</f>
        <v>0.2</v>
      </c>
      <c r="C12" s="3">
        <v>0.214285714285714</v>
      </c>
      <c r="D12">
        <v>69</v>
      </c>
      <c r="F12">
        <v>0.9</v>
      </c>
      <c r="G12">
        <f>COUNTIFS(C2:C43,"&gt;=0.9",C2:C43,"&lt;=1")</f>
        <v>0</v>
      </c>
      <c r="H12">
        <f>COUNTIFS(C44:C95,"&gt;=0.9",C44:C95,"&lt;=1")</f>
        <v>0</v>
      </c>
      <c r="I12">
        <f>COUNTIFS(C96:C136,"&gt;=0.9",C96:C136,"&lt;=1")</f>
        <v>0</v>
      </c>
    </row>
    <row r="13" spans="1:9" x14ac:dyDescent="0.25">
      <c r="A13" s="1" t="s">
        <v>2</v>
      </c>
      <c r="B13" s="1">
        <f>ROUND(chooseFavPretest46[[#This Row],[knowledgeScore]],1)</f>
        <v>0.2</v>
      </c>
      <c r="C13" s="3">
        <v>0.214285714285714</v>
      </c>
      <c r="D13">
        <v>69</v>
      </c>
    </row>
    <row r="14" spans="1:9" x14ac:dyDescent="0.25">
      <c r="A14" s="1" t="s">
        <v>2</v>
      </c>
      <c r="B14" s="1">
        <f>ROUND(chooseFavPretest46[[#This Row],[knowledgeScore]],1)</f>
        <v>0.2</v>
      </c>
      <c r="C14" s="3">
        <v>0.214285714285714</v>
      </c>
      <c r="D14">
        <v>69</v>
      </c>
    </row>
    <row r="15" spans="1:9" x14ac:dyDescent="0.25">
      <c r="A15" s="1" t="s">
        <v>2</v>
      </c>
      <c r="B15" s="1">
        <f>ROUND(chooseFavPretest46[[#This Row],[knowledgeScore]],1)</f>
        <v>0.2</v>
      </c>
      <c r="C15" s="3">
        <v>0.214285714285714</v>
      </c>
      <c r="D15">
        <v>69</v>
      </c>
    </row>
    <row r="16" spans="1:9" x14ac:dyDescent="0.25">
      <c r="A16" s="1" t="s">
        <v>2</v>
      </c>
      <c r="B16" s="1">
        <f>ROUND(chooseFavPretest46[[#This Row],[knowledgeScore]],1)</f>
        <v>0.2</v>
      </c>
      <c r="C16" s="3">
        <v>0.214285714285714</v>
      </c>
      <c r="D16">
        <v>69</v>
      </c>
    </row>
    <row r="17" spans="1:4" x14ac:dyDescent="0.25">
      <c r="A17" s="1" t="s">
        <v>2</v>
      </c>
      <c r="B17" s="1">
        <f>ROUND(chooseFavPretest46[[#This Row],[knowledgeScore]],1)</f>
        <v>0.2</v>
      </c>
      <c r="C17" s="3">
        <v>0.214285714285714</v>
      </c>
      <c r="D17">
        <v>69</v>
      </c>
    </row>
    <row r="18" spans="1:4" x14ac:dyDescent="0.25">
      <c r="A18" s="1" t="s">
        <v>2</v>
      </c>
      <c r="B18" s="1">
        <f>ROUND(chooseFavPretest46[[#This Row],[knowledgeScore]],1)</f>
        <v>0.2</v>
      </c>
      <c r="C18" s="3">
        <v>0.214285714285714</v>
      </c>
      <c r="D18">
        <v>69</v>
      </c>
    </row>
    <row r="19" spans="1:4" x14ac:dyDescent="0.25">
      <c r="A19" s="1" t="s">
        <v>2</v>
      </c>
      <c r="B19" s="1">
        <f>ROUND(chooseFavPretest46[[#This Row],[knowledgeScore]],1)</f>
        <v>0.2</v>
      </c>
      <c r="C19" s="3">
        <v>0.214285714285714</v>
      </c>
      <c r="D19">
        <v>69</v>
      </c>
    </row>
    <row r="20" spans="1:4" x14ac:dyDescent="0.25">
      <c r="A20" s="1" t="s">
        <v>2</v>
      </c>
      <c r="B20" s="1">
        <f>ROUND(chooseFavPretest46[[#This Row],[knowledgeScore]],1)</f>
        <v>0.3</v>
      </c>
      <c r="C20" s="3">
        <v>0.25</v>
      </c>
      <c r="D20">
        <v>72</v>
      </c>
    </row>
    <row r="21" spans="1:4" x14ac:dyDescent="0.25">
      <c r="A21" s="1" t="s">
        <v>2</v>
      </c>
      <c r="B21" s="1">
        <f>ROUND(chooseFavPretest46[[#This Row],[knowledgeScore]],1)</f>
        <v>0.3</v>
      </c>
      <c r="C21" s="3">
        <v>0.25</v>
      </c>
      <c r="D21">
        <v>72</v>
      </c>
    </row>
    <row r="22" spans="1:4" x14ac:dyDescent="0.25">
      <c r="A22" s="1" t="s">
        <v>2</v>
      </c>
      <c r="B22" s="1">
        <f>ROUND(chooseFavPretest46[[#This Row],[knowledgeScore]],1)</f>
        <v>0.3</v>
      </c>
      <c r="C22" s="3">
        <v>0.25</v>
      </c>
      <c r="D22">
        <v>72</v>
      </c>
    </row>
    <row r="23" spans="1:4" x14ac:dyDescent="0.25">
      <c r="A23" s="1" t="s">
        <v>2</v>
      </c>
      <c r="B23" s="1">
        <f>ROUND(chooseFavPretest46[[#This Row],[knowledgeScore]],1)</f>
        <v>0.3</v>
      </c>
      <c r="C23" s="3">
        <v>0.25</v>
      </c>
      <c r="D23">
        <v>72</v>
      </c>
    </row>
    <row r="24" spans="1:4" x14ac:dyDescent="0.25">
      <c r="A24" s="1" t="s">
        <v>2</v>
      </c>
      <c r="B24" s="1">
        <f>ROUND(chooseFavPretest46[[#This Row],[knowledgeScore]],1)</f>
        <v>0.3</v>
      </c>
      <c r="C24" s="3">
        <v>0.25</v>
      </c>
      <c r="D24">
        <v>72</v>
      </c>
    </row>
    <row r="25" spans="1:4" x14ac:dyDescent="0.25">
      <c r="A25" s="1" t="s">
        <v>2</v>
      </c>
      <c r="B25" s="1">
        <f>ROUND(chooseFavPretest46[[#This Row],[knowledgeScore]],1)</f>
        <v>0.3</v>
      </c>
      <c r="C25" s="3">
        <v>0.25</v>
      </c>
      <c r="D25">
        <v>72</v>
      </c>
    </row>
    <row r="26" spans="1:4" x14ac:dyDescent="0.25">
      <c r="A26" s="1" t="s">
        <v>2</v>
      </c>
      <c r="B26" s="1">
        <f>ROUND(chooseFavPretest46[[#This Row],[knowledgeScore]],1)</f>
        <v>0.3</v>
      </c>
      <c r="C26" s="3">
        <v>0.25</v>
      </c>
      <c r="D26">
        <v>72</v>
      </c>
    </row>
    <row r="27" spans="1:4" x14ac:dyDescent="0.25">
      <c r="A27" s="1" t="s">
        <v>2</v>
      </c>
      <c r="B27" s="1">
        <f>ROUND(chooseFavPretest46[[#This Row],[knowledgeScore]],1)</f>
        <v>0.3</v>
      </c>
      <c r="C27" s="3">
        <v>0.25</v>
      </c>
      <c r="D27">
        <v>72</v>
      </c>
    </row>
    <row r="28" spans="1:4" x14ac:dyDescent="0.25">
      <c r="A28" s="1" t="s">
        <v>2</v>
      </c>
      <c r="B28" s="1">
        <f>ROUND(chooseFavPretest46[[#This Row],[knowledgeScore]],1)</f>
        <v>0.3</v>
      </c>
      <c r="C28" s="3">
        <v>0.25</v>
      </c>
      <c r="D28">
        <v>72</v>
      </c>
    </row>
    <row r="29" spans="1:4" x14ac:dyDescent="0.25">
      <c r="A29" s="1" t="s">
        <v>2</v>
      </c>
      <c r="B29" s="1">
        <f>ROUND(chooseFavPretest46[[#This Row],[knowledgeScore]],1)</f>
        <v>0.8</v>
      </c>
      <c r="C29" s="3">
        <v>0.78571428571428503</v>
      </c>
      <c r="D29">
        <v>73</v>
      </c>
    </row>
    <row r="30" spans="1:4" x14ac:dyDescent="0.25">
      <c r="A30" s="1" t="s">
        <v>2</v>
      </c>
      <c r="B30" s="1">
        <f>ROUND(chooseFavPretest46[[#This Row],[knowledgeScore]],1)</f>
        <v>0.8</v>
      </c>
      <c r="C30" s="3">
        <v>0.78571428571428503</v>
      </c>
      <c r="D30">
        <v>73</v>
      </c>
    </row>
    <row r="31" spans="1:4" x14ac:dyDescent="0.25">
      <c r="A31" s="1" t="s">
        <v>2</v>
      </c>
      <c r="B31" s="1">
        <f>ROUND(chooseFavPretest46[[#This Row],[knowledgeScore]],1)</f>
        <v>0.8</v>
      </c>
      <c r="C31" s="3">
        <v>0.78571428571428503</v>
      </c>
      <c r="D31">
        <v>73</v>
      </c>
    </row>
    <row r="32" spans="1:4" x14ac:dyDescent="0.25">
      <c r="A32" s="1" t="s">
        <v>2</v>
      </c>
      <c r="B32" s="1">
        <f>ROUND(chooseFavPretest46[[#This Row],[knowledgeScore]],1)</f>
        <v>0.8</v>
      </c>
      <c r="C32" s="3">
        <v>0.78571428571428503</v>
      </c>
      <c r="D32">
        <v>73</v>
      </c>
    </row>
    <row r="33" spans="1:4" x14ac:dyDescent="0.25">
      <c r="A33" s="1" t="s">
        <v>2</v>
      </c>
      <c r="B33" s="1">
        <f>ROUND(chooseFavPretest46[[#This Row],[knowledgeScore]],1)</f>
        <v>0.8</v>
      </c>
      <c r="C33" s="3">
        <v>0.78571428571428503</v>
      </c>
      <c r="D33">
        <v>73</v>
      </c>
    </row>
    <row r="34" spans="1:4" x14ac:dyDescent="0.25">
      <c r="A34" s="1" t="s">
        <v>2</v>
      </c>
      <c r="B34" s="1">
        <f>ROUND(chooseFavPretest46[[#This Row],[knowledgeScore]],1)</f>
        <v>0.8</v>
      </c>
      <c r="C34" s="3">
        <v>0.78571428571428503</v>
      </c>
      <c r="D34">
        <v>73</v>
      </c>
    </row>
    <row r="35" spans="1:4" x14ac:dyDescent="0.25">
      <c r="A35" s="1" t="s">
        <v>2</v>
      </c>
      <c r="B35" s="1">
        <f>ROUND(chooseFavPretest46[[#This Row],[knowledgeScore]],1)</f>
        <v>0.8</v>
      </c>
      <c r="C35" s="3">
        <v>0.78571428571428503</v>
      </c>
      <c r="D35">
        <v>73</v>
      </c>
    </row>
    <row r="36" spans="1:4" x14ac:dyDescent="0.25">
      <c r="A36" s="1" t="s">
        <v>2</v>
      </c>
      <c r="B36" s="1">
        <f>ROUND(chooseFavPretest46[[#This Row],[knowledgeScore]],1)</f>
        <v>0.8</v>
      </c>
      <c r="C36" s="3">
        <v>0.78571428571428503</v>
      </c>
      <c r="D36">
        <v>73</v>
      </c>
    </row>
    <row r="37" spans="1:4" x14ac:dyDescent="0.25">
      <c r="A37" s="1" t="s">
        <v>2</v>
      </c>
      <c r="B37" s="1">
        <f>ROUND(chooseFavPretest46[[#This Row],[knowledgeScore]],1)</f>
        <v>0.8</v>
      </c>
      <c r="C37" s="3">
        <v>0.78571428571428503</v>
      </c>
      <c r="D37">
        <v>73</v>
      </c>
    </row>
    <row r="38" spans="1:4" x14ac:dyDescent="0.25">
      <c r="A38" s="1" t="s">
        <v>2</v>
      </c>
      <c r="B38" s="1">
        <f>ROUND(chooseFavPretest46[[#This Row],[knowledgeScore]],1)</f>
        <v>0.6</v>
      </c>
      <c r="C38" s="3">
        <v>0.60714285714285698</v>
      </c>
      <c r="D38">
        <v>75</v>
      </c>
    </row>
    <row r="39" spans="1:4" x14ac:dyDescent="0.25">
      <c r="A39" s="1" t="s">
        <v>2</v>
      </c>
      <c r="B39" s="1">
        <f>ROUND(chooseFavPretest46[[#This Row],[knowledgeScore]],1)</f>
        <v>0.6</v>
      </c>
      <c r="C39" s="3">
        <v>0.60714285714285698</v>
      </c>
      <c r="D39">
        <v>75</v>
      </c>
    </row>
    <row r="40" spans="1:4" x14ac:dyDescent="0.25">
      <c r="A40" s="1" t="s">
        <v>2</v>
      </c>
      <c r="B40" s="1">
        <f>ROUND(chooseFavPretest46[[#This Row],[knowledgeScore]],1)</f>
        <v>0.6</v>
      </c>
      <c r="C40" s="3">
        <v>0.60714285714285698</v>
      </c>
      <c r="D40">
        <v>75</v>
      </c>
    </row>
    <row r="41" spans="1:4" x14ac:dyDescent="0.25">
      <c r="A41" s="1" t="s">
        <v>2</v>
      </c>
      <c r="B41" s="1">
        <f>ROUND(chooseFavPretest46[[#This Row],[knowledgeScore]],1)</f>
        <v>0.6</v>
      </c>
      <c r="C41" s="3">
        <v>0.60714285714285698</v>
      </c>
      <c r="D41">
        <v>75</v>
      </c>
    </row>
    <row r="42" spans="1:4" x14ac:dyDescent="0.25">
      <c r="A42" s="1" t="s">
        <v>2</v>
      </c>
      <c r="B42" s="1">
        <f>ROUND(chooseFavPretest46[[#This Row],[knowledgeScore]],1)</f>
        <v>0.6</v>
      </c>
      <c r="C42" s="3">
        <v>0.60714285714285698</v>
      </c>
      <c r="D42">
        <v>75</v>
      </c>
    </row>
    <row r="43" spans="1:4" x14ac:dyDescent="0.25">
      <c r="A43" s="1" t="s">
        <v>2</v>
      </c>
      <c r="B43" s="1">
        <f>ROUND(chooseFavPretest46[[#This Row],[knowledgeScore]],1)</f>
        <v>0.6</v>
      </c>
      <c r="C43" s="3">
        <v>0.60714285714285698</v>
      </c>
      <c r="D43">
        <v>75</v>
      </c>
    </row>
    <row r="44" spans="1:4" x14ac:dyDescent="0.25">
      <c r="A44" s="1" t="s">
        <v>0</v>
      </c>
      <c r="B44" s="1">
        <f>ROUND(chooseFavPretest46[[#This Row],[knowledgeScore]],1)</f>
        <v>0.6</v>
      </c>
      <c r="C44" s="3">
        <v>0.60714285714285698</v>
      </c>
      <c r="D44">
        <v>75</v>
      </c>
    </row>
    <row r="45" spans="1:4" x14ac:dyDescent="0.25">
      <c r="A45" s="1" t="s">
        <v>0</v>
      </c>
      <c r="B45" s="1">
        <f>ROUND(chooseFavPretest46[[#This Row],[knowledgeScore]],1)</f>
        <v>0.6</v>
      </c>
      <c r="C45" s="3">
        <v>0.60714285714285698</v>
      </c>
      <c r="D45">
        <v>75</v>
      </c>
    </row>
    <row r="46" spans="1:4" x14ac:dyDescent="0.25">
      <c r="A46" s="1" t="s">
        <v>0</v>
      </c>
      <c r="B46" s="1">
        <f>ROUND(chooseFavPretest46[[#This Row],[knowledgeScore]],1)</f>
        <v>0.6</v>
      </c>
      <c r="C46" s="3">
        <v>0.60714285714285698</v>
      </c>
      <c r="D46">
        <v>75</v>
      </c>
    </row>
    <row r="47" spans="1:4" x14ac:dyDescent="0.25">
      <c r="A47" s="1" t="s">
        <v>0</v>
      </c>
      <c r="B47" s="1">
        <f>ROUND(chooseFavPretest46[[#This Row],[knowledgeScore]],1)</f>
        <v>0.5</v>
      </c>
      <c r="C47" s="3">
        <v>0.53571428571428503</v>
      </c>
      <c r="D47">
        <v>79</v>
      </c>
    </row>
    <row r="48" spans="1:4" x14ac:dyDescent="0.25">
      <c r="A48" s="1" t="s">
        <v>0</v>
      </c>
      <c r="B48" s="1">
        <f>ROUND(chooseFavPretest46[[#This Row],[knowledgeScore]],1)</f>
        <v>0.5</v>
      </c>
      <c r="C48" s="3">
        <v>0.53571428571428503</v>
      </c>
      <c r="D48">
        <v>79</v>
      </c>
    </row>
    <row r="49" spans="1:4" x14ac:dyDescent="0.25">
      <c r="A49" s="1" t="s">
        <v>0</v>
      </c>
      <c r="B49" s="1">
        <f>ROUND(chooseFavPretest46[[#This Row],[knowledgeScore]],1)</f>
        <v>0.5</v>
      </c>
      <c r="C49" s="3">
        <v>0.53571428571428503</v>
      </c>
      <c r="D49">
        <v>79</v>
      </c>
    </row>
    <row r="50" spans="1:4" x14ac:dyDescent="0.25">
      <c r="A50" s="1" t="s">
        <v>0</v>
      </c>
      <c r="B50" s="1">
        <f>ROUND(chooseFavPretest46[[#This Row],[knowledgeScore]],1)</f>
        <v>0.5</v>
      </c>
      <c r="C50" s="3">
        <v>0.53571428571428503</v>
      </c>
      <c r="D50">
        <v>79</v>
      </c>
    </row>
    <row r="51" spans="1:4" x14ac:dyDescent="0.25">
      <c r="A51" s="1" t="s">
        <v>0</v>
      </c>
      <c r="B51" s="1">
        <f>ROUND(chooseFavPretest46[[#This Row],[knowledgeScore]],1)</f>
        <v>0.5</v>
      </c>
      <c r="C51" s="3">
        <v>0.53571428571428503</v>
      </c>
      <c r="D51">
        <v>79</v>
      </c>
    </row>
    <row r="52" spans="1:4" x14ac:dyDescent="0.25">
      <c r="A52" s="1" t="s">
        <v>0</v>
      </c>
      <c r="B52" s="1">
        <f>ROUND(chooseFavPretest46[[#This Row],[knowledgeScore]],1)</f>
        <v>0.5</v>
      </c>
      <c r="C52" s="3">
        <v>0.53571428571428503</v>
      </c>
      <c r="D52">
        <v>79</v>
      </c>
    </row>
    <row r="53" spans="1:4" x14ac:dyDescent="0.25">
      <c r="A53" s="1" t="s">
        <v>0</v>
      </c>
      <c r="B53" s="1">
        <f>ROUND(chooseFavPretest46[[#This Row],[knowledgeScore]],1)</f>
        <v>0.5</v>
      </c>
      <c r="C53" s="3">
        <v>0.53571428571428503</v>
      </c>
      <c r="D53">
        <v>79</v>
      </c>
    </row>
    <row r="54" spans="1:4" x14ac:dyDescent="0.25">
      <c r="A54" s="1" t="s">
        <v>0</v>
      </c>
      <c r="B54" s="1">
        <f>ROUND(chooseFavPretest46[[#This Row],[knowledgeScore]],1)</f>
        <v>0.5</v>
      </c>
      <c r="C54" s="3">
        <v>0.53571428571428503</v>
      </c>
      <c r="D54">
        <v>79</v>
      </c>
    </row>
    <row r="55" spans="1:4" x14ac:dyDescent="0.25">
      <c r="A55" s="1" t="s">
        <v>0</v>
      </c>
      <c r="B55" s="1">
        <f>ROUND(chooseFavPretest46[[#This Row],[knowledgeScore]],1)</f>
        <v>0.5</v>
      </c>
      <c r="C55" s="3">
        <v>0.53571428571428503</v>
      </c>
      <c r="D55">
        <v>79</v>
      </c>
    </row>
    <row r="56" spans="1:4" x14ac:dyDescent="0.25">
      <c r="A56" s="1" t="s">
        <v>0</v>
      </c>
      <c r="B56" s="1">
        <f>ROUND(chooseFavPretest46[[#This Row],[knowledgeScore]],1)</f>
        <v>0.4</v>
      </c>
      <c r="C56" s="3">
        <v>0.39285714285714202</v>
      </c>
      <c r="D56">
        <v>80</v>
      </c>
    </row>
    <row r="57" spans="1:4" x14ac:dyDescent="0.25">
      <c r="A57" s="1" t="s">
        <v>0</v>
      </c>
      <c r="B57" s="1">
        <f>ROUND(chooseFavPretest46[[#This Row],[knowledgeScore]],1)</f>
        <v>0.4</v>
      </c>
      <c r="C57" s="3">
        <v>0.39285714285714202</v>
      </c>
      <c r="D57">
        <v>80</v>
      </c>
    </row>
    <row r="58" spans="1:4" x14ac:dyDescent="0.25">
      <c r="A58" s="1" t="s">
        <v>0</v>
      </c>
      <c r="B58" s="1">
        <f>ROUND(chooseFavPretest46[[#This Row],[knowledgeScore]],1)</f>
        <v>0.4</v>
      </c>
      <c r="C58" s="3">
        <v>0.39285714285714202</v>
      </c>
      <c r="D58">
        <v>80</v>
      </c>
    </row>
    <row r="59" spans="1:4" x14ac:dyDescent="0.25">
      <c r="A59" s="1" t="s">
        <v>0</v>
      </c>
      <c r="B59" s="1">
        <f>ROUND(chooseFavPretest46[[#This Row],[knowledgeScore]],1)</f>
        <v>0.4</v>
      </c>
      <c r="C59" s="3">
        <v>0.39285714285714202</v>
      </c>
      <c r="D59">
        <v>80</v>
      </c>
    </row>
    <row r="60" spans="1:4" x14ac:dyDescent="0.25">
      <c r="A60" s="1" t="s">
        <v>0</v>
      </c>
      <c r="B60" s="1">
        <f>ROUND(chooseFavPretest46[[#This Row],[knowledgeScore]],1)</f>
        <v>0.4</v>
      </c>
      <c r="C60" s="3">
        <v>0.39285714285714202</v>
      </c>
      <c r="D60">
        <v>80</v>
      </c>
    </row>
    <row r="61" spans="1:4" x14ac:dyDescent="0.25">
      <c r="A61" s="1" t="s">
        <v>0</v>
      </c>
      <c r="B61" s="1">
        <f>ROUND(chooseFavPretest46[[#This Row],[knowledgeScore]],1)</f>
        <v>0.4</v>
      </c>
      <c r="C61" s="3">
        <v>0.39285714285714202</v>
      </c>
      <c r="D61">
        <v>80</v>
      </c>
    </row>
    <row r="62" spans="1:4" x14ac:dyDescent="0.25">
      <c r="A62" s="1" t="s">
        <v>0</v>
      </c>
      <c r="B62" s="1">
        <f>ROUND(chooseFavPretest46[[#This Row],[knowledgeScore]],1)</f>
        <v>0.4</v>
      </c>
      <c r="C62" s="3">
        <v>0.39285714285714202</v>
      </c>
      <c r="D62">
        <v>80</v>
      </c>
    </row>
    <row r="63" spans="1:4" x14ac:dyDescent="0.25">
      <c r="A63" s="1" t="s">
        <v>0</v>
      </c>
      <c r="B63" s="1">
        <f>ROUND(chooseFavPretest46[[#This Row],[knowledgeScore]],1)</f>
        <v>0.4</v>
      </c>
      <c r="C63" s="3">
        <v>0.39285714285714202</v>
      </c>
      <c r="D63">
        <v>80</v>
      </c>
    </row>
    <row r="64" spans="1:4" x14ac:dyDescent="0.25">
      <c r="A64" s="1" t="s">
        <v>0</v>
      </c>
      <c r="B64" s="1">
        <f>ROUND(chooseFavPretest46[[#This Row],[knowledgeScore]],1)</f>
        <v>0.4</v>
      </c>
      <c r="C64" s="3">
        <v>0.39285714285714202</v>
      </c>
      <c r="D64">
        <v>80</v>
      </c>
    </row>
    <row r="65" spans="1:4" x14ac:dyDescent="0.25">
      <c r="A65" s="1" t="s">
        <v>0</v>
      </c>
      <c r="B65" s="1">
        <f>ROUND(chooseFavPretest46[[#This Row],[knowledgeScore]],1)</f>
        <v>0.6</v>
      </c>
      <c r="C65" s="3">
        <v>0.57142857142857095</v>
      </c>
      <c r="D65">
        <v>81</v>
      </c>
    </row>
    <row r="66" spans="1:4" x14ac:dyDescent="0.25">
      <c r="A66" s="1" t="s">
        <v>0</v>
      </c>
      <c r="B66" s="1">
        <f>ROUND(chooseFavPretest46[[#This Row],[knowledgeScore]],1)</f>
        <v>0.6</v>
      </c>
      <c r="C66" s="3">
        <v>0.57142857142857095</v>
      </c>
      <c r="D66">
        <v>81</v>
      </c>
    </row>
    <row r="67" spans="1:4" x14ac:dyDescent="0.25">
      <c r="A67" s="1" t="s">
        <v>0</v>
      </c>
      <c r="B67" s="1">
        <f>ROUND(chooseFavPretest46[[#This Row],[knowledgeScore]],1)</f>
        <v>0.6</v>
      </c>
      <c r="C67" s="3">
        <v>0.57142857142857095</v>
      </c>
      <c r="D67">
        <v>81</v>
      </c>
    </row>
    <row r="68" spans="1:4" x14ac:dyDescent="0.25">
      <c r="A68" s="1" t="s">
        <v>0</v>
      </c>
      <c r="B68" s="1">
        <f>ROUND(chooseFavPretest46[[#This Row],[knowledgeScore]],1)</f>
        <v>0.6</v>
      </c>
      <c r="C68" s="3">
        <v>0.57142857142857095</v>
      </c>
      <c r="D68">
        <v>81</v>
      </c>
    </row>
    <row r="69" spans="1:4" x14ac:dyDescent="0.25">
      <c r="A69" s="1" t="s">
        <v>0</v>
      </c>
      <c r="B69" s="1">
        <f>ROUND(chooseFavPretest46[[#This Row],[knowledgeScore]],1)</f>
        <v>0.6</v>
      </c>
      <c r="C69" s="3">
        <v>0.57142857142857095</v>
      </c>
      <c r="D69">
        <v>81</v>
      </c>
    </row>
    <row r="70" spans="1:4" x14ac:dyDescent="0.25">
      <c r="A70" s="1" t="s">
        <v>0</v>
      </c>
      <c r="B70" s="1">
        <f>ROUND(chooseFavPretest46[[#This Row],[knowledgeScore]],1)</f>
        <v>0.6</v>
      </c>
      <c r="C70" s="3">
        <v>0.57142857142857095</v>
      </c>
      <c r="D70">
        <v>81</v>
      </c>
    </row>
    <row r="71" spans="1:4" x14ac:dyDescent="0.25">
      <c r="A71" s="1" t="s">
        <v>0</v>
      </c>
      <c r="B71" s="1">
        <f>ROUND(chooseFavPretest46[[#This Row],[knowledgeScore]],1)</f>
        <v>0.6</v>
      </c>
      <c r="C71" s="3">
        <v>0.57142857142857095</v>
      </c>
      <c r="D71">
        <v>81</v>
      </c>
    </row>
    <row r="72" spans="1:4" x14ac:dyDescent="0.25">
      <c r="A72" s="1" t="s">
        <v>0</v>
      </c>
      <c r="B72" s="1">
        <f>ROUND(chooseFavPretest46[[#This Row],[knowledgeScore]],1)</f>
        <v>0.6</v>
      </c>
      <c r="C72" s="3">
        <v>0.57142857142857095</v>
      </c>
      <c r="D72">
        <v>81</v>
      </c>
    </row>
    <row r="73" spans="1:4" x14ac:dyDescent="0.25">
      <c r="A73" s="1" t="s">
        <v>0</v>
      </c>
      <c r="B73" s="1">
        <f>ROUND(chooseFavPretest46[[#This Row],[knowledgeScore]],1)</f>
        <v>0.6</v>
      </c>
      <c r="C73" s="3">
        <v>0.57142857142857095</v>
      </c>
      <c r="D73">
        <v>81</v>
      </c>
    </row>
    <row r="74" spans="1:4" x14ac:dyDescent="0.25">
      <c r="A74" s="1" t="s">
        <v>0</v>
      </c>
      <c r="B74" s="1">
        <f>ROUND(chooseFavPretest46[[#This Row],[knowledgeScore]],1)</f>
        <v>0.2</v>
      </c>
      <c r="C74" s="3">
        <v>0.214285714285714</v>
      </c>
      <c r="D74">
        <v>83</v>
      </c>
    </row>
    <row r="75" spans="1:4" x14ac:dyDescent="0.25">
      <c r="A75" s="1" t="s">
        <v>0</v>
      </c>
      <c r="B75" s="1">
        <f>ROUND(chooseFavPretest46[[#This Row],[knowledgeScore]],1)</f>
        <v>0.2</v>
      </c>
      <c r="C75" s="3">
        <v>0.214285714285714</v>
      </c>
      <c r="D75">
        <v>83</v>
      </c>
    </row>
    <row r="76" spans="1:4" x14ac:dyDescent="0.25">
      <c r="A76" s="1" t="s">
        <v>0</v>
      </c>
      <c r="B76" s="1">
        <f>ROUND(chooseFavPretest46[[#This Row],[knowledgeScore]],1)</f>
        <v>0.2</v>
      </c>
      <c r="C76" s="3">
        <v>0.214285714285714</v>
      </c>
      <c r="D76">
        <v>83</v>
      </c>
    </row>
    <row r="77" spans="1:4" x14ac:dyDescent="0.25">
      <c r="A77" s="1" t="s">
        <v>0</v>
      </c>
      <c r="B77" s="1">
        <f>ROUND(chooseFavPretest46[[#This Row],[knowledgeScore]],1)</f>
        <v>0.2</v>
      </c>
      <c r="C77" s="3">
        <v>0.214285714285714</v>
      </c>
      <c r="D77">
        <v>83</v>
      </c>
    </row>
    <row r="78" spans="1:4" x14ac:dyDescent="0.25">
      <c r="A78" s="1" t="s">
        <v>0</v>
      </c>
      <c r="B78" s="1">
        <f>ROUND(chooseFavPretest46[[#This Row],[knowledgeScore]],1)</f>
        <v>0.2</v>
      </c>
      <c r="C78" s="3">
        <v>0.214285714285714</v>
      </c>
      <c r="D78">
        <v>83</v>
      </c>
    </row>
    <row r="79" spans="1:4" x14ac:dyDescent="0.25">
      <c r="A79" s="1" t="s">
        <v>0</v>
      </c>
      <c r="B79" s="1">
        <f>ROUND(chooseFavPretest46[[#This Row],[knowledgeScore]],1)</f>
        <v>0.2</v>
      </c>
      <c r="C79" s="3">
        <v>0.214285714285714</v>
      </c>
      <c r="D79">
        <v>83</v>
      </c>
    </row>
    <row r="80" spans="1:4" x14ac:dyDescent="0.25">
      <c r="A80" s="1" t="s">
        <v>0</v>
      </c>
      <c r="B80" s="1">
        <f>ROUND(chooseFavPretest46[[#This Row],[knowledgeScore]],1)</f>
        <v>0.2</v>
      </c>
      <c r="C80" s="3">
        <v>0.214285714285714</v>
      </c>
      <c r="D80">
        <v>83</v>
      </c>
    </row>
    <row r="81" spans="1:4" x14ac:dyDescent="0.25">
      <c r="A81" s="1" t="s">
        <v>0</v>
      </c>
      <c r="B81" s="1">
        <f>ROUND(chooseFavPretest46[[#This Row],[knowledgeScore]],1)</f>
        <v>0.2</v>
      </c>
      <c r="C81" s="3">
        <v>0.214285714285714</v>
      </c>
      <c r="D81">
        <v>83</v>
      </c>
    </row>
    <row r="82" spans="1:4" x14ac:dyDescent="0.25">
      <c r="A82" s="1" t="s">
        <v>0</v>
      </c>
      <c r="B82" s="1">
        <f>ROUND(chooseFavPretest46[[#This Row],[knowledgeScore]],1)</f>
        <v>0.2</v>
      </c>
      <c r="C82" s="3">
        <v>0.214285714285714</v>
      </c>
      <c r="D82">
        <v>83</v>
      </c>
    </row>
    <row r="83" spans="1:4" x14ac:dyDescent="0.25">
      <c r="A83" s="1" t="s">
        <v>0</v>
      </c>
      <c r="B83" s="1">
        <f>ROUND(chooseFavPretest46[[#This Row],[knowledgeScore]],1)</f>
        <v>0.3</v>
      </c>
      <c r="C83" s="3">
        <v>0.25</v>
      </c>
      <c r="D83">
        <v>85</v>
      </c>
    </row>
    <row r="84" spans="1:4" x14ac:dyDescent="0.25">
      <c r="A84" s="1" t="s">
        <v>0</v>
      </c>
      <c r="B84" s="1">
        <f>ROUND(chooseFavPretest46[[#This Row],[knowledgeScore]],1)</f>
        <v>0.3</v>
      </c>
      <c r="C84" s="3">
        <v>0.25</v>
      </c>
      <c r="D84">
        <v>85</v>
      </c>
    </row>
    <row r="85" spans="1:4" x14ac:dyDescent="0.25">
      <c r="A85" s="1" t="s">
        <v>0</v>
      </c>
      <c r="B85" s="1">
        <f>ROUND(chooseFavPretest46[[#This Row],[knowledgeScore]],1)</f>
        <v>0.3</v>
      </c>
      <c r="C85" s="3">
        <v>0.25</v>
      </c>
      <c r="D85">
        <v>85</v>
      </c>
    </row>
    <row r="86" spans="1:4" x14ac:dyDescent="0.25">
      <c r="A86" s="1" t="s">
        <v>0</v>
      </c>
      <c r="B86" s="1">
        <f>ROUND(chooseFavPretest46[[#This Row],[knowledgeScore]],1)</f>
        <v>0.3</v>
      </c>
      <c r="C86" s="3">
        <v>0.25</v>
      </c>
      <c r="D86">
        <v>85</v>
      </c>
    </row>
    <row r="87" spans="1:4" x14ac:dyDescent="0.25">
      <c r="A87" s="1" t="s">
        <v>0</v>
      </c>
      <c r="B87" s="1">
        <f>ROUND(chooseFavPretest46[[#This Row],[knowledgeScore]],1)</f>
        <v>0.3</v>
      </c>
      <c r="C87" s="3">
        <v>0.25</v>
      </c>
      <c r="D87">
        <v>85</v>
      </c>
    </row>
    <row r="88" spans="1:4" x14ac:dyDescent="0.25">
      <c r="A88" s="1" t="s">
        <v>0</v>
      </c>
      <c r="B88" s="1">
        <f>ROUND(chooseFavPretest46[[#This Row],[knowledgeScore]],1)</f>
        <v>0.3</v>
      </c>
      <c r="C88" s="3">
        <v>0.25</v>
      </c>
      <c r="D88">
        <v>85</v>
      </c>
    </row>
    <row r="89" spans="1:4" x14ac:dyDescent="0.25">
      <c r="A89" s="1" t="s">
        <v>0</v>
      </c>
      <c r="B89" s="1">
        <f>ROUND(chooseFavPretest46[[#This Row],[knowledgeScore]],1)</f>
        <v>0.3</v>
      </c>
      <c r="C89" s="3">
        <v>0.25</v>
      </c>
      <c r="D89">
        <v>85</v>
      </c>
    </row>
    <row r="90" spans="1:4" x14ac:dyDescent="0.25">
      <c r="A90" s="1" t="s">
        <v>0</v>
      </c>
      <c r="B90" s="1">
        <f>ROUND(chooseFavPretest46[[#This Row],[knowledgeScore]],1)</f>
        <v>0.3</v>
      </c>
      <c r="C90" s="3">
        <v>0.25</v>
      </c>
      <c r="D90">
        <v>85</v>
      </c>
    </row>
    <row r="91" spans="1:4" x14ac:dyDescent="0.25">
      <c r="A91" s="1" t="s">
        <v>0</v>
      </c>
      <c r="B91" s="1">
        <f>ROUND(chooseFavPretest46[[#This Row],[knowledgeScore]],1)</f>
        <v>0.3</v>
      </c>
      <c r="C91" s="3">
        <v>0.25</v>
      </c>
      <c r="D91">
        <v>85</v>
      </c>
    </row>
    <row r="92" spans="1:4" x14ac:dyDescent="0.25">
      <c r="A92" s="1" t="s">
        <v>0</v>
      </c>
      <c r="B92" s="1">
        <f>ROUND(chooseFavPretest46[[#This Row],[knowledgeScore]],1)</f>
        <v>0.3</v>
      </c>
      <c r="C92" s="3">
        <v>0.32142857142857101</v>
      </c>
      <c r="D92">
        <v>84</v>
      </c>
    </row>
    <row r="93" spans="1:4" x14ac:dyDescent="0.25">
      <c r="A93" s="1" t="s">
        <v>0</v>
      </c>
      <c r="B93" s="1">
        <f>ROUND(chooseFavPretest46[[#This Row],[knowledgeScore]],1)</f>
        <v>0.3</v>
      </c>
      <c r="C93" s="3">
        <v>0.32142857142857101</v>
      </c>
      <c r="D93">
        <v>84</v>
      </c>
    </row>
    <row r="94" spans="1:4" x14ac:dyDescent="0.25">
      <c r="A94" s="1" t="s">
        <v>0</v>
      </c>
      <c r="B94" s="1">
        <f>ROUND(chooseFavPretest46[[#This Row],[knowledgeScore]],1)</f>
        <v>0.3</v>
      </c>
      <c r="C94" s="3">
        <v>0.32142857142857101</v>
      </c>
      <c r="D94">
        <v>84</v>
      </c>
    </row>
    <row r="95" spans="1:4" x14ac:dyDescent="0.25">
      <c r="A95" s="1" t="s">
        <v>0</v>
      </c>
      <c r="B95" s="1">
        <f>ROUND(chooseFavPretest46[[#This Row],[knowledgeScore]],1)</f>
        <v>0.3</v>
      </c>
      <c r="C95" s="3">
        <v>0.32142857142857101</v>
      </c>
      <c r="D95">
        <v>84</v>
      </c>
    </row>
    <row r="96" spans="1:4" x14ac:dyDescent="0.25">
      <c r="A96" s="1" t="s">
        <v>1</v>
      </c>
      <c r="B96" s="1">
        <f>ROUND(chooseFavPretest46[[#This Row],[knowledgeScore]],1)</f>
        <v>0.3</v>
      </c>
      <c r="C96" s="3">
        <v>0.32142857142857101</v>
      </c>
      <c r="D96">
        <v>84</v>
      </c>
    </row>
    <row r="97" spans="1:4" x14ac:dyDescent="0.25">
      <c r="A97" s="1" t="s">
        <v>1</v>
      </c>
      <c r="B97" s="1">
        <f>ROUND(chooseFavPretest46[[#This Row],[knowledgeScore]],1)</f>
        <v>0.3</v>
      </c>
      <c r="C97" s="3">
        <v>0.32142857142857101</v>
      </c>
      <c r="D97">
        <v>84</v>
      </c>
    </row>
    <row r="98" spans="1:4" x14ac:dyDescent="0.25">
      <c r="A98" s="1" t="s">
        <v>1</v>
      </c>
      <c r="B98" s="1">
        <f>ROUND(chooseFavPretest46[[#This Row],[knowledgeScore]],1)</f>
        <v>0.3</v>
      </c>
      <c r="C98" s="3">
        <v>0.32142857142857101</v>
      </c>
      <c r="D98">
        <v>84</v>
      </c>
    </row>
    <row r="99" spans="1:4" x14ac:dyDescent="0.25">
      <c r="A99" s="1" t="s">
        <v>1</v>
      </c>
      <c r="B99" s="1">
        <f>ROUND(chooseFavPretest46[[#This Row],[knowledgeScore]],1)</f>
        <v>0.3</v>
      </c>
      <c r="C99" s="3">
        <v>0.32142857142857101</v>
      </c>
      <c r="D99">
        <v>84</v>
      </c>
    </row>
    <row r="100" spans="1:4" x14ac:dyDescent="0.25">
      <c r="A100" s="1" t="s">
        <v>1</v>
      </c>
      <c r="B100" s="1">
        <f>ROUND(chooseFavPretest46[[#This Row],[knowledgeScore]],1)</f>
        <v>0.3</v>
      </c>
      <c r="C100" s="3">
        <v>0.32142857142857101</v>
      </c>
      <c r="D100">
        <v>84</v>
      </c>
    </row>
    <row r="101" spans="1:4" x14ac:dyDescent="0.25">
      <c r="A101" s="1" t="s">
        <v>1</v>
      </c>
      <c r="B101" s="1">
        <f>ROUND(chooseFavPretest46[[#This Row],[knowledgeScore]],1)</f>
        <v>0.7</v>
      </c>
      <c r="C101" s="3">
        <v>0.71428571428571397</v>
      </c>
      <c r="D101">
        <v>86</v>
      </c>
    </row>
    <row r="102" spans="1:4" x14ac:dyDescent="0.25">
      <c r="A102" s="1" t="s">
        <v>1</v>
      </c>
      <c r="B102" s="1">
        <f>ROUND(chooseFavPretest46[[#This Row],[knowledgeScore]],1)</f>
        <v>0.7</v>
      </c>
      <c r="C102" s="3">
        <v>0.71428571428571397</v>
      </c>
      <c r="D102">
        <v>86</v>
      </c>
    </row>
    <row r="103" spans="1:4" x14ac:dyDescent="0.25">
      <c r="A103" s="1" t="s">
        <v>1</v>
      </c>
      <c r="B103" s="1">
        <f>ROUND(chooseFavPretest46[[#This Row],[knowledgeScore]],1)</f>
        <v>0.7</v>
      </c>
      <c r="C103" s="3">
        <v>0.71428571428571397</v>
      </c>
      <c r="D103">
        <v>86</v>
      </c>
    </row>
    <row r="104" spans="1:4" x14ac:dyDescent="0.25">
      <c r="A104" s="1" t="s">
        <v>1</v>
      </c>
      <c r="B104" s="1">
        <f>ROUND(chooseFavPretest46[[#This Row],[knowledgeScore]],1)</f>
        <v>0.7</v>
      </c>
      <c r="C104" s="3">
        <v>0.71428571428571397</v>
      </c>
      <c r="D104">
        <v>86</v>
      </c>
    </row>
    <row r="105" spans="1:4" x14ac:dyDescent="0.25">
      <c r="A105" s="1" t="s">
        <v>1</v>
      </c>
      <c r="B105" s="1">
        <f>ROUND(chooseFavPretest46[[#This Row],[knowledgeScore]],1)</f>
        <v>0.7</v>
      </c>
      <c r="C105" s="3">
        <v>0.71428571428571397</v>
      </c>
      <c r="D105">
        <v>86</v>
      </c>
    </row>
    <row r="106" spans="1:4" x14ac:dyDescent="0.25">
      <c r="A106" s="1" t="s">
        <v>1</v>
      </c>
      <c r="B106" s="1">
        <f>ROUND(chooseFavPretest46[[#This Row],[knowledgeScore]],1)</f>
        <v>0.7</v>
      </c>
      <c r="C106" s="3">
        <v>0.71428571428571397</v>
      </c>
      <c r="D106">
        <v>86</v>
      </c>
    </row>
    <row r="107" spans="1:4" x14ac:dyDescent="0.25">
      <c r="A107" s="1" t="s">
        <v>1</v>
      </c>
      <c r="B107" s="1">
        <f>ROUND(chooseFavPretest46[[#This Row],[knowledgeScore]],1)</f>
        <v>0.7</v>
      </c>
      <c r="C107" s="3">
        <v>0.71428571428571397</v>
      </c>
      <c r="D107">
        <v>86</v>
      </c>
    </row>
    <row r="108" spans="1:4" x14ac:dyDescent="0.25">
      <c r="A108" s="1" t="s">
        <v>1</v>
      </c>
      <c r="B108" s="1">
        <f>ROUND(chooseFavPretest46[[#This Row],[knowledgeScore]],1)</f>
        <v>0.7</v>
      </c>
      <c r="C108" s="3">
        <v>0.71428571428571397</v>
      </c>
      <c r="D108">
        <v>86</v>
      </c>
    </row>
    <row r="109" spans="1:4" x14ac:dyDescent="0.25">
      <c r="A109" s="1" t="s">
        <v>1</v>
      </c>
      <c r="B109" s="1">
        <f>ROUND(chooseFavPretest46[[#This Row],[knowledgeScore]],1)</f>
        <v>0.7</v>
      </c>
      <c r="C109" s="3">
        <v>0.71428571428571397</v>
      </c>
      <c r="D109">
        <v>86</v>
      </c>
    </row>
    <row r="110" spans="1:4" x14ac:dyDescent="0.25">
      <c r="A110" s="1" t="s">
        <v>1</v>
      </c>
      <c r="B110" s="1">
        <f>ROUND(chooseFavPretest46[[#This Row],[knowledgeScore]],1)</f>
        <v>0.5</v>
      </c>
      <c r="C110" s="3">
        <v>0.53571428571428503</v>
      </c>
      <c r="D110">
        <v>89</v>
      </c>
    </row>
    <row r="111" spans="1:4" x14ac:dyDescent="0.25">
      <c r="A111" s="1" t="s">
        <v>1</v>
      </c>
      <c r="B111" s="1">
        <f>ROUND(chooseFavPretest46[[#This Row],[knowledgeScore]],1)</f>
        <v>0.5</v>
      </c>
      <c r="C111" s="3">
        <v>0.53571428571428503</v>
      </c>
      <c r="D111">
        <v>89</v>
      </c>
    </row>
    <row r="112" spans="1:4" x14ac:dyDescent="0.25">
      <c r="A112" s="1" t="s">
        <v>1</v>
      </c>
      <c r="B112" s="1">
        <f>ROUND(chooseFavPretest46[[#This Row],[knowledgeScore]],1)</f>
        <v>0.5</v>
      </c>
      <c r="C112" s="3">
        <v>0.53571428571428503</v>
      </c>
      <c r="D112">
        <v>89</v>
      </c>
    </row>
    <row r="113" spans="1:4" x14ac:dyDescent="0.25">
      <c r="A113" s="1" t="s">
        <v>1</v>
      </c>
      <c r="B113" s="1">
        <f>ROUND(chooseFavPretest46[[#This Row],[knowledgeScore]],1)</f>
        <v>0.5</v>
      </c>
      <c r="C113" s="3">
        <v>0.53571428571428503</v>
      </c>
      <c r="D113">
        <v>89</v>
      </c>
    </row>
    <row r="114" spans="1:4" x14ac:dyDescent="0.25">
      <c r="A114" s="1" t="s">
        <v>1</v>
      </c>
      <c r="B114" s="1">
        <f>ROUND(chooseFavPretest46[[#This Row],[knowledgeScore]],1)</f>
        <v>0.5</v>
      </c>
      <c r="C114" s="3">
        <v>0.53571428571428503</v>
      </c>
      <c r="D114">
        <v>89</v>
      </c>
    </row>
    <row r="115" spans="1:4" x14ac:dyDescent="0.25">
      <c r="A115" s="1" t="s">
        <v>1</v>
      </c>
      <c r="B115" s="1">
        <f>ROUND(chooseFavPretest46[[#This Row],[knowledgeScore]],1)</f>
        <v>0.5</v>
      </c>
      <c r="C115" s="3">
        <v>0.53571428571428503</v>
      </c>
      <c r="D115">
        <v>89</v>
      </c>
    </row>
    <row r="116" spans="1:4" x14ac:dyDescent="0.25">
      <c r="A116" s="1" t="s">
        <v>1</v>
      </c>
      <c r="B116" s="1">
        <f>ROUND(chooseFavPretest46[[#This Row],[knowledgeScore]],1)</f>
        <v>0.5</v>
      </c>
      <c r="C116" s="3">
        <v>0.53571428571428503</v>
      </c>
      <c r="D116">
        <v>89</v>
      </c>
    </row>
    <row r="117" spans="1:4" x14ac:dyDescent="0.25">
      <c r="A117" s="1" t="s">
        <v>1</v>
      </c>
      <c r="B117" s="1">
        <f>ROUND(chooseFavPretest46[[#This Row],[knowledgeScore]],1)</f>
        <v>0.5</v>
      </c>
      <c r="C117" s="3">
        <v>0.53571428571428503</v>
      </c>
      <c r="D117">
        <v>89</v>
      </c>
    </row>
    <row r="118" spans="1:4" x14ac:dyDescent="0.25">
      <c r="A118" s="1" t="s">
        <v>1</v>
      </c>
      <c r="B118" s="1">
        <f>ROUND(chooseFavPretest46[[#This Row],[knowledgeScore]],1)</f>
        <v>0.5</v>
      </c>
      <c r="C118" s="3">
        <v>0.53571428571428503</v>
      </c>
      <c r="D118">
        <v>89</v>
      </c>
    </row>
    <row r="119" spans="1:4" x14ac:dyDescent="0.25">
      <c r="A119" s="1" t="s">
        <v>1</v>
      </c>
      <c r="B119" s="1">
        <f>ROUND(chooseFavPretest46[[#This Row],[knowledgeScore]],1)</f>
        <v>0.6</v>
      </c>
      <c r="C119" s="3">
        <v>0.64285714285714202</v>
      </c>
      <c r="D119">
        <v>95</v>
      </c>
    </row>
    <row r="120" spans="1:4" x14ac:dyDescent="0.25">
      <c r="A120" s="1" t="s">
        <v>1</v>
      </c>
      <c r="B120" s="1">
        <f>ROUND(chooseFavPretest46[[#This Row],[knowledgeScore]],1)</f>
        <v>0.6</v>
      </c>
      <c r="C120" s="3">
        <v>0.64285714285714202</v>
      </c>
      <c r="D120">
        <v>95</v>
      </c>
    </row>
    <row r="121" spans="1:4" x14ac:dyDescent="0.25">
      <c r="A121" s="1" t="s">
        <v>1</v>
      </c>
      <c r="B121" s="1">
        <f>ROUND(chooseFavPretest46[[#This Row],[knowledgeScore]],1)</f>
        <v>0.6</v>
      </c>
      <c r="C121" s="3">
        <v>0.64285714285714202</v>
      </c>
      <c r="D121">
        <v>95</v>
      </c>
    </row>
    <row r="122" spans="1:4" x14ac:dyDescent="0.25">
      <c r="A122" s="1" t="s">
        <v>1</v>
      </c>
      <c r="B122" s="1">
        <f>ROUND(chooseFavPretest46[[#This Row],[knowledgeScore]],1)</f>
        <v>0.6</v>
      </c>
      <c r="C122" s="3">
        <v>0.64285714285714202</v>
      </c>
      <c r="D122">
        <v>95</v>
      </c>
    </row>
    <row r="123" spans="1:4" x14ac:dyDescent="0.25">
      <c r="A123" s="1" t="s">
        <v>1</v>
      </c>
      <c r="B123" s="1">
        <f>ROUND(chooseFavPretest46[[#This Row],[knowledgeScore]],1)</f>
        <v>0.6</v>
      </c>
      <c r="C123" s="3">
        <v>0.64285714285714202</v>
      </c>
      <c r="D123">
        <v>95</v>
      </c>
    </row>
    <row r="124" spans="1:4" x14ac:dyDescent="0.25">
      <c r="A124" s="1" t="s">
        <v>1</v>
      </c>
      <c r="B124" s="1">
        <f>ROUND(chooseFavPretest46[[#This Row],[knowledgeScore]],1)</f>
        <v>0.6</v>
      </c>
      <c r="C124" s="3">
        <v>0.64285714285714202</v>
      </c>
      <c r="D124">
        <v>95</v>
      </c>
    </row>
    <row r="125" spans="1:4" x14ac:dyDescent="0.25">
      <c r="A125" s="1" t="s">
        <v>1</v>
      </c>
      <c r="B125" s="1">
        <f>ROUND(chooseFavPretest46[[#This Row],[knowledgeScore]],1)</f>
        <v>0.6</v>
      </c>
      <c r="C125" s="3">
        <v>0.64285714285714202</v>
      </c>
      <c r="D125">
        <v>95</v>
      </c>
    </row>
    <row r="126" spans="1:4" x14ac:dyDescent="0.25">
      <c r="A126" s="1" t="s">
        <v>1</v>
      </c>
      <c r="B126" s="1">
        <f>ROUND(chooseFavPretest46[[#This Row],[knowledgeScore]],1)</f>
        <v>0.6</v>
      </c>
      <c r="C126" s="3">
        <v>0.64285714285714202</v>
      </c>
      <c r="D126">
        <v>95</v>
      </c>
    </row>
    <row r="127" spans="1:4" x14ac:dyDescent="0.25">
      <c r="A127" s="1" t="s">
        <v>1</v>
      </c>
      <c r="B127" s="1">
        <f>ROUND(chooseFavPretest46[[#This Row],[knowledgeScore]],1)</f>
        <v>0.6</v>
      </c>
      <c r="C127" s="3">
        <v>0.64285714285714202</v>
      </c>
      <c r="D127">
        <v>95</v>
      </c>
    </row>
    <row r="128" spans="1:4" x14ac:dyDescent="0.25">
      <c r="A128" s="1" t="s">
        <v>1</v>
      </c>
      <c r="B128" s="1">
        <f>ROUND(chooseFavPretest46[[#This Row],[knowledgeScore]],1)</f>
        <v>0.4</v>
      </c>
      <c r="C128" s="3">
        <v>0.39285714285714202</v>
      </c>
      <c r="D128">
        <v>97</v>
      </c>
    </row>
    <row r="129" spans="1:4" x14ac:dyDescent="0.25">
      <c r="A129" s="1" t="s">
        <v>1</v>
      </c>
      <c r="B129" s="1">
        <f>ROUND(chooseFavPretest46[[#This Row],[knowledgeScore]],1)</f>
        <v>0.4</v>
      </c>
      <c r="C129" s="3">
        <v>0.39285714285714202</v>
      </c>
      <c r="D129">
        <v>97</v>
      </c>
    </row>
    <row r="130" spans="1:4" x14ac:dyDescent="0.25">
      <c r="A130" s="1" t="s">
        <v>1</v>
      </c>
      <c r="B130" s="1">
        <f>ROUND(chooseFavPretest46[[#This Row],[knowledgeScore]],1)</f>
        <v>0.4</v>
      </c>
      <c r="C130" s="3">
        <v>0.39285714285714202</v>
      </c>
      <c r="D130">
        <v>97</v>
      </c>
    </row>
    <row r="131" spans="1:4" x14ac:dyDescent="0.25">
      <c r="A131" s="1" t="s">
        <v>1</v>
      </c>
      <c r="B131" s="1">
        <f>ROUND(chooseFavPretest46[[#This Row],[knowledgeScore]],1)</f>
        <v>0.4</v>
      </c>
      <c r="C131" s="3">
        <v>0.39285714285714202</v>
      </c>
      <c r="D131">
        <v>97</v>
      </c>
    </row>
    <row r="132" spans="1:4" x14ac:dyDescent="0.25">
      <c r="A132" s="1" t="s">
        <v>1</v>
      </c>
      <c r="B132" s="1">
        <f>ROUND(chooseFavPretest46[[#This Row],[knowledgeScore]],1)</f>
        <v>0.4</v>
      </c>
      <c r="C132" s="3">
        <v>0.39285714285714202</v>
      </c>
      <c r="D132">
        <v>97</v>
      </c>
    </row>
    <row r="133" spans="1:4" x14ac:dyDescent="0.25">
      <c r="A133" s="1" t="s">
        <v>1</v>
      </c>
      <c r="B133" s="1">
        <f>ROUND(chooseFavPretest46[[#This Row],[knowledgeScore]],1)</f>
        <v>0.4</v>
      </c>
      <c r="C133" s="3">
        <v>0.39285714285714202</v>
      </c>
      <c r="D133">
        <v>97</v>
      </c>
    </row>
    <row r="134" spans="1:4" x14ac:dyDescent="0.25">
      <c r="A134" s="1" t="s">
        <v>1</v>
      </c>
      <c r="B134" s="1">
        <f>ROUND(chooseFavPretest46[[#This Row],[knowledgeScore]],1)</f>
        <v>0.4</v>
      </c>
      <c r="C134" s="3">
        <v>0.39285714285714202</v>
      </c>
      <c r="D134">
        <v>97</v>
      </c>
    </row>
    <row r="135" spans="1:4" x14ac:dyDescent="0.25">
      <c r="A135" s="1" t="s">
        <v>1</v>
      </c>
      <c r="B135" s="1">
        <f>ROUND(chooseFavPretest46[[#This Row],[knowledgeScore]],1)</f>
        <v>0.4</v>
      </c>
      <c r="C135" s="3">
        <v>0.39285714285714202</v>
      </c>
      <c r="D135">
        <v>97</v>
      </c>
    </row>
    <row r="136" spans="1:4" x14ac:dyDescent="0.25">
      <c r="A136" s="1" t="s">
        <v>1</v>
      </c>
      <c r="B136" s="1">
        <f>ROUND(chooseFavPretest46[[#This Row],[knowledgeScore]],1)</f>
        <v>0.4</v>
      </c>
      <c r="C136" s="3">
        <v>0.39285714285714202</v>
      </c>
      <c r="D136">
        <v>97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1750-F5B7-45D2-8F0B-DEC5EFC0B9DD}">
  <sheetPr>
    <tabColor theme="9" tint="0.59999389629810485"/>
  </sheetPr>
  <dimension ref="A1:BN136"/>
  <sheetViews>
    <sheetView topLeftCell="R1" zoomScale="65" zoomScaleNormal="100" workbookViewId="0">
      <selection activeCell="W46" sqref="W46"/>
    </sheetView>
  </sheetViews>
  <sheetFormatPr baseColWidth="10" defaultRowHeight="15" x14ac:dyDescent="0.25"/>
  <cols>
    <col min="1" max="2" width="12" customWidth="1"/>
    <col min="3" max="3" width="16.42578125" style="3" bestFit="1" customWidth="1"/>
    <col min="4" max="4" width="8.85546875" bestFit="1" customWidth="1"/>
    <col min="6" max="7" width="22.42578125" bestFit="1" customWidth="1"/>
    <col min="8" max="8" width="18.42578125" bestFit="1" customWidth="1"/>
    <col min="9" max="9" width="12" bestFit="1" customWidth="1"/>
    <col min="10" max="10" width="6.140625" bestFit="1" customWidth="1"/>
    <col min="11" max="11" width="6.28515625" bestFit="1" customWidth="1"/>
    <col min="12" max="12" width="15.5703125" bestFit="1" customWidth="1"/>
    <col min="13" max="14" width="4" bestFit="1" customWidth="1"/>
    <col min="15" max="15" width="6.28515625" bestFit="1" customWidth="1"/>
    <col min="16" max="16" width="15.5703125" bestFit="1" customWidth="1"/>
    <col min="18" max="18" width="20.5703125" customWidth="1"/>
    <col min="25" max="25" width="11.42578125" customWidth="1"/>
    <col min="32" max="32" width="22.42578125" bestFit="1" customWidth="1"/>
    <col min="33" max="33" width="23.7109375" bestFit="1" customWidth="1"/>
    <col min="34" max="47" width="3" bestFit="1" customWidth="1"/>
    <col min="48" max="48" width="6.28515625" bestFit="1" customWidth="1"/>
    <col min="49" max="49" width="15.5703125" bestFit="1" customWidth="1"/>
  </cols>
  <sheetData>
    <row r="1" spans="1:26" x14ac:dyDescent="0.25">
      <c r="A1" t="s">
        <v>9</v>
      </c>
      <c r="B1" t="s">
        <v>40</v>
      </c>
      <c r="C1" s="3" t="s">
        <v>3</v>
      </c>
      <c r="D1" t="s">
        <v>4</v>
      </c>
    </row>
    <row r="2" spans="1:26" x14ac:dyDescent="0.25">
      <c r="A2" s="1" t="s">
        <v>0</v>
      </c>
      <c r="B2" s="1">
        <f>ROUND(chooseFavPretest416[[#This Row],[knowledgeScore]],1)</f>
        <v>0.2</v>
      </c>
      <c r="C2" s="3">
        <v>0.214285714285714</v>
      </c>
      <c r="D2">
        <v>69</v>
      </c>
      <c r="F2" s="4"/>
    </row>
    <row r="3" spans="1:26" x14ac:dyDescent="0.25">
      <c r="A3" s="1" t="s">
        <v>1</v>
      </c>
      <c r="B3" s="1">
        <f>ROUND(chooseFavPretest416[[#This Row],[knowledgeScore]],1)</f>
        <v>0.2</v>
      </c>
      <c r="C3" s="3">
        <v>0.214285714285714</v>
      </c>
      <c r="D3">
        <v>69</v>
      </c>
      <c r="G3" s="5" t="s">
        <v>59</v>
      </c>
      <c r="H3" s="5" t="s">
        <v>36</v>
      </c>
      <c r="R3" t="s">
        <v>61</v>
      </c>
      <c r="S3">
        <v>0.2</v>
      </c>
      <c r="T3">
        <v>0.3</v>
      </c>
      <c r="U3">
        <v>0.4</v>
      </c>
      <c r="V3">
        <v>0.5</v>
      </c>
      <c r="W3">
        <v>0.6</v>
      </c>
      <c r="X3">
        <v>0.7</v>
      </c>
      <c r="Y3">
        <v>0.8</v>
      </c>
    </row>
    <row r="4" spans="1:26" x14ac:dyDescent="0.25">
      <c r="A4" s="1" t="s">
        <v>2</v>
      </c>
      <c r="B4" s="1">
        <f>ROUND(chooseFavPretest416[[#This Row],[knowledgeScore]],1)</f>
        <v>0.2</v>
      </c>
      <c r="C4" s="3">
        <v>0.214285714285714</v>
      </c>
      <c r="D4">
        <v>69</v>
      </c>
      <c r="G4" s="5" t="s">
        <v>33</v>
      </c>
      <c r="H4">
        <v>0.2</v>
      </c>
      <c r="I4">
        <v>0.3</v>
      </c>
      <c r="J4">
        <v>0.4</v>
      </c>
      <c r="K4">
        <v>0.5</v>
      </c>
      <c r="L4">
        <v>0.6</v>
      </c>
      <c r="M4">
        <v>0.7</v>
      </c>
      <c r="N4">
        <v>0.8</v>
      </c>
      <c r="O4" t="s">
        <v>34</v>
      </c>
      <c r="P4" t="s">
        <v>35</v>
      </c>
      <c r="R4" t="s">
        <v>26</v>
      </c>
      <c r="S4">
        <v>6</v>
      </c>
      <c r="T4">
        <v>5</v>
      </c>
      <c r="U4">
        <v>5</v>
      </c>
      <c r="V4">
        <v>5</v>
      </c>
      <c r="W4">
        <v>15</v>
      </c>
      <c r="X4">
        <v>4</v>
      </c>
      <c r="Y4">
        <v>2</v>
      </c>
    </row>
    <row r="5" spans="1:26" x14ac:dyDescent="0.25">
      <c r="A5" s="1" t="s">
        <v>0</v>
      </c>
      <c r="B5" s="1">
        <f>ROUND(chooseFavPretest416[[#This Row],[knowledgeScore]],1)</f>
        <v>0.2</v>
      </c>
      <c r="C5" s="3">
        <v>0.214285714285714</v>
      </c>
      <c r="D5">
        <v>69</v>
      </c>
      <c r="G5" s="6" t="s">
        <v>2</v>
      </c>
      <c r="H5" s="1">
        <v>6</v>
      </c>
      <c r="I5" s="1">
        <v>5</v>
      </c>
      <c r="J5" s="1">
        <v>5</v>
      </c>
      <c r="K5" s="1">
        <v>5</v>
      </c>
      <c r="L5" s="1">
        <v>15</v>
      </c>
      <c r="M5" s="1">
        <v>4</v>
      </c>
      <c r="N5" s="1">
        <v>2</v>
      </c>
      <c r="O5" s="1"/>
      <c r="P5" s="1">
        <v>42</v>
      </c>
      <c r="R5" t="s">
        <v>27</v>
      </c>
      <c r="S5">
        <v>5</v>
      </c>
      <c r="T5">
        <v>12</v>
      </c>
      <c r="U5">
        <v>5</v>
      </c>
      <c r="V5">
        <v>8</v>
      </c>
      <c r="W5">
        <v>15</v>
      </c>
      <c r="X5">
        <v>2</v>
      </c>
      <c r="Y5">
        <v>5</v>
      </c>
    </row>
    <row r="6" spans="1:26" x14ac:dyDescent="0.25">
      <c r="A6" s="1" t="s">
        <v>1</v>
      </c>
      <c r="B6" s="1">
        <f>ROUND(chooseFavPretest416[[#This Row],[knowledgeScore]],1)</f>
        <v>0.2</v>
      </c>
      <c r="C6" s="3">
        <v>0.214285714285714</v>
      </c>
      <c r="D6">
        <v>69</v>
      </c>
      <c r="G6" s="6" t="s">
        <v>0</v>
      </c>
      <c r="H6" s="1">
        <v>5</v>
      </c>
      <c r="I6" s="1">
        <v>12</v>
      </c>
      <c r="J6" s="1">
        <v>5</v>
      </c>
      <c r="K6" s="1">
        <v>8</v>
      </c>
      <c r="L6" s="1">
        <v>15</v>
      </c>
      <c r="M6" s="1">
        <v>2</v>
      </c>
      <c r="N6" s="1">
        <v>5</v>
      </c>
      <c r="O6" s="1"/>
      <c r="P6" s="1">
        <v>52</v>
      </c>
      <c r="R6" t="s">
        <v>28</v>
      </c>
      <c r="S6">
        <v>7</v>
      </c>
      <c r="T6">
        <v>10</v>
      </c>
      <c r="U6">
        <v>8</v>
      </c>
      <c r="V6">
        <v>5</v>
      </c>
      <c r="W6">
        <v>6</v>
      </c>
      <c r="X6">
        <v>3</v>
      </c>
      <c r="Y6">
        <v>2</v>
      </c>
    </row>
    <row r="7" spans="1:26" x14ac:dyDescent="0.25">
      <c r="A7" s="1" t="s">
        <v>2</v>
      </c>
      <c r="B7" s="1">
        <f>ROUND(chooseFavPretest416[[#This Row],[knowledgeScore]],1)</f>
        <v>0.2</v>
      </c>
      <c r="C7" s="3">
        <v>0.214285714285714</v>
      </c>
      <c r="D7">
        <v>69</v>
      </c>
      <c r="G7" s="6" t="s">
        <v>1</v>
      </c>
      <c r="H7" s="1">
        <v>7</v>
      </c>
      <c r="I7" s="1">
        <v>10</v>
      </c>
      <c r="J7" s="1">
        <v>8</v>
      </c>
      <c r="K7" s="1">
        <v>5</v>
      </c>
      <c r="L7" s="1">
        <v>6</v>
      </c>
      <c r="M7" s="1">
        <v>3</v>
      </c>
      <c r="N7" s="1">
        <v>2</v>
      </c>
      <c r="O7" s="1"/>
      <c r="P7" s="1">
        <v>41</v>
      </c>
    </row>
    <row r="8" spans="1:26" x14ac:dyDescent="0.25">
      <c r="A8" s="1" t="s">
        <v>2</v>
      </c>
      <c r="B8" s="1">
        <f>ROUND(chooseFavPretest416[[#This Row],[knowledgeScore]],1)</f>
        <v>0.2</v>
      </c>
      <c r="C8" s="3">
        <v>0.214285714285714</v>
      </c>
      <c r="D8">
        <v>69</v>
      </c>
      <c r="G8" s="6" t="s">
        <v>34</v>
      </c>
      <c r="H8" s="1"/>
      <c r="I8" s="1"/>
      <c r="J8" s="1"/>
      <c r="K8" s="1"/>
      <c r="L8" s="1"/>
      <c r="M8" s="1"/>
      <c r="N8" s="1"/>
      <c r="O8" s="1"/>
      <c r="P8" s="1"/>
    </row>
    <row r="9" spans="1:26" x14ac:dyDescent="0.25">
      <c r="A9" s="1" t="s">
        <v>1</v>
      </c>
      <c r="B9" s="1">
        <f>ROUND(chooseFavPretest416[[#This Row],[knowledgeScore]],1)</f>
        <v>0.2</v>
      </c>
      <c r="C9" s="3">
        <v>0.214285714285714</v>
      </c>
      <c r="D9">
        <v>69</v>
      </c>
      <c r="G9" s="6" t="s">
        <v>35</v>
      </c>
      <c r="H9" s="1">
        <v>18</v>
      </c>
      <c r="I9" s="1">
        <v>27</v>
      </c>
      <c r="J9" s="1">
        <v>18</v>
      </c>
      <c r="K9" s="1">
        <v>18</v>
      </c>
      <c r="L9" s="1">
        <v>36</v>
      </c>
      <c r="M9" s="1">
        <v>9</v>
      </c>
      <c r="N9" s="1">
        <v>9</v>
      </c>
      <c r="O9" s="1"/>
      <c r="P9" s="1">
        <v>135</v>
      </c>
    </row>
    <row r="10" spans="1:26" x14ac:dyDescent="0.25">
      <c r="A10" s="1" t="s">
        <v>0</v>
      </c>
      <c r="B10" s="1">
        <f>ROUND(chooseFavPretest416[[#This Row],[knowledgeScore]],1)</f>
        <v>0.2</v>
      </c>
      <c r="C10" s="3">
        <v>0.214285714285714</v>
      </c>
      <c r="D10">
        <v>69</v>
      </c>
    </row>
    <row r="11" spans="1:26" x14ac:dyDescent="0.25">
      <c r="A11" s="1" t="s">
        <v>1</v>
      </c>
      <c r="B11" s="1">
        <f>ROUND(chooseFavPretest416[[#This Row],[knowledgeScore]],1)</f>
        <v>0.2</v>
      </c>
      <c r="C11" s="3">
        <v>0.214285714285714</v>
      </c>
      <c r="D11">
        <v>83</v>
      </c>
    </row>
    <row r="12" spans="1:26" x14ac:dyDescent="0.25">
      <c r="A12" s="1" t="s">
        <v>2</v>
      </c>
      <c r="B12" s="1">
        <f>ROUND(chooseFavPretest416[[#This Row],[knowledgeScore]],1)</f>
        <v>0.2</v>
      </c>
      <c r="C12" s="3">
        <v>0.214285714285714</v>
      </c>
      <c r="D12">
        <v>83</v>
      </c>
      <c r="Q12" s="6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0</v>
      </c>
      <c r="B13" s="1">
        <f>ROUND(chooseFavPretest416[[#This Row],[knowledgeScore]],1)</f>
        <v>0.2</v>
      </c>
      <c r="C13" s="3">
        <v>0.214285714285714</v>
      </c>
      <c r="D13">
        <v>83</v>
      </c>
      <c r="Q13" s="6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</v>
      </c>
      <c r="B14" s="1">
        <f>ROUND(chooseFavPretest416[[#This Row],[knowledgeScore]],1)</f>
        <v>0.2</v>
      </c>
      <c r="C14" s="3">
        <v>0.214285714285714</v>
      </c>
      <c r="D14">
        <v>83</v>
      </c>
      <c r="Q14" s="6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</v>
      </c>
      <c r="B15" s="1">
        <f>ROUND(chooseFavPretest416[[#This Row],[knowledgeScore]],1)</f>
        <v>0.2</v>
      </c>
      <c r="C15" s="3">
        <v>0.214285714285714</v>
      </c>
      <c r="D15">
        <v>83</v>
      </c>
    </row>
    <row r="16" spans="1:26" x14ac:dyDescent="0.25">
      <c r="A16" s="1" t="s">
        <v>0</v>
      </c>
      <c r="B16" s="1">
        <f>ROUND(chooseFavPretest416[[#This Row],[knowledgeScore]],1)</f>
        <v>0.2</v>
      </c>
      <c r="C16" s="3">
        <v>0.214285714285714</v>
      </c>
      <c r="D16">
        <v>83</v>
      </c>
    </row>
    <row r="17" spans="1:21" x14ac:dyDescent="0.25">
      <c r="A17" s="1" t="s">
        <v>2</v>
      </c>
      <c r="B17" s="1">
        <f>ROUND(chooseFavPretest416[[#This Row],[knowledgeScore]],1)</f>
        <v>0.2</v>
      </c>
      <c r="C17" s="3">
        <v>0.214285714285714</v>
      </c>
      <c r="D17">
        <v>83</v>
      </c>
    </row>
    <row r="18" spans="1:21" x14ac:dyDescent="0.25">
      <c r="A18" s="1" t="s">
        <v>1</v>
      </c>
      <c r="B18" s="1">
        <f>ROUND(chooseFavPretest416[[#This Row],[knowledgeScore]],1)</f>
        <v>0.2</v>
      </c>
      <c r="C18" s="3">
        <v>0.214285714285714</v>
      </c>
      <c r="D18">
        <v>83</v>
      </c>
    </row>
    <row r="19" spans="1:21" x14ac:dyDescent="0.25">
      <c r="A19" s="1" t="s">
        <v>1</v>
      </c>
      <c r="B19" s="1">
        <f>ROUND(chooseFavPretest416[[#This Row],[knowledgeScore]],1)</f>
        <v>0.2</v>
      </c>
      <c r="C19" s="3">
        <v>0.214285714285714</v>
      </c>
      <c r="D19">
        <v>83</v>
      </c>
    </row>
    <row r="20" spans="1:21" x14ac:dyDescent="0.25">
      <c r="A20" s="1" t="s">
        <v>1</v>
      </c>
      <c r="B20" s="1">
        <f>ROUND(chooseFavPretest416[[#This Row],[knowledgeScore]],1)</f>
        <v>0.3</v>
      </c>
      <c r="C20" s="3">
        <v>0.25</v>
      </c>
      <c r="D20">
        <v>72</v>
      </c>
    </row>
    <row r="21" spans="1:21" x14ac:dyDescent="0.25">
      <c r="A21" s="1" t="s">
        <v>0</v>
      </c>
      <c r="B21" s="1">
        <f>ROUND(chooseFavPretest416[[#This Row],[knowledgeScore]],1)</f>
        <v>0.3</v>
      </c>
      <c r="C21" s="3">
        <v>0.25</v>
      </c>
      <c r="D21">
        <v>72</v>
      </c>
    </row>
    <row r="22" spans="1:21" x14ac:dyDescent="0.25">
      <c r="A22" s="1" t="s">
        <v>0</v>
      </c>
      <c r="B22" s="1">
        <f>ROUND(chooseFavPretest416[[#This Row],[knowledgeScore]],1)</f>
        <v>0.3</v>
      </c>
      <c r="C22" s="3">
        <v>0.25</v>
      </c>
      <c r="D22">
        <v>72</v>
      </c>
    </row>
    <row r="23" spans="1:21" x14ac:dyDescent="0.25">
      <c r="A23" s="1" t="s">
        <v>2</v>
      </c>
      <c r="B23" s="1">
        <f>ROUND(chooseFavPretest416[[#This Row],[knowledgeScore]],1)</f>
        <v>0.3</v>
      </c>
      <c r="C23" s="3">
        <v>0.25</v>
      </c>
      <c r="D23">
        <v>72</v>
      </c>
    </row>
    <row r="24" spans="1:21" x14ac:dyDescent="0.25">
      <c r="A24" s="1" t="s">
        <v>0</v>
      </c>
      <c r="B24" s="1">
        <f>ROUND(chooseFavPretest416[[#This Row],[knowledgeScore]],1)</f>
        <v>0.3</v>
      </c>
      <c r="C24" s="3">
        <v>0.25</v>
      </c>
      <c r="D24">
        <v>72</v>
      </c>
    </row>
    <row r="25" spans="1:21" x14ac:dyDescent="0.25">
      <c r="A25" s="1" t="s">
        <v>0</v>
      </c>
      <c r="B25" s="1">
        <f>ROUND(chooseFavPretest416[[#This Row],[knowledgeScore]],1)</f>
        <v>0.3</v>
      </c>
      <c r="C25" s="3">
        <v>0.25</v>
      </c>
      <c r="D25">
        <v>72</v>
      </c>
    </row>
    <row r="26" spans="1:21" x14ac:dyDescent="0.25">
      <c r="A26" s="1" t="s">
        <v>0</v>
      </c>
      <c r="B26" s="1">
        <f>ROUND(chooseFavPretest416[[#This Row],[knowledgeScore]],1)</f>
        <v>0.3</v>
      </c>
      <c r="C26" s="3">
        <v>0.25</v>
      </c>
      <c r="D26">
        <v>72</v>
      </c>
    </row>
    <row r="27" spans="1:21" x14ac:dyDescent="0.25">
      <c r="A27" s="1" t="s">
        <v>1</v>
      </c>
      <c r="B27" s="1">
        <f>ROUND(chooseFavPretest416[[#This Row],[knowledgeScore]],1)</f>
        <v>0.3</v>
      </c>
      <c r="C27" s="3">
        <v>0.25</v>
      </c>
      <c r="D27">
        <v>72</v>
      </c>
    </row>
    <row r="28" spans="1:21" x14ac:dyDescent="0.25">
      <c r="A28" s="1" t="s">
        <v>1</v>
      </c>
      <c r="B28" s="1">
        <f>ROUND(chooseFavPretest416[[#This Row],[knowledgeScore]],1)</f>
        <v>0.3</v>
      </c>
      <c r="C28" s="3">
        <v>0.25</v>
      </c>
      <c r="D28">
        <v>72</v>
      </c>
    </row>
    <row r="29" spans="1:21" x14ac:dyDescent="0.25">
      <c r="A29" s="1" t="s">
        <v>0</v>
      </c>
      <c r="B29" s="1">
        <f>ROUND(chooseFavPretest416[[#This Row],[knowledgeScore]],1)</f>
        <v>0.3</v>
      </c>
      <c r="C29" s="3">
        <v>0.25</v>
      </c>
      <c r="D29">
        <v>85</v>
      </c>
    </row>
    <row r="30" spans="1:21" x14ac:dyDescent="0.25">
      <c r="A30" s="1" t="s">
        <v>1</v>
      </c>
      <c r="B30" s="1">
        <f>ROUND(chooseFavPretest416[[#This Row],[knowledgeScore]],1)</f>
        <v>0.3</v>
      </c>
      <c r="C30" s="3">
        <v>0.25</v>
      </c>
      <c r="D30">
        <v>85</v>
      </c>
      <c r="G30" s="5" t="s">
        <v>60</v>
      </c>
      <c r="H30" s="5" t="s">
        <v>36</v>
      </c>
    </row>
    <row r="31" spans="1:21" x14ac:dyDescent="0.25">
      <c r="A31" s="1" t="s">
        <v>0</v>
      </c>
      <c r="B31" s="1">
        <f>ROUND(chooseFavPretest416[[#This Row],[knowledgeScore]],1)</f>
        <v>0.3</v>
      </c>
      <c r="C31" s="3">
        <v>0.25</v>
      </c>
      <c r="D31">
        <v>85</v>
      </c>
      <c r="G31" s="5" t="s">
        <v>33</v>
      </c>
      <c r="H31" t="s">
        <v>2</v>
      </c>
      <c r="I31" t="s">
        <v>0</v>
      </c>
      <c r="J31" t="s">
        <v>1</v>
      </c>
      <c r="K31" t="s">
        <v>34</v>
      </c>
      <c r="L31" t="s">
        <v>35</v>
      </c>
      <c r="R31" t="s">
        <v>62</v>
      </c>
      <c r="S31" t="s">
        <v>26</v>
      </c>
      <c r="T31" t="s">
        <v>27</v>
      </c>
      <c r="U31" t="s">
        <v>28</v>
      </c>
    </row>
    <row r="32" spans="1:21" x14ac:dyDescent="0.25">
      <c r="A32" s="1" t="s">
        <v>1</v>
      </c>
      <c r="B32" s="1">
        <f>ROUND(chooseFavPretest416[[#This Row],[knowledgeScore]],1)</f>
        <v>0.3</v>
      </c>
      <c r="C32" s="3">
        <v>0.25</v>
      </c>
      <c r="D32">
        <v>85</v>
      </c>
      <c r="G32" s="6">
        <v>0.2</v>
      </c>
      <c r="H32" s="1">
        <v>6</v>
      </c>
      <c r="I32" s="1">
        <v>5</v>
      </c>
      <c r="J32" s="1">
        <v>7</v>
      </c>
      <c r="K32" s="1"/>
      <c r="L32" s="1">
        <v>18</v>
      </c>
      <c r="R32" s="6">
        <v>0.2</v>
      </c>
      <c r="S32" s="1">
        <v>6</v>
      </c>
      <c r="T32" s="1">
        <v>5</v>
      </c>
      <c r="U32" s="1">
        <v>7</v>
      </c>
    </row>
    <row r="33" spans="1:66" x14ac:dyDescent="0.25">
      <c r="A33" s="1" t="s">
        <v>1</v>
      </c>
      <c r="B33" s="1">
        <f>ROUND(chooseFavPretest416[[#This Row],[knowledgeScore]],1)</f>
        <v>0.3</v>
      </c>
      <c r="C33" s="3">
        <v>0.25</v>
      </c>
      <c r="D33">
        <v>85</v>
      </c>
      <c r="G33" s="6">
        <v>0.3</v>
      </c>
      <c r="H33" s="1">
        <v>5</v>
      </c>
      <c r="I33" s="1">
        <v>12</v>
      </c>
      <c r="J33" s="1">
        <v>10</v>
      </c>
      <c r="K33" s="1"/>
      <c r="L33" s="1">
        <v>27</v>
      </c>
      <c r="R33" s="6">
        <v>0.3</v>
      </c>
      <c r="S33" s="1">
        <v>5</v>
      </c>
      <c r="T33" s="1">
        <v>12</v>
      </c>
      <c r="U33" s="1">
        <v>10</v>
      </c>
    </row>
    <row r="34" spans="1:66" x14ac:dyDescent="0.25">
      <c r="A34" s="1" t="s">
        <v>2</v>
      </c>
      <c r="B34" s="1">
        <f>ROUND(chooseFavPretest416[[#This Row],[knowledgeScore]],1)</f>
        <v>0.3</v>
      </c>
      <c r="C34" s="3">
        <v>0.25</v>
      </c>
      <c r="D34">
        <v>85</v>
      </c>
      <c r="G34" s="6">
        <v>0.4</v>
      </c>
      <c r="H34" s="1">
        <v>5</v>
      </c>
      <c r="I34" s="1">
        <v>5</v>
      </c>
      <c r="J34" s="1">
        <v>8</v>
      </c>
      <c r="K34" s="1"/>
      <c r="L34" s="1">
        <v>18</v>
      </c>
      <c r="R34" s="6">
        <v>0.4</v>
      </c>
      <c r="S34" s="1">
        <v>5</v>
      </c>
      <c r="T34" s="1">
        <v>5</v>
      </c>
      <c r="U34" s="1">
        <v>8</v>
      </c>
    </row>
    <row r="35" spans="1:66" x14ac:dyDescent="0.25">
      <c r="A35" s="1" t="s">
        <v>0</v>
      </c>
      <c r="B35" s="1">
        <f>ROUND(chooseFavPretest416[[#This Row],[knowledgeScore]],1)</f>
        <v>0.3</v>
      </c>
      <c r="C35" s="3">
        <v>0.25</v>
      </c>
      <c r="D35">
        <v>85</v>
      </c>
      <c r="G35" s="6">
        <v>0.5</v>
      </c>
      <c r="H35" s="1">
        <v>5</v>
      </c>
      <c r="I35" s="1">
        <v>8</v>
      </c>
      <c r="J35" s="1">
        <v>5</v>
      </c>
      <c r="K35" s="1"/>
      <c r="L35" s="1">
        <v>18</v>
      </c>
      <c r="R35" s="6">
        <v>0.5</v>
      </c>
      <c r="S35" s="1">
        <v>5</v>
      </c>
      <c r="T35" s="1">
        <v>8</v>
      </c>
      <c r="U35" s="1">
        <v>5</v>
      </c>
    </row>
    <row r="36" spans="1:66" x14ac:dyDescent="0.25">
      <c r="A36" s="1" t="s">
        <v>0</v>
      </c>
      <c r="B36" s="1">
        <f>ROUND(chooseFavPretest416[[#This Row],[knowledgeScore]],1)</f>
        <v>0.3</v>
      </c>
      <c r="C36" s="3">
        <v>0.25</v>
      </c>
      <c r="D36">
        <v>85</v>
      </c>
      <c r="G36" s="6">
        <v>0.6</v>
      </c>
      <c r="H36" s="1">
        <v>15</v>
      </c>
      <c r="I36" s="1">
        <v>15</v>
      </c>
      <c r="J36" s="1">
        <v>6</v>
      </c>
      <c r="K36" s="1"/>
      <c r="L36" s="1">
        <v>36</v>
      </c>
      <c r="R36" s="6">
        <v>0.6</v>
      </c>
      <c r="S36" s="1">
        <v>15</v>
      </c>
      <c r="T36" s="1">
        <v>15</v>
      </c>
      <c r="U36" s="1">
        <v>6</v>
      </c>
    </row>
    <row r="37" spans="1:66" x14ac:dyDescent="0.25">
      <c r="A37" s="1" t="s">
        <v>1</v>
      </c>
      <c r="B37" s="1">
        <f>ROUND(chooseFavPretest416[[#This Row],[knowledgeScore]],1)</f>
        <v>0.3</v>
      </c>
      <c r="C37" s="3">
        <v>0.25</v>
      </c>
      <c r="D37">
        <v>85</v>
      </c>
      <c r="G37" s="6">
        <v>0.7</v>
      </c>
      <c r="H37" s="1">
        <v>4</v>
      </c>
      <c r="I37" s="1">
        <v>2</v>
      </c>
      <c r="J37" s="1">
        <v>3</v>
      </c>
      <c r="K37" s="1"/>
      <c r="L37" s="1">
        <v>9</v>
      </c>
      <c r="R37" s="6">
        <v>0.7</v>
      </c>
      <c r="S37" s="1">
        <v>4</v>
      </c>
      <c r="T37" s="1">
        <v>2</v>
      </c>
      <c r="U37" s="1">
        <v>3</v>
      </c>
    </row>
    <row r="38" spans="1:66" x14ac:dyDescent="0.25">
      <c r="A38" s="1" t="s">
        <v>2</v>
      </c>
      <c r="B38" s="1">
        <f>ROUND(chooseFavPretest416[[#This Row],[knowledgeScore]],1)</f>
        <v>0.3</v>
      </c>
      <c r="C38" s="3">
        <v>0.32142857142857101</v>
      </c>
      <c r="D38">
        <v>84</v>
      </c>
      <c r="G38" s="6">
        <v>0.8</v>
      </c>
      <c r="H38" s="1">
        <v>2</v>
      </c>
      <c r="I38" s="1">
        <v>5</v>
      </c>
      <c r="J38" s="1">
        <v>2</v>
      </c>
      <c r="K38" s="1"/>
      <c r="L38" s="1">
        <v>9</v>
      </c>
      <c r="R38" s="6">
        <v>0.8</v>
      </c>
      <c r="S38" s="1">
        <v>2</v>
      </c>
      <c r="T38" s="1">
        <v>5</v>
      </c>
      <c r="U38" s="1">
        <v>2</v>
      </c>
    </row>
    <row r="39" spans="1:66" x14ac:dyDescent="0.25">
      <c r="A39" s="1" t="s">
        <v>1</v>
      </c>
      <c r="B39" s="1">
        <f>ROUND(chooseFavPretest416[[#This Row],[knowledgeScore]],1)</f>
        <v>0.3</v>
      </c>
      <c r="C39" s="3">
        <v>0.32142857142857101</v>
      </c>
      <c r="D39">
        <v>84</v>
      </c>
      <c r="G39" s="6" t="s">
        <v>34</v>
      </c>
      <c r="H39" s="1"/>
      <c r="I39" s="1"/>
      <c r="J39" s="1"/>
      <c r="K39" s="1"/>
      <c r="L39" s="1"/>
    </row>
    <row r="40" spans="1:66" x14ac:dyDescent="0.25">
      <c r="A40" s="1" t="s">
        <v>0</v>
      </c>
      <c r="B40" s="1">
        <f>ROUND(chooseFavPretest416[[#This Row],[knowledgeScore]],1)</f>
        <v>0.3</v>
      </c>
      <c r="C40" s="3">
        <v>0.32142857142857101</v>
      </c>
      <c r="D40">
        <v>84</v>
      </c>
      <c r="G40" s="6" t="s">
        <v>35</v>
      </c>
      <c r="H40" s="1">
        <v>42</v>
      </c>
      <c r="I40" s="1">
        <v>52</v>
      </c>
      <c r="J40" s="1">
        <v>41</v>
      </c>
      <c r="K40" s="1"/>
      <c r="L40" s="1">
        <v>135</v>
      </c>
    </row>
    <row r="41" spans="1:66" x14ac:dyDescent="0.25">
      <c r="A41" s="1" t="s">
        <v>1</v>
      </c>
      <c r="B41" s="1">
        <f>ROUND(chooseFavPretest416[[#This Row],[knowledgeScore]],1)</f>
        <v>0.3</v>
      </c>
      <c r="C41" s="3">
        <v>0.32142857142857101</v>
      </c>
      <c r="D41">
        <v>84</v>
      </c>
    </row>
    <row r="42" spans="1:66" x14ac:dyDescent="0.25">
      <c r="A42" s="1" t="s">
        <v>2</v>
      </c>
      <c r="B42" s="1">
        <f>ROUND(chooseFavPretest416[[#This Row],[knowledgeScore]],1)</f>
        <v>0.3</v>
      </c>
      <c r="C42" s="3">
        <v>0.32142857142857101</v>
      </c>
      <c r="D42">
        <v>84</v>
      </c>
    </row>
    <row r="43" spans="1:66" x14ac:dyDescent="0.25">
      <c r="A43" s="1" t="s">
        <v>0</v>
      </c>
      <c r="B43" s="1">
        <f>ROUND(chooseFavPretest416[[#This Row],[knowledgeScore]],1)</f>
        <v>0.3</v>
      </c>
      <c r="C43" s="3">
        <v>0.32142857142857101</v>
      </c>
      <c r="D43">
        <v>84</v>
      </c>
    </row>
    <row r="44" spans="1:66" x14ac:dyDescent="0.25">
      <c r="A44" s="1" t="s">
        <v>1</v>
      </c>
      <c r="B44" s="1">
        <f>ROUND(chooseFavPretest416[[#This Row],[knowledgeScore]],1)</f>
        <v>0.3</v>
      </c>
      <c r="C44" s="3">
        <v>0.32142857142857101</v>
      </c>
      <c r="D44">
        <v>84</v>
      </c>
      <c r="AF44" s="5" t="s">
        <v>59</v>
      </c>
      <c r="AG44" s="5" t="s">
        <v>36</v>
      </c>
    </row>
    <row r="45" spans="1:66" x14ac:dyDescent="0.25">
      <c r="A45" s="1" t="s">
        <v>2</v>
      </c>
      <c r="B45" s="1">
        <f>ROUND(chooseFavPretest416[[#This Row],[knowledgeScore]],1)</f>
        <v>0.3</v>
      </c>
      <c r="C45" s="3">
        <v>0.32142857142857101</v>
      </c>
      <c r="D45">
        <v>84</v>
      </c>
      <c r="AF45" s="5" t="s">
        <v>33</v>
      </c>
      <c r="AG45">
        <v>67</v>
      </c>
      <c r="AH45">
        <v>69</v>
      </c>
      <c r="AI45">
        <v>72</v>
      </c>
      <c r="AJ45">
        <v>73</v>
      </c>
      <c r="AK45">
        <v>75</v>
      </c>
      <c r="AL45">
        <v>79</v>
      </c>
      <c r="AM45">
        <v>80</v>
      </c>
      <c r="AN45">
        <v>81</v>
      </c>
      <c r="AO45">
        <v>83</v>
      </c>
      <c r="AP45">
        <v>84</v>
      </c>
      <c r="AQ45">
        <v>85</v>
      </c>
      <c r="AR45">
        <v>86</v>
      </c>
      <c r="AS45">
        <v>89</v>
      </c>
      <c r="AT45">
        <v>95</v>
      </c>
      <c r="AU45">
        <v>97</v>
      </c>
      <c r="AV45" t="s">
        <v>34</v>
      </c>
      <c r="AW45" t="s">
        <v>35</v>
      </c>
      <c r="AY45" t="s">
        <v>63</v>
      </c>
      <c r="AZ45">
        <v>67</v>
      </c>
      <c r="BA45">
        <v>69</v>
      </c>
      <c r="BB45">
        <v>72</v>
      </c>
      <c r="BC45">
        <v>73</v>
      </c>
      <c r="BD45">
        <v>75</v>
      </c>
      <c r="BE45">
        <v>79</v>
      </c>
      <c r="BF45">
        <v>80</v>
      </c>
      <c r="BG45">
        <v>81</v>
      </c>
      <c r="BH45">
        <v>83</v>
      </c>
      <c r="BI45">
        <v>84</v>
      </c>
      <c r="BJ45">
        <v>85</v>
      </c>
      <c r="BK45">
        <v>86</v>
      </c>
      <c r="BL45">
        <v>89</v>
      </c>
      <c r="BM45">
        <v>95</v>
      </c>
      <c r="BN45">
        <v>97</v>
      </c>
    </row>
    <row r="46" spans="1:66" x14ac:dyDescent="0.25">
      <c r="A46" s="1" t="s">
        <v>0</v>
      </c>
      <c r="B46" s="1">
        <f>ROUND(chooseFavPretest416[[#This Row],[knowledgeScore]],1)</f>
        <v>0.3</v>
      </c>
      <c r="C46" s="3">
        <v>0.32142857142857101</v>
      </c>
      <c r="D46">
        <v>84</v>
      </c>
      <c r="AF46" s="6" t="s">
        <v>2</v>
      </c>
      <c r="AG46" s="1">
        <v>6</v>
      </c>
      <c r="AH46" s="1">
        <v>3</v>
      </c>
      <c r="AI46" s="1">
        <v>1</v>
      </c>
      <c r="AJ46" s="1">
        <v>2</v>
      </c>
      <c r="AK46" s="1">
        <v>4</v>
      </c>
      <c r="AL46" s="1">
        <v>1</v>
      </c>
      <c r="AM46" s="1">
        <v>4</v>
      </c>
      <c r="AN46" s="1">
        <v>2</v>
      </c>
      <c r="AO46" s="1">
        <v>3</v>
      </c>
      <c r="AP46" s="1">
        <v>3</v>
      </c>
      <c r="AQ46" s="1">
        <v>1</v>
      </c>
      <c r="AR46" s="1">
        <v>4</v>
      </c>
      <c r="AS46" s="1">
        <v>4</v>
      </c>
      <c r="AT46" s="1">
        <v>3</v>
      </c>
      <c r="AU46" s="1">
        <v>1</v>
      </c>
      <c r="AV46" s="1"/>
      <c r="AW46" s="1">
        <v>42</v>
      </c>
      <c r="AY46" t="s">
        <v>2</v>
      </c>
      <c r="AZ46">
        <v>6</v>
      </c>
      <c r="BA46">
        <v>3</v>
      </c>
      <c r="BB46">
        <v>1</v>
      </c>
      <c r="BC46">
        <v>2</v>
      </c>
      <c r="BD46">
        <v>4</v>
      </c>
      <c r="BE46">
        <v>1</v>
      </c>
      <c r="BF46">
        <v>4</v>
      </c>
      <c r="BG46">
        <v>2</v>
      </c>
      <c r="BH46">
        <v>3</v>
      </c>
      <c r="BI46">
        <v>3</v>
      </c>
      <c r="BJ46">
        <v>1</v>
      </c>
      <c r="BK46">
        <v>4</v>
      </c>
      <c r="BL46">
        <v>4</v>
      </c>
      <c r="BM46">
        <v>3</v>
      </c>
      <c r="BN46">
        <v>1</v>
      </c>
    </row>
    <row r="47" spans="1:66" x14ac:dyDescent="0.25">
      <c r="A47" s="1" t="s">
        <v>2</v>
      </c>
      <c r="B47" s="1">
        <f>ROUND(chooseFavPretest416[[#This Row],[knowledgeScore]],1)</f>
        <v>0.4</v>
      </c>
      <c r="C47" s="3">
        <v>0.39285714285714202</v>
      </c>
      <c r="D47">
        <v>80</v>
      </c>
      <c r="AF47" s="6" t="s">
        <v>0</v>
      </c>
      <c r="AG47" s="1">
        <v>3</v>
      </c>
      <c r="AH47" s="1">
        <v>3</v>
      </c>
      <c r="AI47" s="1">
        <v>5</v>
      </c>
      <c r="AJ47" s="1">
        <v>5</v>
      </c>
      <c r="AK47" s="1">
        <v>3</v>
      </c>
      <c r="AL47" s="1">
        <v>6</v>
      </c>
      <c r="AM47" s="1">
        <v>2</v>
      </c>
      <c r="AN47" s="1">
        <v>4</v>
      </c>
      <c r="AO47" s="1">
        <v>2</v>
      </c>
      <c r="AP47" s="1">
        <v>3</v>
      </c>
      <c r="AQ47" s="1">
        <v>4</v>
      </c>
      <c r="AR47" s="1">
        <v>2</v>
      </c>
      <c r="AS47" s="1">
        <v>2</v>
      </c>
      <c r="AT47" s="1">
        <v>5</v>
      </c>
      <c r="AU47" s="1">
        <v>3</v>
      </c>
      <c r="AV47" s="1"/>
      <c r="AW47" s="1">
        <v>52</v>
      </c>
      <c r="AY47" t="s">
        <v>0</v>
      </c>
      <c r="AZ47">
        <v>3</v>
      </c>
      <c r="BA47">
        <v>3</v>
      </c>
      <c r="BB47">
        <v>5</v>
      </c>
      <c r="BC47">
        <v>5</v>
      </c>
      <c r="BD47">
        <v>3</v>
      </c>
      <c r="BE47">
        <v>6</v>
      </c>
      <c r="BF47">
        <v>2</v>
      </c>
      <c r="BG47">
        <v>4</v>
      </c>
      <c r="BH47">
        <v>2</v>
      </c>
      <c r="BI47">
        <v>3</v>
      </c>
      <c r="BJ47">
        <v>4</v>
      </c>
      <c r="BK47">
        <v>2</v>
      </c>
      <c r="BL47">
        <v>2</v>
      </c>
      <c r="BM47">
        <v>5</v>
      </c>
      <c r="BN47">
        <v>3</v>
      </c>
    </row>
    <row r="48" spans="1:66" x14ac:dyDescent="0.25">
      <c r="A48" s="1" t="s">
        <v>2</v>
      </c>
      <c r="B48" s="1">
        <f>ROUND(chooseFavPretest416[[#This Row],[knowledgeScore]],1)</f>
        <v>0.4</v>
      </c>
      <c r="C48" s="3">
        <v>0.39285714285714202</v>
      </c>
      <c r="D48">
        <v>80</v>
      </c>
      <c r="AF48" s="6" t="s">
        <v>1</v>
      </c>
      <c r="AG48" s="1"/>
      <c r="AH48" s="1">
        <v>3</v>
      </c>
      <c r="AI48" s="1">
        <v>3</v>
      </c>
      <c r="AJ48" s="1">
        <v>2</v>
      </c>
      <c r="AK48" s="1">
        <v>2</v>
      </c>
      <c r="AL48" s="1">
        <v>2</v>
      </c>
      <c r="AM48" s="1">
        <v>3</v>
      </c>
      <c r="AN48" s="1">
        <v>3</v>
      </c>
      <c r="AO48" s="1">
        <v>4</v>
      </c>
      <c r="AP48" s="1">
        <v>3</v>
      </c>
      <c r="AQ48" s="1">
        <v>4</v>
      </c>
      <c r="AR48" s="1">
        <v>3</v>
      </c>
      <c r="AS48" s="1">
        <v>3</v>
      </c>
      <c r="AT48" s="1">
        <v>1</v>
      </c>
      <c r="AU48" s="1">
        <v>5</v>
      </c>
      <c r="AV48" s="1"/>
      <c r="AW48" s="1">
        <v>41</v>
      </c>
      <c r="AY48" t="s">
        <v>1</v>
      </c>
      <c r="BA48">
        <v>3</v>
      </c>
      <c r="BB48">
        <v>3</v>
      </c>
      <c r="BC48">
        <v>2</v>
      </c>
      <c r="BD48">
        <v>2</v>
      </c>
      <c r="BE48">
        <v>2</v>
      </c>
      <c r="BF48">
        <v>3</v>
      </c>
      <c r="BG48">
        <v>3</v>
      </c>
      <c r="BH48">
        <v>4</v>
      </c>
      <c r="BI48">
        <v>3</v>
      </c>
      <c r="BJ48">
        <v>4</v>
      </c>
      <c r="BK48">
        <v>3</v>
      </c>
      <c r="BL48">
        <v>3</v>
      </c>
      <c r="BM48">
        <v>1</v>
      </c>
      <c r="BN48">
        <v>5</v>
      </c>
    </row>
    <row r="49" spans="1:49" x14ac:dyDescent="0.25">
      <c r="A49" s="1" t="s">
        <v>1</v>
      </c>
      <c r="B49" s="1">
        <f>ROUND(chooseFavPretest416[[#This Row],[knowledgeScore]],1)</f>
        <v>0.4</v>
      </c>
      <c r="C49" s="3">
        <v>0.39285714285714202</v>
      </c>
      <c r="D49">
        <v>80</v>
      </c>
      <c r="AF49" s="6" t="s">
        <v>34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</v>
      </c>
      <c r="B50" s="1">
        <f>ROUND(chooseFavPretest416[[#This Row],[knowledgeScore]],1)</f>
        <v>0.4</v>
      </c>
      <c r="C50" s="3">
        <v>0.39285714285714202</v>
      </c>
      <c r="D50">
        <v>80</v>
      </c>
      <c r="AF50" s="6" t="s">
        <v>35</v>
      </c>
      <c r="AG50" s="1">
        <v>9</v>
      </c>
      <c r="AH50" s="1">
        <v>9</v>
      </c>
      <c r="AI50" s="1">
        <v>9</v>
      </c>
      <c r="AJ50" s="1">
        <v>9</v>
      </c>
      <c r="AK50" s="1">
        <v>9</v>
      </c>
      <c r="AL50" s="1">
        <v>9</v>
      </c>
      <c r="AM50" s="1">
        <v>9</v>
      </c>
      <c r="AN50" s="1">
        <v>9</v>
      </c>
      <c r="AO50" s="1">
        <v>9</v>
      </c>
      <c r="AP50" s="1">
        <v>9</v>
      </c>
      <c r="AQ50" s="1">
        <v>9</v>
      </c>
      <c r="AR50" s="1">
        <v>9</v>
      </c>
      <c r="AS50" s="1">
        <v>9</v>
      </c>
      <c r="AT50" s="1">
        <v>9</v>
      </c>
      <c r="AU50" s="1">
        <v>9</v>
      </c>
      <c r="AV50" s="1"/>
      <c r="AW50" s="1">
        <v>135</v>
      </c>
    </row>
    <row r="51" spans="1:49" x14ac:dyDescent="0.25">
      <c r="A51" s="1" t="s">
        <v>1</v>
      </c>
      <c r="B51" s="1">
        <f>ROUND(chooseFavPretest416[[#This Row],[knowledgeScore]],1)</f>
        <v>0.4</v>
      </c>
      <c r="C51" s="3">
        <v>0.39285714285714202</v>
      </c>
      <c r="D51">
        <v>80</v>
      </c>
    </row>
    <row r="52" spans="1:49" x14ac:dyDescent="0.25">
      <c r="A52" s="1" t="s">
        <v>2</v>
      </c>
      <c r="B52" s="1">
        <f>ROUND(chooseFavPretest416[[#This Row],[knowledgeScore]],1)</f>
        <v>0.4</v>
      </c>
      <c r="C52" s="3">
        <v>0.39285714285714202</v>
      </c>
      <c r="D52">
        <v>80</v>
      </c>
    </row>
    <row r="53" spans="1:49" x14ac:dyDescent="0.25">
      <c r="A53" s="1" t="s">
        <v>0</v>
      </c>
      <c r="B53" s="1">
        <f>ROUND(chooseFavPretest416[[#This Row],[knowledgeScore]],1)</f>
        <v>0.4</v>
      </c>
      <c r="C53" s="3">
        <v>0.39285714285714202</v>
      </c>
      <c r="D53">
        <v>80</v>
      </c>
    </row>
    <row r="54" spans="1:49" x14ac:dyDescent="0.25">
      <c r="A54" s="1" t="s">
        <v>2</v>
      </c>
      <c r="B54" s="1">
        <f>ROUND(chooseFavPretest416[[#This Row],[knowledgeScore]],1)</f>
        <v>0.4</v>
      </c>
      <c r="C54" s="3">
        <v>0.39285714285714202</v>
      </c>
      <c r="D54">
        <v>80</v>
      </c>
    </row>
    <row r="55" spans="1:49" x14ac:dyDescent="0.25">
      <c r="A55" s="1" t="s">
        <v>0</v>
      </c>
      <c r="B55" s="1">
        <f>ROUND(chooseFavPretest416[[#This Row],[knowledgeScore]],1)</f>
        <v>0.4</v>
      </c>
      <c r="C55" s="3">
        <v>0.39285714285714202</v>
      </c>
      <c r="D55">
        <v>80</v>
      </c>
    </row>
    <row r="56" spans="1:49" x14ac:dyDescent="0.25">
      <c r="A56" s="1" t="s">
        <v>1</v>
      </c>
      <c r="B56" s="1">
        <f>ROUND(chooseFavPretest416[[#This Row],[knowledgeScore]],1)</f>
        <v>0.4</v>
      </c>
      <c r="C56" s="3">
        <v>0.39285714285714202</v>
      </c>
      <c r="D56">
        <v>97</v>
      </c>
    </row>
    <row r="57" spans="1:49" x14ac:dyDescent="0.25">
      <c r="A57" s="1" t="s">
        <v>2</v>
      </c>
      <c r="B57" s="1">
        <f>ROUND(chooseFavPretest416[[#This Row],[knowledgeScore]],1)</f>
        <v>0.4</v>
      </c>
      <c r="C57" s="3">
        <v>0.39285714285714202</v>
      </c>
      <c r="D57">
        <v>97</v>
      </c>
    </row>
    <row r="58" spans="1:49" x14ac:dyDescent="0.25">
      <c r="A58" s="1" t="s">
        <v>0</v>
      </c>
      <c r="B58" s="1">
        <f>ROUND(chooseFavPretest416[[#This Row],[knowledgeScore]],1)</f>
        <v>0.4</v>
      </c>
      <c r="C58" s="3">
        <v>0.39285714285714202</v>
      </c>
      <c r="D58">
        <v>97</v>
      </c>
    </row>
    <row r="59" spans="1:49" x14ac:dyDescent="0.25">
      <c r="A59" s="1" t="s">
        <v>1</v>
      </c>
      <c r="B59" s="1">
        <f>ROUND(chooseFavPretest416[[#This Row],[knowledgeScore]],1)</f>
        <v>0.4</v>
      </c>
      <c r="C59" s="3">
        <v>0.39285714285714202</v>
      </c>
      <c r="D59">
        <v>97</v>
      </c>
    </row>
    <row r="60" spans="1:49" x14ac:dyDescent="0.25">
      <c r="A60" s="1" t="s">
        <v>0</v>
      </c>
      <c r="B60" s="1">
        <f>ROUND(chooseFavPretest416[[#This Row],[knowledgeScore]],1)</f>
        <v>0.4</v>
      </c>
      <c r="C60" s="3">
        <v>0.39285714285714202</v>
      </c>
      <c r="D60">
        <v>97</v>
      </c>
    </row>
    <row r="61" spans="1:49" x14ac:dyDescent="0.25">
      <c r="A61" s="1" t="s">
        <v>1</v>
      </c>
      <c r="B61" s="1">
        <f>ROUND(chooseFavPretest416[[#This Row],[knowledgeScore]],1)</f>
        <v>0.4</v>
      </c>
      <c r="C61" s="3">
        <v>0.39285714285714202</v>
      </c>
      <c r="D61">
        <v>97</v>
      </c>
    </row>
    <row r="62" spans="1:49" x14ac:dyDescent="0.25">
      <c r="A62" s="1" t="s">
        <v>1</v>
      </c>
      <c r="B62" s="1">
        <f>ROUND(chooseFavPretest416[[#This Row],[knowledgeScore]],1)</f>
        <v>0.4</v>
      </c>
      <c r="C62" s="3">
        <v>0.39285714285714202</v>
      </c>
      <c r="D62">
        <v>97</v>
      </c>
    </row>
    <row r="63" spans="1:49" x14ac:dyDescent="0.25">
      <c r="A63" s="1" t="s">
        <v>1</v>
      </c>
      <c r="B63" s="1">
        <f>ROUND(chooseFavPretest416[[#This Row],[knowledgeScore]],1)</f>
        <v>0.4</v>
      </c>
      <c r="C63" s="3">
        <v>0.39285714285714202</v>
      </c>
      <c r="D63">
        <v>97</v>
      </c>
    </row>
    <row r="64" spans="1:49" x14ac:dyDescent="0.25">
      <c r="A64" s="1" t="s">
        <v>0</v>
      </c>
      <c r="B64" s="1">
        <f>ROUND(chooseFavPretest416[[#This Row],[knowledgeScore]],1)</f>
        <v>0.4</v>
      </c>
      <c r="C64" s="3">
        <v>0.39285714285714202</v>
      </c>
      <c r="D64">
        <v>97</v>
      </c>
    </row>
    <row r="65" spans="1:4" x14ac:dyDescent="0.25">
      <c r="A65" s="1" t="s">
        <v>0</v>
      </c>
      <c r="B65" s="1">
        <f>ROUND(chooseFavPretest416[[#This Row],[knowledgeScore]],1)</f>
        <v>0.5</v>
      </c>
      <c r="C65" s="3">
        <v>0.53571428571428503</v>
      </c>
      <c r="D65">
        <v>79</v>
      </c>
    </row>
    <row r="66" spans="1:4" x14ac:dyDescent="0.25">
      <c r="A66" s="1" t="s">
        <v>1</v>
      </c>
      <c r="B66" s="1">
        <f>ROUND(chooseFavPretest416[[#This Row],[knowledgeScore]],1)</f>
        <v>0.5</v>
      </c>
      <c r="C66" s="3">
        <v>0.53571428571428503</v>
      </c>
      <c r="D66">
        <v>79</v>
      </c>
    </row>
    <row r="67" spans="1:4" x14ac:dyDescent="0.25">
      <c r="A67" s="1" t="s">
        <v>0</v>
      </c>
      <c r="B67" s="1">
        <f>ROUND(chooseFavPretest416[[#This Row],[knowledgeScore]],1)</f>
        <v>0.5</v>
      </c>
      <c r="C67" s="3">
        <v>0.53571428571428503</v>
      </c>
      <c r="D67">
        <v>79</v>
      </c>
    </row>
    <row r="68" spans="1:4" x14ac:dyDescent="0.25">
      <c r="A68" s="1" t="s">
        <v>0</v>
      </c>
      <c r="B68" s="1">
        <f>ROUND(chooseFavPretest416[[#This Row],[knowledgeScore]],1)</f>
        <v>0.5</v>
      </c>
      <c r="C68" s="3">
        <v>0.53571428571428503</v>
      </c>
      <c r="D68">
        <v>79</v>
      </c>
    </row>
    <row r="69" spans="1:4" x14ac:dyDescent="0.25">
      <c r="A69" s="1" t="s">
        <v>2</v>
      </c>
      <c r="B69" s="1">
        <f>ROUND(chooseFavPretest416[[#This Row],[knowledgeScore]],1)</f>
        <v>0.5</v>
      </c>
      <c r="C69" s="3">
        <v>0.53571428571428503</v>
      </c>
      <c r="D69">
        <v>79</v>
      </c>
    </row>
    <row r="70" spans="1:4" x14ac:dyDescent="0.25">
      <c r="A70" s="1" t="s">
        <v>0</v>
      </c>
      <c r="B70" s="1">
        <f>ROUND(chooseFavPretest416[[#This Row],[knowledgeScore]],1)</f>
        <v>0.5</v>
      </c>
      <c r="C70" s="3">
        <v>0.53571428571428503</v>
      </c>
      <c r="D70">
        <v>79</v>
      </c>
    </row>
    <row r="71" spans="1:4" x14ac:dyDescent="0.25">
      <c r="A71" s="1" t="s">
        <v>0</v>
      </c>
      <c r="B71" s="1">
        <f>ROUND(chooseFavPretest416[[#This Row],[knowledgeScore]],1)</f>
        <v>0.5</v>
      </c>
      <c r="C71" s="3">
        <v>0.53571428571428503</v>
      </c>
      <c r="D71">
        <v>79</v>
      </c>
    </row>
    <row r="72" spans="1:4" x14ac:dyDescent="0.25">
      <c r="A72" s="1" t="s">
        <v>1</v>
      </c>
      <c r="B72" s="1">
        <f>ROUND(chooseFavPretest416[[#This Row],[knowledgeScore]],1)</f>
        <v>0.5</v>
      </c>
      <c r="C72" s="3">
        <v>0.53571428571428503</v>
      </c>
      <c r="D72">
        <v>79</v>
      </c>
    </row>
    <row r="73" spans="1:4" x14ac:dyDescent="0.25">
      <c r="A73" s="1" t="s">
        <v>0</v>
      </c>
      <c r="B73" s="1">
        <f>ROUND(chooseFavPretest416[[#This Row],[knowledgeScore]],1)</f>
        <v>0.5</v>
      </c>
      <c r="C73" s="3">
        <v>0.53571428571428503</v>
      </c>
      <c r="D73">
        <v>79</v>
      </c>
    </row>
    <row r="74" spans="1:4" x14ac:dyDescent="0.25">
      <c r="A74" s="1" t="s">
        <v>1</v>
      </c>
      <c r="B74" s="1">
        <f>ROUND(chooseFavPretest416[[#This Row],[knowledgeScore]],1)</f>
        <v>0.5</v>
      </c>
      <c r="C74" s="3">
        <v>0.53571428571428503</v>
      </c>
      <c r="D74">
        <v>89</v>
      </c>
    </row>
    <row r="75" spans="1:4" x14ac:dyDescent="0.25">
      <c r="A75" s="1" t="s">
        <v>2</v>
      </c>
      <c r="B75" s="1">
        <f>ROUND(chooseFavPretest416[[#This Row],[knowledgeScore]],1)</f>
        <v>0.5</v>
      </c>
      <c r="C75" s="3">
        <v>0.53571428571428503</v>
      </c>
      <c r="D75">
        <v>89</v>
      </c>
    </row>
    <row r="76" spans="1:4" x14ac:dyDescent="0.25">
      <c r="A76" s="1" t="s">
        <v>0</v>
      </c>
      <c r="B76" s="1">
        <f>ROUND(chooseFavPretest416[[#This Row],[knowledgeScore]],1)</f>
        <v>0.5</v>
      </c>
      <c r="C76" s="3">
        <v>0.53571428571428503</v>
      </c>
      <c r="D76">
        <v>89</v>
      </c>
    </row>
    <row r="77" spans="1:4" x14ac:dyDescent="0.25">
      <c r="A77" s="1" t="s">
        <v>2</v>
      </c>
      <c r="B77" s="1">
        <f>ROUND(chooseFavPretest416[[#This Row],[knowledgeScore]],1)</f>
        <v>0.5</v>
      </c>
      <c r="C77" s="3">
        <v>0.53571428571428503</v>
      </c>
      <c r="D77">
        <v>89</v>
      </c>
    </row>
    <row r="78" spans="1:4" x14ac:dyDescent="0.25">
      <c r="A78" s="1" t="s">
        <v>2</v>
      </c>
      <c r="B78" s="1">
        <f>ROUND(chooseFavPretest416[[#This Row],[knowledgeScore]],1)</f>
        <v>0.5</v>
      </c>
      <c r="C78" s="3">
        <v>0.53571428571428503</v>
      </c>
      <c r="D78">
        <v>89</v>
      </c>
    </row>
    <row r="79" spans="1:4" x14ac:dyDescent="0.25">
      <c r="A79" s="1" t="s">
        <v>1</v>
      </c>
      <c r="B79" s="1">
        <f>ROUND(chooseFavPretest416[[#This Row],[knowledgeScore]],1)</f>
        <v>0.5</v>
      </c>
      <c r="C79" s="3">
        <v>0.53571428571428503</v>
      </c>
      <c r="D79">
        <v>89</v>
      </c>
    </row>
    <row r="80" spans="1:4" x14ac:dyDescent="0.25">
      <c r="A80" s="1" t="s">
        <v>1</v>
      </c>
      <c r="B80" s="1">
        <f>ROUND(chooseFavPretest416[[#This Row],[knowledgeScore]],1)</f>
        <v>0.5</v>
      </c>
      <c r="C80" s="3">
        <v>0.53571428571428503</v>
      </c>
      <c r="D80">
        <v>89</v>
      </c>
    </row>
    <row r="81" spans="1:4" x14ac:dyDescent="0.25">
      <c r="A81" s="1" t="s">
        <v>2</v>
      </c>
      <c r="B81" s="1">
        <f>ROUND(chooseFavPretest416[[#This Row],[knowledgeScore]],1)</f>
        <v>0.5</v>
      </c>
      <c r="C81" s="3">
        <v>0.53571428571428503</v>
      </c>
      <c r="D81">
        <v>89</v>
      </c>
    </row>
    <row r="82" spans="1:4" x14ac:dyDescent="0.25">
      <c r="A82" s="1" t="s">
        <v>0</v>
      </c>
      <c r="B82" s="1">
        <f>ROUND(chooseFavPretest416[[#This Row],[knowledgeScore]],1)</f>
        <v>0.5</v>
      </c>
      <c r="C82" s="3">
        <v>0.53571428571428503</v>
      </c>
      <c r="D82">
        <v>89</v>
      </c>
    </row>
    <row r="83" spans="1:4" x14ac:dyDescent="0.25">
      <c r="A83" s="1" t="s">
        <v>0</v>
      </c>
      <c r="B83" s="1">
        <f>ROUND(chooseFavPretest416[[#This Row],[knowledgeScore]],1)</f>
        <v>0.6</v>
      </c>
      <c r="C83" s="3">
        <v>0.57142857142857095</v>
      </c>
      <c r="D83">
        <v>67</v>
      </c>
    </row>
    <row r="84" spans="1:4" x14ac:dyDescent="0.25">
      <c r="A84" s="1" t="s">
        <v>2</v>
      </c>
      <c r="B84" s="1">
        <f>ROUND(chooseFavPretest416[[#This Row],[knowledgeScore]],1)</f>
        <v>0.6</v>
      </c>
      <c r="C84" s="3">
        <v>0.57142857142857095</v>
      </c>
      <c r="D84">
        <v>67</v>
      </c>
    </row>
    <row r="85" spans="1:4" x14ac:dyDescent="0.25">
      <c r="A85" s="1" t="s">
        <v>0</v>
      </c>
      <c r="B85" s="1">
        <f>ROUND(chooseFavPretest416[[#This Row],[knowledgeScore]],1)</f>
        <v>0.6</v>
      </c>
      <c r="C85" s="3">
        <v>0.57142857142857095</v>
      </c>
      <c r="D85">
        <v>67</v>
      </c>
    </row>
    <row r="86" spans="1:4" x14ac:dyDescent="0.25">
      <c r="A86" s="1" t="s">
        <v>2</v>
      </c>
      <c r="B86" s="1">
        <f>ROUND(chooseFavPretest416[[#This Row],[knowledgeScore]],1)</f>
        <v>0.6</v>
      </c>
      <c r="C86" s="3">
        <v>0.57142857142857095</v>
      </c>
      <c r="D86">
        <v>67</v>
      </c>
    </row>
    <row r="87" spans="1:4" x14ac:dyDescent="0.25">
      <c r="A87" s="1" t="s">
        <v>2</v>
      </c>
      <c r="B87" s="1">
        <f>ROUND(chooseFavPretest416[[#This Row],[knowledgeScore]],1)</f>
        <v>0.6</v>
      </c>
      <c r="C87" s="3">
        <v>0.57142857142857095</v>
      </c>
      <c r="D87">
        <v>67</v>
      </c>
    </row>
    <row r="88" spans="1:4" x14ac:dyDescent="0.25">
      <c r="A88" s="1" t="s">
        <v>2</v>
      </c>
      <c r="B88" s="1">
        <f>ROUND(chooseFavPretest416[[#This Row],[knowledgeScore]],1)</f>
        <v>0.6</v>
      </c>
      <c r="C88" s="3">
        <v>0.57142857142857095</v>
      </c>
      <c r="D88">
        <v>67</v>
      </c>
    </row>
    <row r="89" spans="1:4" x14ac:dyDescent="0.25">
      <c r="A89" s="1" t="s">
        <v>2</v>
      </c>
      <c r="B89" s="1">
        <f>ROUND(chooseFavPretest416[[#This Row],[knowledgeScore]],1)</f>
        <v>0.6</v>
      </c>
      <c r="C89" s="3">
        <v>0.57142857142857095</v>
      </c>
      <c r="D89">
        <v>67</v>
      </c>
    </row>
    <row r="90" spans="1:4" x14ac:dyDescent="0.25">
      <c r="A90" s="1" t="s">
        <v>0</v>
      </c>
      <c r="B90" s="1">
        <f>ROUND(chooseFavPretest416[[#This Row],[knowledgeScore]],1)</f>
        <v>0.6</v>
      </c>
      <c r="C90" s="3">
        <v>0.57142857142857095</v>
      </c>
      <c r="D90">
        <v>67</v>
      </c>
    </row>
    <row r="91" spans="1:4" x14ac:dyDescent="0.25">
      <c r="A91" s="1" t="s">
        <v>2</v>
      </c>
      <c r="B91" s="1">
        <f>ROUND(chooseFavPretest416[[#This Row],[knowledgeScore]],1)</f>
        <v>0.6</v>
      </c>
      <c r="C91" s="3">
        <v>0.57142857142857095</v>
      </c>
      <c r="D91">
        <v>67</v>
      </c>
    </row>
    <row r="92" spans="1:4" x14ac:dyDescent="0.25">
      <c r="A92" s="1" t="s">
        <v>0</v>
      </c>
      <c r="B92" s="1">
        <f>ROUND(chooseFavPretest416[[#This Row],[knowledgeScore]],1)</f>
        <v>0.6</v>
      </c>
      <c r="C92" s="3">
        <v>0.57142857142857095</v>
      </c>
      <c r="D92">
        <v>81</v>
      </c>
    </row>
    <row r="93" spans="1:4" x14ac:dyDescent="0.25">
      <c r="A93" s="1" t="s">
        <v>1</v>
      </c>
      <c r="B93" s="1">
        <f>ROUND(chooseFavPretest416[[#This Row],[knowledgeScore]],1)</f>
        <v>0.6</v>
      </c>
      <c r="C93" s="3">
        <v>0.57142857142857095</v>
      </c>
      <c r="D93">
        <v>81</v>
      </c>
    </row>
    <row r="94" spans="1:4" x14ac:dyDescent="0.25">
      <c r="A94" s="1" t="s">
        <v>0</v>
      </c>
      <c r="B94" s="1">
        <f>ROUND(chooseFavPretest416[[#This Row],[knowledgeScore]],1)</f>
        <v>0.6</v>
      </c>
      <c r="C94" s="3">
        <v>0.57142857142857095</v>
      </c>
      <c r="D94">
        <v>81</v>
      </c>
    </row>
    <row r="95" spans="1:4" x14ac:dyDescent="0.25">
      <c r="A95" s="1" t="s">
        <v>0</v>
      </c>
      <c r="B95" s="1">
        <f>ROUND(chooseFavPretest416[[#This Row],[knowledgeScore]],1)</f>
        <v>0.6</v>
      </c>
      <c r="C95" s="3">
        <v>0.57142857142857095</v>
      </c>
      <c r="D95">
        <v>81</v>
      </c>
    </row>
    <row r="96" spans="1:4" x14ac:dyDescent="0.25">
      <c r="A96" s="1" t="s">
        <v>1</v>
      </c>
      <c r="B96" s="1">
        <f>ROUND(chooseFavPretest416[[#This Row],[knowledgeScore]],1)</f>
        <v>0.6</v>
      </c>
      <c r="C96" s="3">
        <v>0.57142857142857095</v>
      </c>
      <c r="D96">
        <v>81</v>
      </c>
    </row>
    <row r="97" spans="1:4" x14ac:dyDescent="0.25">
      <c r="A97" s="1" t="s">
        <v>1</v>
      </c>
      <c r="B97" s="1">
        <f>ROUND(chooseFavPretest416[[#This Row],[knowledgeScore]],1)</f>
        <v>0.6</v>
      </c>
      <c r="C97" s="3">
        <v>0.57142857142857095</v>
      </c>
      <c r="D97">
        <v>81</v>
      </c>
    </row>
    <row r="98" spans="1:4" x14ac:dyDescent="0.25">
      <c r="A98" s="1" t="s">
        <v>2</v>
      </c>
      <c r="B98" s="1">
        <f>ROUND(chooseFavPretest416[[#This Row],[knowledgeScore]],1)</f>
        <v>0.6</v>
      </c>
      <c r="C98" s="3">
        <v>0.57142857142857095</v>
      </c>
      <c r="D98">
        <v>81</v>
      </c>
    </row>
    <row r="99" spans="1:4" x14ac:dyDescent="0.25">
      <c r="A99" s="1" t="s">
        <v>0</v>
      </c>
      <c r="B99" s="1">
        <f>ROUND(chooseFavPretest416[[#This Row],[knowledgeScore]],1)</f>
        <v>0.6</v>
      </c>
      <c r="C99" s="3">
        <v>0.57142857142857095</v>
      </c>
      <c r="D99">
        <v>81</v>
      </c>
    </row>
    <row r="100" spans="1:4" x14ac:dyDescent="0.25">
      <c r="A100" s="1" t="s">
        <v>2</v>
      </c>
      <c r="B100" s="1">
        <f>ROUND(chooseFavPretest416[[#This Row],[knowledgeScore]],1)</f>
        <v>0.6</v>
      </c>
      <c r="C100" s="3">
        <v>0.57142857142857095</v>
      </c>
      <c r="D100">
        <v>81</v>
      </c>
    </row>
    <row r="101" spans="1:4" x14ac:dyDescent="0.25">
      <c r="A101" s="1" t="s">
        <v>1</v>
      </c>
      <c r="B101" s="1">
        <f>ROUND(chooseFavPretest416[[#This Row],[knowledgeScore]],1)</f>
        <v>0.6</v>
      </c>
      <c r="C101" s="3">
        <v>0.60714285714285698</v>
      </c>
      <c r="D101">
        <v>75</v>
      </c>
    </row>
    <row r="102" spans="1:4" x14ac:dyDescent="0.25">
      <c r="A102" s="1" t="s">
        <v>2</v>
      </c>
      <c r="B102" s="1">
        <f>ROUND(chooseFavPretest416[[#This Row],[knowledgeScore]],1)</f>
        <v>0.6</v>
      </c>
      <c r="C102" s="3">
        <v>0.60714285714285698</v>
      </c>
      <c r="D102">
        <v>75</v>
      </c>
    </row>
    <row r="103" spans="1:4" x14ac:dyDescent="0.25">
      <c r="A103" s="1" t="s">
        <v>2</v>
      </c>
      <c r="B103" s="1">
        <f>ROUND(chooseFavPretest416[[#This Row],[knowledgeScore]],1)</f>
        <v>0.6</v>
      </c>
      <c r="C103" s="3">
        <v>0.60714285714285698</v>
      </c>
      <c r="D103">
        <v>75</v>
      </c>
    </row>
    <row r="104" spans="1:4" x14ac:dyDescent="0.25">
      <c r="A104" s="1" t="s">
        <v>0</v>
      </c>
      <c r="B104" s="1">
        <f>ROUND(chooseFavPretest416[[#This Row],[knowledgeScore]],1)</f>
        <v>0.6</v>
      </c>
      <c r="C104" s="3">
        <v>0.60714285714285698</v>
      </c>
      <c r="D104">
        <v>75</v>
      </c>
    </row>
    <row r="105" spans="1:4" x14ac:dyDescent="0.25">
      <c r="A105" s="1" t="s">
        <v>0</v>
      </c>
      <c r="B105" s="1">
        <f>ROUND(chooseFavPretest416[[#This Row],[knowledgeScore]],1)</f>
        <v>0.6</v>
      </c>
      <c r="C105" s="3">
        <v>0.60714285714285698</v>
      </c>
      <c r="D105">
        <v>75</v>
      </c>
    </row>
    <row r="106" spans="1:4" x14ac:dyDescent="0.25">
      <c r="A106" s="1" t="s">
        <v>1</v>
      </c>
      <c r="B106" s="1">
        <f>ROUND(chooseFavPretest416[[#This Row],[knowledgeScore]],1)</f>
        <v>0.6</v>
      </c>
      <c r="C106" s="3">
        <v>0.60714285714285698</v>
      </c>
      <c r="D106">
        <v>75</v>
      </c>
    </row>
    <row r="107" spans="1:4" x14ac:dyDescent="0.25">
      <c r="A107" s="1" t="s">
        <v>2</v>
      </c>
      <c r="B107" s="1">
        <f>ROUND(chooseFavPretest416[[#This Row],[knowledgeScore]],1)</f>
        <v>0.6</v>
      </c>
      <c r="C107" s="3">
        <v>0.60714285714285698</v>
      </c>
      <c r="D107">
        <v>75</v>
      </c>
    </row>
    <row r="108" spans="1:4" x14ac:dyDescent="0.25">
      <c r="A108" s="1" t="s">
        <v>2</v>
      </c>
      <c r="B108" s="1">
        <f>ROUND(chooseFavPretest416[[#This Row],[knowledgeScore]],1)</f>
        <v>0.6</v>
      </c>
      <c r="C108" s="3">
        <v>0.60714285714285698</v>
      </c>
      <c r="D108">
        <v>75</v>
      </c>
    </row>
    <row r="109" spans="1:4" x14ac:dyDescent="0.25">
      <c r="A109" s="1" t="s">
        <v>0</v>
      </c>
      <c r="B109" s="1">
        <f>ROUND(chooseFavPretest416[[#This Row],[knowledgeScore]],1)</f>
        <v>0.6</v>
      </c>
      <c r="C109" s="3">
        <v>0.60714285714285698</v>
      </c>
      <c r="D109">
        <v>75</v>
      </c>
    </row>
    <row r="110" spans="1:4" x14ac:dyDescent="0.25">
      <c r="A110" s="1" t="s">
        <v>1</v>
      </c>
      <c r="B110" s="1">
        <f>ROUND(chooseFavPretest416[[#This Row],[knowledgeScore]],1)</f>
        <v>0.6</v>
      </c>
      <c r="C110" s="3">
        <v>0.64285714285714202</v>
      </c>
      <c r="D110">
        <v>95</v>
      </c>
    </row>
    <row r="111" spans="1:4" x14ac:dyDescent="0.25">
      <c r="A111" s="1" t="s">
        <v>0</v>
      </c>
      <c r="B111" s="1">
        <f>ROUND(chooseFavPretest416[[#This Row],[knowledgeScore]],1)</f>
        <v>0.6</v>
      </c>
      <c r="C111" s="3">
        <v>0.64285714285714202</v>
      </c>
      <c r="D111">
        <v>95</v>
      </c>
    </row>
    <row r="112" spans="1:4" x14ac:dyDescent="0.25">
      <c r="A112" s="1" t="s">
        <v>2</v>
      </c>
      <c r="B112" s="1">
        <f>ROUND(chooseFavPretest416[[#This Row],[knowledgeScore]],1)</f>
        <v>0.6</v>
      </c>
      <c r="C112" s="3">
        <v>0.64285714285714202</v>
      </c>
      <c r="D112">
        <v>95</v>
      </c>
    </row>
    <row r="113" spans="1:4" x14ac:dyDescent="0.25">
      <c r="A113" s="1" t="s">
        <v>0</v>
      </c>
      <c r="B113" s="1">
        <f>ROUND(chooseFavPretest416[[#This Row],[knowledgeScore]],1)</f>
        <v>0.6</v>
      </c>
      <c r="C113" s="3">
        <v>0.64285714285714202</v>
      </c>
      <c r="D113">
        <v>95</v>
      </c>
    </row>
    <row r="114" spans="1:4" x14ac:dyDescent="0.25">
      <c r="A114" s="1" t="s">
        <v>0</v>
      </c>
      <c r="B114" s="1">
        <f>ROUND(chooseFavPretest416[[#This Row],[knowledgeScore]],1)</f>
        <v>0.6</v>
      </c>
      <c r="C114" s="3">
        <v>0.64285714285714202</v>
      </c>
      <c r="D114">
        <v>95</v>
      </c>
    </row>
    <row r="115" spans="1:4" x14ac:dyDescent="0.25">
      <c r="A115" s="1" t="s">
        <v>0</v>
      </c>
      <c r="B115" s="1">
        <f>ROUND(chooseFavPretest416[[#This Row],[knowledgeScore]],1)</f>
        <v>0.6</v>
      </c>
      <c r="C115" s="3">
        <v>0.64285714285714202</v>
      </c>
      <c r="D115">
        <v>95</v>
      </c>
    </row>
    <row r="116" spans="1:4" x14ac:dyDescent="0.25">
      <c r="A116" s="1" t="s">
        <v>2</v>
      </c>
      <c r="B116" s="1">
        <f>ROUND(chooseFavPretest416[[#This Row],[knowledgeScore]],1)</f>
        <v>0.6</v>
      </c>
      <c r="C116" s="3">
        <v>0.64285714285714202</v>
      </c>
      <c r="D116">
        <v>95</v>
      </c>
    </row>
    <row r="117" spans="1:4" x14ac:dyDescent="0.25">
      <c r="A117" s="1" t="s">
        <v>2</v>
      </c>
      <c r="B117" s="1">
        <f>ROUND(chooseFavPretest416[[#This Row],[knowledgeScore]],1)</f>
        <v>0.6</v>
      </c>
      <c r="C117" s="3">
        <v>0.64285714285714202</v>
      </c>
      <c r="D117">
        <v>95</v>
      </c>
    </row>
    <row r="118" spans="1:4" x14ac:dyDescent="0.25">
      <c r="A118" s="1" t="s">
        <v>0</v>
      </c>
      <c r="B118" s="1">
        <f>ROUND(chooseFavPretest416[[#This Row],[knowledgeScore]],1)</f>
        <v>0.6</v>
      </c>
      <c r="C118" s="3">
        <v>0.64285714285714202</v>
      </c>
      <c r="D118">
        <v>95</v>
      </c>
    </row>
    <row r="119" spans="1:4" x14ac:dyDescent="0.25">
      <c r="A119" s="1" t="s">
        <v>2</v>
      </c>
      <c r="B119" s="1">
        <f>ROUND(chooseFavPretest416[[#This Row],[knowledgeScore]],1)</f>
        <v>0.7</v>
      </c>
      <c r="C119" s="3">
        <v>0.71428571428571397</v>
      </c>
      <c r="D119">
        <v>86</v>
      </c>
    </row>
    <row r="120" spans="1:4" x14ac:dyDescent="0.25">
      <c r="A120" s="1" t="s">
        <v>2</v>
      </c>
      <c r="B120" s="1">
        <f>ROUND(chooseFavPretest416[[#This Row],[knowledgeScore]],1)</f>
        <v>0.7</v>
      </c>
      <c r="C120" s="3">
        <v>0.71428571428571397</v>
      </c>
      <c r="D120">
        <v>86</v>
      </c>
    </row>
    <row r="121" spans="1:4" x14ac:dyDescent="0.25">
      <c r="A121" s="1" t="s">
        <v>1</v>
      </c>
      <c r="B121" s="1">
        <f>ROUND(chooseFavPretest416[[#This Row],[knowledgeScore]],1)</f>
        <v>0.7</v>
      </c>
      <c r="C121" s="3">
        <v>0.71428571428571397</v>
      </c>
      <c r="D121">
        <v>86</v>
      </c>
    </row>
    <row r="122" spans="1:4" x14ac:dyDescent="0.25">
      <c r="A122" s="1" t="s">
        <v>2</v>
      </c>
      <c r="B122" s="1">
        <f>ROUND(chooseFavPretest416[[#This Row],[knowledgeScore]],1)</f>
        <v>0.7</v>
      </c>
      <c r="C122" s="3">
        <v>0.71428571428571397</v>
      </c>
      <c r="D122">
        <v>86</v>
      </c>
    </row>
    <row r="123" spans="1:4" x14ac:dyDescent="0.25">
      <c r="A123" s="1" t="s">
        <v>2</v>
      </c>
      <c r="B123" s="1">
        <f>ROUND(chooseFavPretest416[[#This Row],[knowledgeScore]],1)</f>
        <v>0.7</v>
      </c>
      <c r="C123" s="3">
        <v>0.71428571428571397</v>
      </c>
      <c r="D123">
        <v>86</v>
      </c>
    </row>
    <row r="124" spans="1:4" x14ac:dyDescent="0.25">
      <c r="A124" s="1" t="s">
        <v>1</v>
      </c>
      <c r="B124" s="1">
        <f>ROUND(chooseFavPretest416[[#This Row],[knowledgeScore]],1)</f>
        <v>0.7</v>
      </c>
      <c r="C124" s="3">
        <v>0.71428571428571397</v>
      </c>
      <c r="D124">
        <v>86</v>
      </c>
    </row>
    <row r="125" spans="1:4" x14ac:dyDescent="0.25">
      <c r="A125" s="1" t="s">
        <v>1</v>
      </c>
      <c r="B125" s="1">
        <f>ROUND(chooseFavPretest416[[#This Row],[knowledgeScore]],1)</f>
        <v>0.7</v>
      </c>
      <c r="C125" s="3">
        <v>0.71428571428571397</v>
      </c>
      <c r="D125">
        <v>86</v>
      </c>
    </row>
    <row r="126" spans="1:4" x14ac:dyDescent="0.25">
      <c r="A126" s="1" t="s">
        <v>0</v>
      </c>
      <c r="B126" s="1">
        <f>ROUND(chooseFavPretest416[[#This Row],[knowledgeScore]],1)</f>
        <v>0.7</v>
      </c>
      <c r="C126" s="3">
        <v>0.71428571428571397</v>
      </c>
      <c r="D126">
        <v>86</v>
      </c>
    </row>
    <row r="127" spans="1:4" x14ac:dyDescent="0.25">
      <c r="A127" s="1" t="s">
        <v>0</v>
      </c>
      <c r="B127" s="1">
        <f>ROUND(chooseFavPretest416[[#This Row],[knowledgeScore]],1)</f>
        <v>0.7</v>
      </c>
      <c r="C127" s="3">
        <v>0.71428571428571397</v>
      </c>
      <c r="D127">
        <v>86</v>
      </c>
    </row>
    <row r="128" spans="1:4" x14ac:dyDescent="0.25">
      <c r="A128" s="1" t="s">
        <v>0</v>
      </c>
      <c r="B128" s="1">
        <f>ROUND(chooseFavPretest416[[#This Row],[knowledgeScore]],1)</f>
        <v>0.8</v>
      </c>
      <c r="C128" s="3">
        <v>0.78571428571428503</v>
      </c>
      <c r="D128">
        <v>73</v>
      </c>
    </row>
    <row r="129" spans="1:4" x14ac:dyDescent="0.25">
      <c r="A129" s="1" t="s">
        <v>0</v>
      </c>
      <c r="B129" s="1">
        <f>ROUND(chooseFavPretest416[[#This Row],[knowledgeScore]],1)</f>
        <v>0.8</v>
      </c>
      <c r="C129" s="3">
        <v>0.78571428571428503</v>
      </c>
      <c r="D129">
        <v>73</v>
      </c>
    </row>
    <row r="130" spans="1:4" x14ac:dyDescent="0.25">
      <c r="A130" s="1" t="s">
        <v>2</v>
      </c>
      <c r="B130" s="1">
        <f>ROUND(chooseFavPretest416[[#This Row],[knowledgeScore]],1)</f>
        <v>0.8</v>
      </c>
      <c r="C130" s="3">
        <v>0.78571428571428503</v>
      </c>
      <c r="D130">
        <v>73</v>
      </c>
    </row>
    <row r="131" spans="1:4" x14ac:dyDescent="0.25">
      <c r="A131" s="1" t="s">
        <v>0</v>
      </c>
      <c r="B131" s="1">
        <f>ROUND(chooseFavPretest416[[#This Row],[knowledgeScore]],1)</f>
        <v>0.8</v>
      </c>
      <c r="C131" s="3">
        <v>0.78571428571428503</v>
      </c>
      <c r="D131">
        <v>73</v>
      </c>
    </row>
    <row r="132" spans="1:4" x14ac:dyDescent="0.25">
      <c r="A132" s="1" t="s">
        <v>0</v>
      </c>
      <c r="B132" s="1">
        <f>ROUND(chooseFavPretest416[[#This Row],[knowledgeScore]],1)</f>
        <v>0.8</v>
      </c>
      <c r="C132" s="3">
        <v>0.78571428571428503</v>
      </c>
      <c r="D132">
        <v>73</v>
      </c>
    </row>
    <row r="133" spans="1:4" x14ac:dyDescent="0.25">
      <c r="A133" s="1" t="s">
        <v>0</v>
      </c>
      <c r="B133" s="1">
        <f>ROUND(chooseFavPretest416[[#This Row],[knowledgeScore]],1)</f>
        <v>0.8</v>
      </c>
      <c r="C133" s="3">
        <v>0.78571428571428503</v>
      </c>
      <c r="D133">
        <v>73</v>
      </c>
    </row>
    <row r="134" spans="1:4" x14ac:dyDescent="0.25">
      <c r="A134" s="1" t="s">
        <v>2</v>
      </c>
      <c r="B134" s="1">
        <f>ROUND(chooseFavPretest416[[#This Row],[knowledgeScore]],1)</f>
        <v>0.8</v>
      </c>
      <c r="C134" s="3">
        <v>0.78571428571428503</v>
      </c>
      <c r="D134">
        <v>73</v>
      </c>
    </row>
    <row r="135" spans="1:4" x14ac:dyDescent="0.25">
      <c r="A135" s="1" t="s">
        <v>1</v>
      </c>
      <c r="B135" s="1">
        <f>ROUND(chooseFavPretest416[[#This Row],[knowledgeScore]],1)</f>
        <v>0.8</v>
      </c>
      <c r="C135" s="3">
        <v>0.78571428571428503</v>
      </c>
      <c r="D135">
        <v>73</v>
      </c>
    </row>
    <row r="136" spans="1:4" x14ac:dyDescent="0.25">
      <c r="A136" s="1" t="s">
        <v>1</v>
      </c>
      <c r="B136" s="1">
        <f>ROUND(chooseFavPretest416[[#This Row],[knowledgeScore]],1)</f>
        <v>0.8</v>
      </c>
      <c r="C136" s="3">
        <v>0.78571428571428503</v>
      </c>
      <c r="D136">
        <v>73</v>
      </c>
    </row>
  </sheetData>
  <pageMargins left="0.7" right="0.7" top="0.78740157499999996" bottom="0.78740157499999996" header="0.3" footer="0.3"/>
  <pageSetup paperSize="9" orientation="portrait" horizontalDpi="360" verticalDpi="360" r:id="rId4"/>
  <drawing r:id="rId5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FF6B-1417-44EE-8075-05B02FADB120}">
  <sheetPr codeName="Tabelle2">
    <tabColor theme="7" tint="0.59999389629810485"/>
  </sheetPr>
  <dimension ref="A1:D136"/>
  <sheetViews>
    <sheetView workbookViewId="0">
      <selection activeCell="I15" sqref="I15"/>
    </sheetView>
  </sheetViews>
  <sheetFormatPr baseColWidth="10" defaultRowHeight="15" x14ac:dyDescent="0.25"/>
  <cols>
    <col min="1" max="1" width="10.140625" bestFit="1" customWidth="1"/>
    <col min="2" max="2" width="16.42578125" style="2" bestFit="1" customWidth="1"/>
    <col min="3" max="3" width="8.85546875" bestFit="1" customWidth="1"/>
    <col min="4" max="4" width="10.140625" bestFit="1" customWidth="1"/>
  </cols>
  <sheetData>
    <row r="1" spans="1:4" x14ac:dyDescent="0.25">
      <c r="A1" t="s">
        <v>6</v>
      </c>
      <c r="B1" s="2" t="s">
        <v>3</v>
      </c>
      <c r="C1" t="s">
        <v>4</v>
      </c>
      <c r="D1" t="s">
        <v>5</v>
      </c>
    </row>
    <row r="2" spans="1:4" x14ac:dyDescent="0.25">
      <c r="A2">
        <v>0</v>
      </c>
      <c r="B2" s="2">
        <v>0.57142857142857095</v>
      </c>
      <c r="C2">
        <v>67</v>
      </c>
      <c r="D2">
        <v>1</v>
      </c>
    </row>
    <row r="3" spans="1:4" x14ac:dyDescent="0.25">
      <c r="A3">
        <v>1</v>
      </c>
      <c r="B3" s="2">
        <v>0.57142857142857095</v>
      </c>
      <c r="C3">
        <v>67</v>
      </c>
      <c r="D3">
        <v>1</v>
      </c>
    </row>
    <row r="4" spans="1:4" x14ac:dyDescent="0.25">
      <c r="A4">
        <v>3</v>
      </c>
      <c r="B4" s="2">
        <v>0.57142857142857095</v>
      </c>
      <c r="C4">
        <v>67</v>
      </c>
      <c r="D4">
        <v>1</v>
      </c>
    </row>
    <row r="5" spans="1:4" x14ac:dyDescent="0.25">
      <c r="A5">
        <v>1</v>
      </c>
      <c r="B5" s="2">
        <v>0.57142857142857095</v>
      </c>
      <c r="C5">
        <v>67</v>
      </c>
      <c r="D5">
        <v>0</v>
      </c>
    </row>
    <row r="6" spans="1:4" x14ac:dyDescent="0.25">
      <c r="A6">
        <v>3</v>
      </c>
      <c r="B6" s="2">
        <v>0.57142857142857095</v>
      </c>
      <c r="C6">
        <v>67</v>
      </c>
      <c r="D6">
        <v>0</v>
      </c>
    </row>
    <row r="7" spans="1:4" x14ac:dyDescent="0.25">
      <c r="A7">
        <v>2</v>
      </c>
      <c r="B7" s="2">
        <v>0.57142857142857095</v>
      </c>
      <c r="C7">
        <v>67</v>
      </c>
      <c r="D7">
        <v>1</v>
      </c>
    </row>
    <row r="8" spans="1:4" x14ac:dyDescent="0.25">
      <c r="A8">
        <v>1</v>
      </c>
      <c r="B8" s="2">
        <v>0.57142857142857095</v>
      </c>
      <c r="C8">
        <v>67</v>
      </c>
      <c r="D8">
        <v>1</v>
      </c>
    </row>
    <row r="9" spans="1:4" x14ac:dyDescent="0.25">
      <c r="A9">
        <v>1</v>
      </c>
      <c r="B9" s="2">
        <v>0.57142857142857095</v>
      </c>
      <c r="C9">
        <v>67</v>
      </c>
      <c r="D9">
        <v>1</v>
      </c>
    </row>
    <row r="10" spans="1:4" x14ac:dyDescent="0.25">
      <c r="A10">
        <v>0</v>
      </c>
      <c r="B10" s="2">
        <v>0.57142857142857095</v>
      </c>
      <c r="C10">
        <v>67</v>
      </c>
      <c r="D10">
        <v>1</v>
      </c>
    </row>
    <row r="11" spans="1:4" x14ac:dyDescent="0.25">
      <c r="A11">
        <v>2</v>
      </c>
      <c r="B11" s="2">
        <v>0.214285714285714</v>
      </c>
      <c r="C11">
        <v>69</v>
      </c>
      <c r="D11">
        <v>5</v>
      </c>
    </row>
    <row r="12" spans="1:4" x14ac:dyDescent="0.25">
      <c r="A12">
        <v>0</v>
      </c>
      <c r="B12" s="2">
        <v>0.214285714285714</v>
      </c>
      <c r="C12">
        <v>69</v>
      </c>
      <c r="D12">
        <v>4</v>
      </c>
    </row>
    <row r="13" spans="1:4" x14ac:dyDescent="0.25">
      <c r="A13">
        <v>1</v>
      </c>
      <c r="B13" s="2">
        <v>0.214285714285714</v>
      </c>
      <c r="C13">
        <v>69</v>
      </c>
      <c r="D13">
        <v>14</v>
      </c>
    </row>
    <row r="14" spans="1:4" x14ac:dyDescent="0.25">
      <c r="A14">
        <v>3</v>
      </c>
      <c r="B14" s="2">
        <v>0.214285714285714</v>
      </c>
      <c r="C14">
        <v>69</v>
      </c>
      <c r="D14">
        <v>3</v>
      </c>
    </row>
    <row r="15" spans="1:4" x14ac:dyDescent="0.25">
      <c r="A15">
        <v>2</v>
      </c>
      <c r="B15" s="2">
        <v>0.214285714285714</v>
      </c>
      <c r="C15">
        <v>69</v>
      </c>
      <c r="D15">
        <v>8</v>
      </c>
    </row>
    <row r="16" spans="1:4" x14ac:dyDescent="0.25">
      <c r="A16">
        <v>0</v>
      </c>
      <c r="B16" s="2">
        <v>0.214285714285714</v>
      </c>
      <c r="C16">
        <v>69</v>
      </c>
      <c r="D16">
        <v>4</v>
      </c>
    </row>
    <row r="17" spans="1:4" x14ac:dyDescent="0.25">
      <c r="A17">
        <v>0</v>
      </c>
      <c r="B17" s="2">
        <v>0.214285714285714</v>
      </c>
      <c r="C17">
        <v>69</v>
      </c>
      <c r="D17">
        <v>1</v>
      </c>
    </row>
    <row r="18" spans="1:4" x14ac:dyDescent="0.25">
      <c r="A18">
        <v>1</v>
      </c>
      <c r="B18" s="2">
        <v>0.214285714285714</v>
      </c>
      <c r="C18">
        <v>69</v>
      </c>
      <c r="D18">
        <v>2</v>
      </c>
    </row>
    <row r="19" spans="1:4" x14ac:dyDescent="0.25">
      <c r="A19">
        <v>1</v>
      </c>
      <c r="B19" s="2">
        <v>0.214285714285714</v>
      </c>
      <c r="C19">
        <v>69</v>
      </c>
      <c r="D19">
        <v>1</v>
      </c>
    </row>
    <row r="20" spans="1:4" x14ac:dyDescent="0.25">
      <c r="A20">
        <v>2</v>
      </c>
      <c r="B20" s="2">
        <v>0.25</v>
      </c>
      <c r="C20">
        <v>72</v>
      </c>
      <c r="D20">
        <v>1</v>
      </c>
    </row>
    <row r="21" spans="1:4" x14ac:dyDescent="0.25">
      <c r="A21">
        <v>1</v>
      </c>
      <c r="B21" s="2">
        <v>0.25</v>
      </c>
      <c r="C21">
        <v>72</v>
      </c>
      <c r="D21">
        <v>1</v>
      </c>
    </row>
    <row r="22" spans="1:4" x14ac:dyDescent="0.25">
      <c r="A22">
        <v>2</v>
      </c>
      <c r="B22" s="2">
        <v>0.25</v>
      </c>
      <c r="C22">
        <v>72</v>
      </c>
      <c r="D22">
        <v>1</v>
      </c>
    </row>
    <row r="23" spans="1:4" x14ac:dyDescent="0.25">
      <c r="A23">
        <v>1</v>
      </c>
      <c r="B23" s="2">
        <v>0.25</v>
      </c>
      <c r="C23">
        <v>72</v>
      </c>
      <c r="D23">
        <v>4</v>
      </c>
    </row>
    <row r="24" spans="1:4" x14ac:dyDescent="0.25">
      <c r="A24">
        <v>3</v>
      </c>
      <c r="B24" s="2">
        <v>0.25</v>
      </c>
      <c r="C24">
        <v>72</v>
      </c>
      <c r="D24">
        <v>0</v>
      </c>
    </row>
    <row r="25" spans="1:4" x14ac:dyDescent="0.25">
      <c r="A25">
        <v>2</v>
      </c>
      <c r="B25" s="2">
        <v>0.25</v>
      </c>
      <c r="C25">
        <v>72</v>
      </c>
      <c r="D25">
        <v>3</v>
      </c>
    </row>
    <row r="26" spans="1:4" x14ac:dyDescent="0.25">
      <c r="A26">
        <v>1</v>
      </c>
      <c r="B26" s="2">
        <v>0.25</v>
      </c>
      <c r="C26">
        <v>72</v>
      </c>
      <c r="D26">
        <v>1</v>
      </c>
    </row>
    <row r="27" spans="1:4" x14ac:dyDescent="0.25">
      <c r="A27">
        <v>3</v>
      </c>
      <c r="B27" s="2">
        <v>0.25</v>
      </c>
      <c r="C27">
        <v>72</v>
      </c>
      <c r="D27">
        <v>0</v>
      </c>
    </row>
    <row r="28" spans="1:4" x14ac:dyDescent="0.25">
      <c r="A28">
        <v>2</v>
      </c>
      <c r="B28" s="2">
        <v>0.25</v>
      </c>
      <c r="C28">
        <v>72</v>
      </c>
      <c r="D28">
        <v>3</v>
      </c>
    </row>
    <row r="29" spans="1:4" x14ac:dyDescent="0.25">
      <c r="A29">
        <v>2</v>
      </c>
      <c r="B29" s="2">
        <v>0.78571428571428503</v>
      </c>
      <c r="C29">
        <v>73</v>
      </c>
      <c r="D29">
        <v>11</v>
      </c>
    </row>
    <row r="30" spans="1:4" x14ac:dyDescent="0.25">
      <c r="A30">
        <v>3</v>
      </c>
      <c r="B30" s="2">
        <v>0.78571428571428503</v>
      </c>
      <c r="C30">
        <v>73</v>
      </c>
      <c r="D30">
        <v>6</v>
      </c>
    </row>
    <row r="31" spans="1:4" x14ac:dyDescent="0.25">
      <c r="A31">
        <v>2</v>
      </c>
      <c r="B31" s="2">
        <v>0.78571428571428503</v>
      </c>
      <c r="C31">
        <v>73</v>
      </c>
      <c r="D31">
        <v>6</v>
      </c>
    </row>
    <row r="32" spans="1:4" x14ac:dyDescent="0.25">
      <c r="A32">
        <v>1</v>
      </c>
      <c r="B32" s="2">
        <v>0.78571428571428503</v>
      </c>
      <c r="C32">
        <v>73</v>
      </c>
      <c r="D32">
        <v>4</v>
      </c>
    </row>
    <row r="33" spans="1:4" x14ac:dyDescent="0.25">
      <c r="A33">
        <v>2</v>
      </c>
      <c r="B33" s="2">
        <v>0.78571428571428503</v>
      </c>
      <c r="C33">
        <v>73</v>
      </c>
      <c r="D33">
        <v>5</v>
      </c>
    </row>
    <row r="34" spans="1:4" x14ac:dyDescent="0.25">
      <c r="A34">
        <v>3</v>
      </c>
      <c r="B34" s="2">
        <v>0.78571428571428503</v>
      </c>
      <c r="C34">
        <v>73</v>
      </c>
      <c r="D34">
        <v>7</v>
      </c>
    </row>
    <row r="35" spans="1:4" x14ac:dyDescent="0.25">
      <c r="A35">
        <v>1</v>
      </c>
      <c r="B35" s="2">
        <v>0.78571428571428503</v>
      </c>
      <c r="C35">
        <v>73</v>
      </c>
      <c r="D35">
        <v>4</v>
      </c>
    </row>
    <row r="36" spans="1:4" x14ac:dyDescent="0.25">
      <c r="A36">
        <v>2</v>
      </c>
      <c r="B36" s="2">
        <v>0.78571428571428503</v>
      </c>
      <c r="C36">
        <v>73</v>
      </c>
      <c r="D36">
        <v>3</v>
      </c>
    </row>
    <row r="37" spans="1:4" x14ac:dyDescent="0.25">
      <c r="A37">
        <v>0</v>
      </c>
      <c r="B37" s="2">
        <v>0.78571428571428503</v>
      </c>
      <c r="C37">
        <v>73</v>
      </c>
      <c r="D37">
        <v>3</v>
      </c>
    </row>
    <row r="38" spans="1:4" x14ac:dyDescent="0.25">
      <c r="A38">
        <v>0</v>
      </c>
      <c r="B38" s="2">
        <v>0.60714285714285698</v>
      </c>
      <c r="C38">
        <v>75</v>
      </c>
      <c r="D38">
        <v>5</v>
      </c>
    </row>
    <row r="39" spans="1:4" x14ac:dyDescent="0.25">
      <c r="A39">
        <v>2</v>
      </c>
      <c r="B39" s="2">
        <v>0.60714285714285698</v>
      </c>
      <c r="C39">
        <v>75</v>
      </c>
      <c r="D39">
        <v>3</v>
      </c>
    </row>
    <row r="40" spans="1:4" x14ac:dyDescent="0.25">
      <c r="A40">
        <v>0</v>
      </c>
      <c r="B40" s="2">
        <v>0.60714285714285698</v>
      </c>
      <c r="C40">
        <v>75</v>
      </c>
      <c r="D40">
        <v>8</v>
      </c>
    </row>
    <row r="41" spans="1:4" x14ac:dyDescent="0.25">
      <c r="A41">
        <v>2</v>
      </c>
      <c r="B41" s="2">
        <v>0.60714285714285698</v>
      </c>
      <c r="C41">
        <v>75</v>
      </c>
      <c r="D41">
        <v>5</v>
      </c>
    </row>
    <row r="42" spans="1:4" x14ac:dyDescent="0.25">
      <c r="A42">
        <v>3</v>
      </c>
      <c r="B42" s="2">
        <v>0.60714285714285698</v>
      </c>
      <c r="C42">
        <v>75</v>
      </c>
      <c r="D42">
        <v>5</v>
      </c>
    </row>
    <row r="43" spans="1:4" x14ac:dyDescent="0.25">
      <c r="A43">
        <v>2</v>
      </c>
      <c r="B43" s="2">
        <v>0.60714285714285698</v>
      </c>
      <c r="C43">
        <v>75</v>
      </c>
      <c r="D43">
        <v>2</v>
      </c>
    </row>
    <row r="44" spans="1:4" x14ac:dyDescent="0.25">
      <c r="A44">
        <v>2</v>
      </c>
      <c r="B44" s="2">
        <v>0.60714285714285698</v>
      </c>
      <c r="C44">
        <v>75</v>
      </c>
      <c r="D44">
        <v>4</v>
      </c>
    </row>
    <row r="45" spans="1:4" x14ac:dyDescent="0.25">
      <c r="A45">
        <v>1</v>
      </c>
      <c r="B45" s="2">
        <v>0.60714285714285698</v>
      </c>
      <c r="C45">
        <v>75</v>
      </c>
      <c r="D45">
        <v>1</v>
      </c>
    </row>
    <row r="46" spans="1:4" x14ac:dyDescent="0.25">
      <c r="A46">
        <v>1</v>
      </c>
      <c r="B46" s="2">
        <v>0.60714285714285698</v>
      </c>
      <c r="C46">
        <v>75</v>
      </c>
      <c r="D46">
        <v>0</v>
      </c>
    </row>
    <row r="47" spans="1:4" x14ac:dyDescent="0.25">
      <c r="A47">
        <v>0</v>
      </c>
      <c r="B47" s="2">
        <v>0.53571428571428503</v>
      </c>
      <c r="C47">
        <v>79</v>
      </c>
      <c r="D47">
        <v>1</v>
      </c>
    </row>
    <row r="48" spans="1:4" x14ac:dyDescent="0.25">
      <c r="A48">
        <v>1</v>
      </c>
      <c r="B48" s="2">
        <v>0.53571428571428503</v>
      </c>
      <c r="C48">
        <v>79</v>
      </c>
      <c r="D48">
        <v>3</v>
      </c>
    </row>
    <row r="49" spans="1:4" x14ac:dyDescent="0.25">
      <c r="A49">
        <v>2</v>
      </c>
      <c r="B49" s="2">
        <v>0.53571428571428503</v>
      </c>
      <c r="C49">
        <v>79</v>
      </c>
      <c r="D49">
        <v>3</v>
      </c>
    </row>
    <row r="50" spans="1:4" x14ac:dyDescent="0.25">
      <c r="A50">
        <v>2</v>
      </c>
      <c r="B50" s="2">
        <v>0.53571428571428503</v>
      </c>
      <c r="C50">
        <v>79</v>
      </c>
      <c r="D50">
        <v>3</v>
      </c>
    </row>
    <row r="51" spans="1:4" x14ac:dyDescent="0.25">
      <c r="A51">
        <v>2</v>
      </c>
      <c r="B51" s="2">
        <v>0.53571428571428503</v>
      </c>
      <c r="C51">
        <v>79</v>
      </c>
      <c r="D51">
        <v>0</v>
      </c>
    </row>
    <row r="52" spans="1:4" x14ac:dyDescent="0.25">
      <c r="A52">
        <v>3</v>
      </c>
      <c r="B52" s="2">
        <v>0.53571428571428503</v>
      </c>
      <c r="C52">
        <v>79</v>
      </c>
      <c r="D52">
        <v>4</v>
      </c>
    </row>
    <row r="53" spans="1:4" x14ac:dyDescent="0.25">
      <c r="A53">
        <v>2</v>
      </c>
      <c r="B53" s="2">
        <v>0.53571428571428503</v>
      </c>
      <c r="C53">
        <v>79</v>
      </c>
      <c r="D53">
        <v>1</v>
      </c>
    </row>
    <row r="54" spans="1:4" x14ac:dyDescent="0.25">
      <c r="A54">
        <v>1</v>
      </c>
      <c r="B54" s="2">
        <v>0.53571428571428503</v>
      </c>
      <c r="C54">
        <v>79</v>
      </c>
      <c r="D54">
        <v>5</v>
      </c>
    </row>
    <row r="55" spans="1:4" x14ac:dyDescent="0.25">
      <c r="A55">
        <v>2</v>
      </c>
      <c r="B55" s="2">
        <v>0.53571428571428503</v>
      </c>
      <c r="C55">
        <v>79</v>
      </c>
      <c r="D55">
        <v>1</v>
      </c>
    </row>
    <row r="56" spans="1:4" x14ac:dyDescent="0.25">
      <c r="A56">
        <v>3</v>
      </c>
      <c r="B56" s="2">
        <v>0.39285714285714202</v>
      </c>
      <c r="C56">
        <v>80</v>
      </c>
      <c r="D56">
        <v>7</v>
      </c>
    </row>
    <row r="57" spans="1:4" x14ac:dyDescent="0.25">
      <c r="A57">
        <v>1</v>
      </c>
      <c r="B57" s="2">
        <v>0.39285714285714202</v>
      </c>
      <c r="C57">
        <v>80</v>
      </c>
      <c r="D57">
        <v>15</v>
      </c>
    </row>
    <row r="58" spans="1:4" x14ac:dyDescent="0.25">
      <c r="A58">
        <v>0</v>
      </c>
      <c r="B58" s="2">
        <v>0.39285714285714202</v>
      </c>
      <c r="C58">
        <v>80</v>
      </c>
      <c r="D58">
        <v>1</v>
      </c>
    </row>
    <row r="59" spans="1:4" x14ac:dyDescent="0.25">
      <c r="A59">
        <v>3</v>
      </c>
      <c r="B59" s="2">
        <v>0.39285714285714202</v>
      </c>
      <c r="C59">
        <v>80</v>
      </c>
      <c r="D59">
        <v>9</v>
      </c>
    </row>
    <row r="60" spans="1:4" x14ac:dyDescent="0.25">
      <c r="A60">
        <v>2</v>
      </c>
      <c r="B60" s="2">
        <v>0.39285714285714202</v>
      </c>
      <c r="C60">
        <v>80</v>
      </c>
      <c r="D60">
        <v>5</v>
      </c>
    </row>
    <row r="61" spans="1:4" x14ac:dyDescent="0.25">
      <c r="A61">
        <v>3</v>
      </c>
      <c r="B61" s="2">
        <v>0.39285714285714202</v>
      </c>
      <c r="C61">
        <v>80</v>
      </c>
      <c r="D61">
        <v>5</v>
      </c>
    </row>
    <row r="62" spans="1:4" x14ac:dyDescent="0.25">
      <c r="A62">
        <v>1</v>
      </c>
      <c r="B62" s="2">
        <v>0.39285714285714202</v>
      </c>
      <c r="C62">
        <v>80</v>
      </c>
      <c r="D62">
        <v>4</v>
      </c>
    </row>
    <row r="63" spans="1:4" x14ac:dyDescent="0.25">
      <c r="A63">
        <v>3</v>
      </c>
      <c r="B63" s="2">
        <v>0.39285714285714202</v>
      </c>
      <c r="C63">
        <v>80</v>
      </c>
      <c r="D63">
        <v>4</v>
      </c>
    </row>
    <row r="64" spans="1:4" x14ac:dyDescent="0.25">
      <c r="A64">
        <v>1</v>
      </c>
      <c r="B64" s="2">
        <v>0.39285714285714202</v>
      </c>
      <c r="C64">
        <v>80</v>
      </c>
      <c r="D64">
        <v>3</v>
      </c>
    </row>
    <row r="65" spans="1:4" x14ac:dyDescent="0.25">
      <c r="A65">
        <v>1</v>
      </c>
      <c r="B65" s="2">
        <v>0.57142857142857095</v>
      </c>
      <c r="C65">
        <v>81</v>
      </c>
      <c r="D65">
        <v>27</v>
      </c>
    </row>
    <row r="66" spans="1:4" x14ac:dyDescent="0.25">
      <c r="A66">
        <v>4</v>
      </c>
      <c r="B66" s="2">
        <v>0.57142857142857095</v>
      </c>
      <c r="C66">
        <v>81</v>
      </c>
      <c r="D66">
        <v>26</v>
      </c>
    </row>
    <row r="67" spans="1:4" x14ac:dyDescent="0.25">
      <c r="A67">
        <v>4</v>
      </c>
      <c r="B67" s="2">
        <v>0.57142857142857095</v>
      </c>
      <c r="C67">
        <v>81</v>
      </c>
      <c r="D67">
        <v>16</v>
      </c>
    </row>
    <row r="68" spans="1:4" x14ac:dyDescent="0.25">
      <c r="A68">
        <v>3</v>
      </c>
      <c r="B68" s="2">
        <v>0.57142857142857095</v>
      </c>
      <c r="C68">
        <v>81</v>
      </c>
      <c r="D68">
        <v>22</v>
      </c>
    </row>
    <row r="69" spans="1:4" x14ac:dyDescent="0.25">
      <c r="A69">
        <v>2</v>
      </c>
      <c r="B69" s="2">
        <v>0.57142857142857095</v>
      </c>
      <c r="C69">
        <v>81</v>
      </c>
      <c r="D69">
        <v>9</v>
      </c>
    </row>
    <row r="70" spans="1:4" x14ac:dyDescent="0.25">
      <c r="A70">
        <v>0</v>
      </c>
      <c r="B70" s="2">
        <v>0.57142857142857095</v>
      </c>
      <c r="C70">
        <v>81</v>
      </c>
      <c r="D70">
        <v>10</v>
      </c>
    </row>
    <row r="71" spans="1:4" x14ac:dyDescent="0.25">
      <c r="A71">
        <v>2</v>
      </c>
      <c r="B71" s="2">
        <v>0.57142857142857095</v>
      </c>
      <c r="C71">
        <v>81</v>
      </c>
      <c r="D71">
        <v>15</v>
      </c>
    </row>
    <row r="72" spans="1:4" x14ac:dyDescent="0.25">
      <c r="A72">
        <v>0</v>
      </c>
      <c r="B72" s="2">
        <v>0.57142857142857095</v>
      </c>
      <c r="C72">
        <v>81</v>
      </c>
      <c r="D72">
        <v>14</v>
      </c>
    </row>
    <row r="73" spans="1:4" x14ac:dyDescent="0.25">
      <c r="A73">
        <v>1</v>
      </c>
      <c r="B73" s="2">
        <v>0.57142857142857095</v>
      </c>
      <c r="C73">
        <v>81</v>
      </c>
      <c r="D73">
        <v>8</v>
      </c>
    </row>
    <row r="74" spans="1:4" x14ac:dyDescent="0.25">
      <c r="A74">
        <v>2</v>
      </c>
      <c r="B74" s="2">
        <v>0.214285714285714</v>
      </c>
      <c r="C74">
        <v>83</v>
      </c>
      <c r="D74">
        <v>8</v>
      </c>
    </row>
    <row r="75" spans="1:4" x14ac:dyDescent="0.25">
      <c r="A75">
        <v>1</v>
      </c>
      <c r="B75" s="2">
        <v>0.214285714285714</v>
      </c>
      <c r="C75">
        <v>83</v>
      </c>
      <c r="D75">
        <v>3</v>
      </c>
    </row>
    <row r="76" spans="1:4" x14ac:dyDescent="0.25">
      <c r="A76">
        <v>3</v>
      </c>
      <c r="B76" s="2">
        <v>0.214285714285714</v>
      </c>
      <c r="C76">
        <v>83</v>
      </c>
      <c r="D76">
        <v>2</v>
      </c>
    </row>
    <row r="77" spans="1:4" x14ac:dyDescent="0.25">
      <c r="A77">
        <v>0</v>
      </c>
      <c r="B77" s="2">
        <v>0.214285714285714</v>
      </c>
      <c r="C77">
        <v>83</v>
      </c>
      <c r="D77">
        <v>6</v>
      </c>
    </row>
    <row r="78" spans="1:4" x14ac:dyDescent="0.25">
      <c r="A78">
        <v>3</v>
      </c>
      <c r="B78" s="2">
        <v>0.214285714285714</v>
      </c>
      <c r="C78">
        <v>83</v>
      </c>
      <c r="D78">
        <v>2</v>
      </c>
    </row>
    <row r="79" spans="1:4" x14ac:dyDescent="0.25">
      <c r="A79">
        <v>4</v>
      </c>
      <c r="B79" s="2">
        <v>0.214285714285714</v>
      </c>
      <c r="C79">
        <v>83</v>
      </c>
      <c r="D79">
        <v>4</v>
      </c>
    </row>
    <row r="80" spans="1:4" x14ac:dyDescent="0.25">
      <c r="A80">
        <v>0</v>
      </c>
      <c r="B80" s="2">
        <v>0.214285714285714</v>
      </c>
      <c r="C80">
        <v>83</v>
      </c>
      <c r="D80">
        <v>2</v>
      </c>
    </row>
    <row r="81" spans="1:4" x14ac:dyDescent="0.25">
      <c r="A81">
        <v>2</v>
      </c>
      <c r="B81" s="2">
        <v>0.214285714285714</v>
      </c>
      <c r="C81">
        <v>83</v>
      </c>
      <c r="D81">
        <v>6</v>
      </c>
    </row>
    <row r="82" spans="1:4" x14ac:dyDescent="0.25">
      <c r="A82">
        <v>1</v>
      </c>
      <c r="B82" s="2">
        <v>0.214285714285714</v>
      </c>
      <c r="C82">
        <v>83</v>
      </c>
      <c r="D82">
        <v>2</v>
      </c>
    </row>
    <row r="83" spans="1:4" x14ac:dyDescent="0.25">
      <c r="A83">
        <v>0</v>
      </c>
      <c r="B83" s="2">
        <v>0.25</v>
      </c>
      <c r="C83">
        <v>85</v>
      </c>
      <c r="D83">
        <v>8</v>
      </c>
    </row>
    <row r="84" spans="1:4" x14ac:dyDescent="0.25">
      <c r="A84">
        <v>2</v>
      </c>
      <c r="B84" s="2">
        <v>0.25</v>
      </c>
      <c r="C84">
        <v>85</v>
      </c>
      <c r="D84">
        <v>2</v>
      </c>
    </row>
    <row r="85" spans="1:4" x14ac:dyDescent="0.25">
      <c r="A85">
        <v>1</v>
      </c>
      <c r="B85" s="2">
        <v>0.25</v>
      </c>
      <c r="C85">
        <v>85</v>
      </c>
      <c r="D85">
        <v>5</v>
      </c>
    </row>
    <row r="86" spans="1:4" x14ac:dyDescent="0.25">
      <c r="A86">
        <v>0</v>
      </c>
      <c r="B86" s="2">
        <v>0.25</v>
      </c>
      <c r="C86">
        <v>85</v>
      </c>
      <c r="D86">
        <v>1</v>
      </c>
    </row>
    <row r="87" spans="1:4" x14ac:dyDescent="0.25">
      <c r="A87">
        <v>2</v>
      </c>
      <c r="B87" s="2">
        <v>0.25</v>
      </c>
      <c r="C87">
        <v>85</v>
      </c>
      <c r="D87">
        <v>2</v>
      </c>
    </row>
    <row r="88" spans="1:4" x14ac:dyDescent="0.25">
      <c r="A88">
        <v>1</v>
      </c>
      <c r="B88" s="2">
        <v>0.25</v>
      </c>
      <c r="C88">
        <v>85</v>
      </c>
      <c r="D88">
        <v>4</v>
      </c>
    </row>
    <row r="89" spans="1:4" x14ac:dyDescent="0.25">
      <c r="A89">
        <v>3</v>
      </c>
      <c r="B89" s="2">
        <v>0.25</v>
      </c>
      <c r="C89">
        <v>85</v>
      </c>
      <c r="D89">
        <v>4</v>
      </c>
    </row>
    <row r="90" spans="1:4" x14ac:dyDescent="0.25">
      <c r="A90">
        <v>2</v>
      </c>
      <c r="B90" s="2">
        <v>0.25</v>
      </c>
      <c r="C90">
        <v>85</v>
      </c>
      <c r="D90">
        <v>5</v>
      </c>
    </row>
    <row r="91" spans="1:4" x14ac:dyDescent="0.25">
      <c r="A91">
        <v>2</v>
      </c>
      <c r="B91" s="2">
        <v>0.25</v>
      </c>
      <c r="C91">
        <v>85</v>
      </c>
      <c r="D91">
        <v>2</v>
      </c>
    </row>
    <row r="92" spans="1:4" x14ac:dyDescent="0.25">
      <c r="A92">
        <v>1</v>
      </c>
      <c r="B92" s="2">
        <v>0.32142857142857101</v>
      </c>
      <c r="C92">
        <v>84</v>
      </c>
      <c r="D92">
        <v>9</v>
      </c>
    </row>
    <row r="93" spans="1:4" x14ac:dyDescent="0.25">
      <c r="A93">
        <v>2</v>
      </c>
      <c r="B93" s="2">
        <v>0.32142857142857101</v>
      </c>
      <c r="C93">
        <v>84</v>
      </c>
      <c r="D93">
        <v>1</v>
      </c>
    </row>
    <row r="94" spans="1:4" x14ac:dyDescent="0.25">
      <c r="A94">
        <v>2</v>
      </c>
      <c r="B94" s="2">
        <v>0.32142857142857101</v>
      </c>
      <c r="C94">
        <v>84</v>
      </c>
      <c r="D94">
        <v>2</v>
      </c>
    </row>
    <row r="95" spans="1:4" x14ac:dyDescent="0.25">
      <c r="A95">
        <v>1</v>
      </c>
      <c r="B95" s="2">
        <v>0.32142857142857101</v>
      </c>
      <c r="C95">
        <v>84</v>
      </c>
      <c r="D95">
        <v>1</v>
      </c>
    </row>
    <row r="96" spans="1:4" x14ac:dyDescent="0.25">
      <c r="A96">
        <v>3</v>
      </c>
      <c r="B96" s="2">
        <v>0.32142857142857101</v>
      </c>
      <c r="C96">
        <v>84</v>
      </c>
      <c r="D96">
        <v>2</v>
      </c>
    </row>
    <row r="97" spans="1:4" x14ac:dyDescent="0.25">
      <c r="A97">
        <v>1</v>
      </c>
      <c r="B97" s="2">
        <v>0.32142857142857101</v>
      </c>
      <c r="C97">
        <v>84</v>
      </c>
      <c r="D97">
        <v>1</v>
      </c>
    </row>
    <row r="98" spans="1:4" x14ac:dyDescent="0.25">
      <c r="A98">
        <v>2</v>
      </c>
      <c r="B98" s="2">
        <v>0.32142857142857101</v>
      </c>
      <c r="C98">
        <v>84</v>
      </c>
      <c r="D98">
        <v>2</v>
      </c>
    </row>
    <row r="99" spans="1:4" x14ac:dyDescent="0.25">
      <c r="A99">
        <v>0</v>
      </c>
      <c r="B99" s="2">
        <v>0.32142857142857101</v>
      </c>
      <c r="C99">
        <v>84</v>
      </c>
      <c r="D99">
        <v>2</v>
      </c>
    </row>
    <row r="100" spans="1:4" x14ac:dyDescent="0.25">
      <c r="A100">
        <v>2</v>
      </c>
      <c r="B100" s="2">
        <v>0.32142857142857101</v>
      </c>
      <c r="C100">
        <v>84</v>
      </c>
      <c r="D100">
        <v>3</v>
      </c>
    </row>
    <row r="101" spans="1:4" x14ac:dyDescent="0.25">
      <c r="A101">
        <v>0</v>
      </c>
      <c r="B101" s="2">
        <v>0.71428571428571397</v>
      </c>
      <c r="C101">
        <v>86</v>
      </c>
      <c r="D101">
        <v>4</v>
      </c>
    </row>
    <row r="102" spans="1:4" x14ac:dyDescent="0.25">
      <c r="A102">
        <v>0</v>
      </c>
      <c r="B102" s="2">
        <v>0.71428571428571397</v>
      </c>
      <c r="C102">
        <v>86</v>
      </c>
      <c r="D102">
        <v>1</v>
      </c>
    </row>
    <row r="103" spans="1:4" x14ac:dyDescent="0.25">
      <c r="A103">
        <v>0</v>
      </c>
      <c r="B103" s="2">
        <v>0.71428571428571397</v>
      </c>
      <c r="C103">
        <v>86</v>
      </c>
      <c r="D103">
        <v>6</v>
      </c>
    </row>
    <row r="104" spans="1:4" x14ac:dyDescent="0.25">
      <c r="A104">
        <v>0</v>
      </c>
      <c r="B104" s="2">
        <v>0.71428571428571397</v>
      </c>
      <c r="C104">
        <v>86</v>
      </c>
      <c r="D104">
        <v>3</v>
      </c>
    </row>
    <row r="105" spans="1:4" x14ac:dyDescent="0.25">
      <c r="A105">
        <v>1</v>
      </c>
      <c r="B105" s="2">
        <v>0.71428571428571397</v>
      </c>
      <c r="C105">
        <v>86</v>
      </c>
      <c r="D105">
        <v>3</v>
      </c>
    </row>
    <row r="106" spans="1:4" x14ac:dyDescent="0.25">
      <c r="A106">
        <v>2</v>
      </c>
      <c r="B106" s="2">
        <v>0.71428571428571397</v>
      </c>
      <c r="C106">
        <v>86</v>
      </c>
      <c r="D106">
        <v>6</v>
      </c>
    </row>
    <row r="107" spans="1:4" x14ac:dyDescent="0.25">
      <c r="A107">
        <v>2</v>
      </c>
      <c r="B107" s="2">
        <v>0.71428571428571397</v>
      </c>
      <c r="C107">
        <v>86</v>
      </c>
      <c r="D107">
        <v>2</v>
      </c>
    </row>
    <row r="108" spans="1:4" x14ac:dyDescent="0.25">
      <c r="A108">
        <v>2</v>
      </c>
      <c r="B108" s="2">
        <v>0.71428571428571397</v>
      </c>
      <c r="C108">
        <v>86</v>
      </c>
      <c r="D108">
        <v>4</v>
      </c>
    </row>
    <row r="109" spans="1:4" x14ac:dyDescent="0.25">
      <c r="A109">
        <v>3</v>
      </c>
      <c r="B109" s="2">
        <v>0.71428571428571397</v>
      </c>
      <c r="C109">
        <v>86</v>
      </c>
      <c r="D109">
        <v>3</v>
      </c>
    </row>
    <row r="110" spans="1:4" x14ac:dyDescent="0.25">
      <c r="A110">
        <v>0</v>
      </c>
      <c r="B110" s="2">
        <v>0.53571428571428503</v>
      </c>
      <c r="C110">
        <v>89</v>
      </c>
      <c r="D110">
        <v>1</v>
      </c>
    </row>
    <row r="111" spans="1:4" x14ac:dyDescent="0.25">
      <c r="A111">
        <v>0</v>
      </c>
      <c r="B111" s="2">
        <v>0.53571428571428503</v>
      </c>
      <c r="C111">
        <v>89</v>
      </c>
      <c r="D111">
        <v>1</v>
      </c>
    </row>
    <row r="112" spans="1:4" x14ac:dyDescent="0.25">
      <c r="A112">
        <v>2</v>
      </c>
      <c r="B112" s="2">
        <v>0.53571428571428503</v>
      </c>
      <c r="C112">
        <v>89</v>
      </c>
      <c r="D112">
        <v>3</v>
      </c>
    </row>
    <row r="113" spans="1:4" x14ac:dyDescent="0.25">
      <c r="A113">
        <v>3</v>
      </c>
      <c r="B113" s="2">
        <v>0.53571428571428503</v>
      </c>
      <c r="C113">
        <v>89</v>
      </c>
      <c r="D113">
        <v>4</v>
      </c>
    </row>
    <row r="114" spans="1:4" x14ac:dyDescent="0.25">
      <c r="A114">
        <v>2</v>
      </c>
      <c r="B114" s="2">
        <v>0.53571428571428503</v>
      </c>
      <c r="C114">
        <v>89</v>
      </c>
      <c r="D114">
        <v>1</v>
      </c>
    </row>
    <row r="115" spans="1:4" x14ac:dyDescent="0.25">
      <c r="A115">
        <v>2</v>
      </c>
      <c r="B115" s="2">
        <v>0.53571428571428503</v>
      </c>
      <c r="C115">
        <v>89</v>
      </c>
      <c r="D115">
        <v>3</v>
      </c>
    </row>
    <row r="116" spans="1:4" x14ac:dyDescent="0.25">
      <c r="A116">
        <v>1</v>
      </c>
      <c r="B116" s="2">
        <v>0.53571428571428503</v>
      </c>
      <c r="C116">
        <v>89</v>
      </c>
      <c r="D116">
        <v>5</v>
      </c>
    </row>
    <row r="117" spans="1:4" x14ac:dyDescent="0.25">
      <c r="A117">
        <v>0</v>
      </c>
      <c r="B117" s="2">
        <v>0.53571428571428503</v>
      </c>
      <c r="C117">
        <v>89</v>
      </c>
      <c r="D117">
        <v>3</v>
      </c>
    </row>
    <row r="118" spans="1:4" x14ac:dyDescent="0.25">
      <c r="A118">
        <v>2</v>
      </c>
      <c r="B118" s="2">
        <v>0.53571428571428503</v>
      </c>
      <c r="C118">
        <v>89</v>
      </c>
      <c r="D118">
        <v>3</v>
      </c>
    </row>
    <row r="119" spans="1:4" x14ac:dyDescent="0.25">
      <c r="A119">
        <v>0</v>
      </c>
      <c r="B119" s="2">
        <v>0.64285714285714202</v>
      </c>
      <c r="C119">
        <v>95</v>
      </c>
      <c r="D119">
        <v>1</v>
      </c>
    </row>
    <row r="120" spans="1:4" x14ac:dyDescent="0.25">
      <c r="A120">
        <v>2</v>
      </c>
      <c r="B120" s="2">
        <v>0.64285714285714202</v>
      </c>
      <c r="C120">
        <v>95</v>
      </c>
      <c r="D120">
        <v>4</v>
      </c>
    </row>
    <row r="121" spans="1:4" x14ac:dyDescent="0.25">
      <c r="A121">
        <v>1</v>
      </c>
      <c r="B121" s="2">
        <v>0.64285714285714202</v>
      </c>
      <c r="C121">
        <v>95</v>
      </c>
      <c r="D121">
        <v>3</v>
      </c>
    </row>
    <row r="122" spans="1:4" x14ac:dyDescent="0.25">
      <c r="A122">
        <v>3</v>
      </c>
      <c r="B122" s="2">
        <v>0.64285714285714202</v>
      </c>
      <c r="C122">
        <v>95</v>
      </c>
      <c r="D122">
        <v>1</v>
      </c>
    </row>
    <row r="123" spans="1:4" x14ac:dyDescent="0.25">
      <c r="A123">
        <v>0</v>
      </c>
      <c r="B123" s="2">
        <v>0.64285714285714202</v>
      </c>
      <c r="C123">
        <v>95</v>
      </c>
      <c r="D123">
        <v>4</v>
      </c>
    </row>
    <row r="124" spans="1:4" x14ac:dyDescent="0.25">
      <c r="A124">
        <v>0</v>
      </c>
      <c r="B124" s="2">
        <v>0.64285714285714202</v>
      </c>
      <c r="C124">
        <v>95</v>
      </c>
      <c r="D124">
        <v>0</v>
      </c>
    </row>
    <row r="125" spans="1:4" x14ac:dyDescent="0.25">
      <c r="A125">
        <v>2</v>
      </c>
      <c r="B125" s="2">
        <v>0.64285714285714202</v>
      </c>
      <c r="C125">
        <v>95</v>
      </c>
      <c r="D125">
        <v>2</v>
      </c>
    </row>
    <row r="126" spans="1:4" x14ac:dyDescent="0.25">
      <c r="A126">
        <v>2</v>
      </c>
      <c r="B126" s="2">
        <v>0.64285714285714202</v>
      </c>
      <c r="C126">
        <v>95</v>
      </c>
      <c r="D126">
        <v>1</v>
      </c>
    </row>
    <row r="127" spans="1:4" x14ac:dyDescent="0.25">
      <c r="A127">
        <v>2</v>
      </c>
      <c r="B127" s="2">
        <v>0.64285714285714202</v>
      </c>
      <c r="C127">
        <v>95</v>
      </c>
      <c r="D127">
        <v>2</v>
      </c>
    </row>
    <row r="128" spans="1:4" x14ac:dyDescent="0.25">
      <c r="A128">
        <v>3</v>
      </c>
      <c r="B128" s="2">
        <v>0.39285714285714202</v>
      </c>
      <c r="C128">
        <v>97</v>
      </c>
      <c r="D128">
        <v>0</v>
      </c>
    </row>
    <row r="129" spans="1:4" x14ac:dyDescent="0.25">
      <c r="A129">
        <v>0</v>
      </c>
      <c r="B129" s="2">
        <v>0.39285714285714202</v>
      </c>
      <c r="C129">
        <v>97</v>
      </c>
      <c r="D129">
        <v>1</v>
      </c>
    </row>
    <row r="130" spans="1:4" x14ac:dyDescent="0.25">
      <c r="A130">
        <v>2</v>
      </c>
      <c r="B130" s="2">
        <v>0.39285714285714202</v>
      </c>
      <c r="C130">
        <v>97</v>
      </c>
      <c r="D130">
        <v>5</v>
      </c>
    </row>
    <row r="131" spans="1:4" x14ac:dyDescent="0.25">
      <c r="A131">
        <v>3</v>
      </c>
      <c r="B131" s="2">
        <v>0.39285714285714202</v>
      </c>
      <c r="C131">
        <v>97</v>
      </c>
      <c r="D131">
        <v>1</v>
      </c>
    </row>
    <row r="132" spans="1:4" x14ac:dyDescent="0.25">
      <c r="A132">
        <v>3</v>
      </c>
      <c r="B132" s="2">
        <v>0.39285714285714202</v>
      </c>
      <c r="C132">
        <v>97</v>
      </c>
      <c r="D132">
        <v>1</v>
      </c>
    </row>
    <row r="133" spans="1:4" x14ac:dyDescent="0.25">
      <c r="A133">
        <v>0</v>
      </c>
      <c r="B133" s="2">
        <v>0.39285714285714202</v>
      </c>
      <c r="C133">
        <v>97</v>
      </c>
      <c r="D133">
        <v>1</v>
      </c>
    </row>
    <row r="134" spans="1:4" x14ac:dyDescent="0.25">
      <c r="A134">
        <v>4</v>
      </c>
      <c r="B134" s="2">
        <v>0.39285714285714202</v>
      </c>
      <c r="C134">
        <v>97</v>
      </c>
      <c r="D134">
        <v>0</v>
      </c>
    </row>
    <row r="135" spans="1:4" x14ac:dyDescent="0.25">
      <c r="A135">
        <v>2</v>
      </c>
      <c r="B135" s="2">
        <v>0.39285714285714202</v>
      </c>
      <c r="C135">
        <v>97</v>
      </c>
      <c r="D135">
        <v>2</v>
      </c>
    </row>
    <row r="136" spans="1:4" x14ac:dyDescent="0.25">
      <c r="A136">
        <v>1</v>
      </c>
      <c r="B136" s="2">
        <v>0.39285714285714202</v>
      </c>
      <c r="C136">
        <v>97</v>
      </c>
      <c r="D136">
        <v>1</v>
      </c>
    </row>
  </sheetData>
  <pageMargins left="0.7" right="0.7" top="0.78740157499999996" bottom="0.78740157499999996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16B5-D286-4648-922D-13F9E291CE24}">
  <sheetPr>
    <tabColor rgb="FFFF0000"/>
  </sheetPr>
  <dimension ref="A1:S136"/>
  <sheetViews>
    <sheetView topLeftCell="A40" zoomScale="77" workbookViewId="0">
      <selection activeCell="F79" sqref="F79"/>
    </sheetView>
  </sheetViews>
  <sheetFormatPr baseColWidth="10" defaultRowHeight="15" x14ac:dyDescent="0.25"/>
  <cols>
    <col min="1" max="1" width="10.140625" bestFit="1" customWidth="1"/>
    <col min="2" max="2" width="16.42578125" style="3" bestFit="1" customWidth="1"/>
    <col min="3" max="3" width="8.85546875" bestFit="1" customWidth="1"/>
    <col min="4" max="4" width="10.140625" bestFit="1" customWidth="1"/>
    <col min="7" max="7" width="21.42578125" bestFit="1" customWidth="1"/>
    <col min="8" max="8" width="22.42578125" bestFit="1" customWidth="1"/>
    <col min="9" max="9" width="5" bestFit="1" customWidth="1"/>
    <col min="10" max="17" width="12" bestFit="1" customWidth="1"/>
    <col min="18" max="18" width="5.5703125" bestFit="1" customWidth="1"/>
    <col min="19" max="19" width="14" bestFit="1" customWidth="1"/>
  </cols>
  <sheetData>
    <row r="1" spans="1:16" x14ac:dyDescent="0.25">
      <c r="A1" t="s">
        <v>6</v>
      </c>
      <c r="B1" s="3" t="s">
        <v>3</v>
      </c>
      <c r="C1" t="s">
        <v>4</v>
      </c>
      <c r="D1" t="s">
        <v>5</v>
      </c>
    </row>
    <row r="2" spans="1:16" x14ac:dyDescent="0.25">
      <c r="A2">
        <v>0</v>
      </c>
      <c r="B2" s="3">
        <v>0.214285714285714</v>
      </c>
      <c r="C2">
        <v>69</v>
      </c>
      <c r="D2">
        <v>1</v>
      </c>
      <c r="F2" s="4" t="s">
        <v>30</v>
      </c>
      <c r="G2">
        <v>0</v>
      </c>
      <c r="H2">
        <v>0.1</v>
      </c>
      <c r="I2">
        <v>0.2</v>
      </c>
      <c r="J2">
        <v>0.3</v>
      </c>
      <c r="K2">
        <v>0.4</v>
      </c>
      <c r="L2">
        <v>0.5</v>
      </c>
      <c r="M2">
        <v>0.6</v>
      </c>
      <c r="N2">
        <v>0.7</v>
      </c>
      <c r="O2">
        <v>0.8</v>
      </c>
      <c r="P2">
        <v>0.9</v>
      </c>
    </row>
    <row r="3" spans="1:16" x14ac:dyDescent="0.25">
      <c r="A3">
        <v>1</v>
      </c>
      <c r="B3" s="3">
        <v>0.214285714285714</v>
      </c>
      <c r="C3">
        <v>69</v>
      </c>
      <c r="D3">
        <v>1</v>
      </c>
      <c r="F3">
        <v>0</v>
      </c>
      <c r="G3">
        <f>COUNTIFS(oneOfNineMixPretest721[knowledgeScore],"&gt;=0",oneOfNineMixPretest721[knowledgeScore],"&lt;0.1",oneOfNineMixDist19[distPos],"0")</f>
        <v>0</v>
      </c>
      <c r="H3">
        <f>COUNTIFS(oneOfNineMixPretest721[knowledgeScore],"&gt;=0.1",oneOfNineMixPretest721[knowledgeScore],"&lt;0.2",oneOfNineMixDist19[distPos],"0")</f>
        <v>0</v>
      </c>
      <c r="I3">
        <f>COUNTIFS(oneOfNineMixPretest721[knowledgeScore],"&gt;=0.2",oneOfNineMixPretest721[knowledgeScore],"&lt;0.3",oneOfNineMixDist19[distPos],"0")</f>
        <v>6</v>
      </c>
      <c r="J3">
        <f>COUNTIFS(oneOfNineMixPretest721[knowledgeScore],"&gt;=0.3",oneOfNineMixPretest721[knowledgeScore],"&lt;0.4",oneOfNineMixDist19[distPos],"0")</f>
        <v>4</v>
      </c>
      <c r="K3">
        <f>COUNTIFS(oneOfNineMixPretest721[knowledgeScore],"&gt;=0.4",oneOfNineMixPretest721[knowledgeScore],"&lt;0.5",oneOfNineMixDist19[distPos],"0")</f>
        <v>0</v>
      </c>
      <c r="L3">
        <f>COUNTIFS(oneOfNineMixPretest721[knowledgeScore],"&gt;=0.5",oneOfNineMixPretest721[knowledgeScore],"&lt;0.6",oneOfNineMixDist19[distPos],"0")</f>
        <v>7</v>
      </c>
      <c r="M3">
        <f>COUNTIFS(oneOfNineMixPretest721[knowledgeScore],"&gt;=0.6",oneOfNineMixPretest721[knowledgeScore],"&lt;0.7",oneOfNineMixDist19[distPos],"0")</f>
        <v>7</v>
      </c>
      <c r="N3">
        <f>COUNTIFS(oneOfNineMixPretest721[knowledgeScore],"&gt;=0.7",oneOfNineMixPretest721[knowledgeScore],"&lt;0.8",oneOfNineMixDist19[distPos],"0")</f>
        <v>5</v>
      </c>
      <c r="O3">
        <f>COUNTIFS(oneOfNineMixPretest721[knowledgeScore],"&gt;=0.8",oneOfNineMixPretest721[knowledgeScore],"&lt;0.9",oneOfNineMixDist19[distPos],"0")</f>
        <v>0</v>
      </c>
      <c r="P3">
        <f>COUNTIFS(oneOfNineMixPretest721[knowledgeScore],"&gt;=0.9",oneOfNineMixPretest721[knowledgeScore],"&lt;=1",oneOfNineMixDist19[distPos],"0")</f>
        <v>0</v>
      </c>
    </row>
    <row r="4" spans="1:16" x14ac:dyDescent="0.25">
      <c r="A4">
        <v>3</v>
      </c>
      <c r="B4" s="3">
        <v>0.214285714285714</v>
      </c>
      <c r="C4">
        <v>69</v>
      </c>
      <c r="D4">
        <v>1</v>
      </c>
      <c r="F4">
        <v>1</v>
      </c>
      <c r="G4">
        <f>COUNTIFS(oneOfNineMixPretest721[knowledgeScore],"&gt;=0",oneOfNineMixPretest721[knowledgeScore],"&lt;0.1",oneOfNineMixDist19[distPos],"1")</f>
        <v>0</v>
      </c>
      <c r="H4">
        <f>COUNTIFS(oneOfNineMixPretest721[knowledgeScore],"&gt;=0.1",oneOfNineMixPretest721[knowledgeScore],"&lt;0.2",oneOfNineMixDist19[distPos],"1")</f>
        <v>0</v>
      </c>
      <c r="I4">
        <f>COUNTIFS(oneOfNineMixPretest721[knowledgeScore],"&gt;=0.2",oneOfNineMixPretest721[knowledgeScore],"&lt;0.3",oneOfNineMixDist19[distPos],"1")</f>
        <v>12</v>
      </c>
      <c r="J4">
        <f>COUNTIFS(oneOfNineMixPretest721[knowledgeScore],"&gt;=0.3",oneOfNineMixPretest721[knowledgeScore],"&lt;0.4",oneOfNineMixDist19[distPos],"1")</f>
        <v>7</v>
      </c>
      <c r="K4">
        <f>COUNTIFS(oneOfNineMixPretest721[knowledgeScore],"&gt;=0.4",oneOfNineMixPretest721[knowledgeScore],"&lt;0.5",oneOfNineMixDist19[distPos],"1")</f>
        <v>0</v>
      </c>
      <c r="L4">
        <f>COUNTIFS(oneOfNineMixPretest721[knowledgeScore],"&gt;=0.5",oneOfNineMixPretest721[knowledgeScore],"&lt;0.6",oneOfNineMixDist19[distPos],"1")</f>
        <v>9</v>
      </c>
      <c r="M4">
        <f>COUNTIFS(oneOfNineMixPretest721[knowledgeScore],"&gt;=0.6",oneOfNineMixPretest721[knowledgeScore],"&lt;0.7",oneOfNineMixDist19[distPos],"1")</f>
        <v>2</v>
      </c>
      <c r="N4">
        <f>COUNTIFS(oneOfNineMixPretest721[knowledgeScore],"&gt;=0.7",oneOfNineMixPretest721[knowledgeScore],"&lt;0.8",oneOfNineMixDist19[distPos],"1")</f>
        <v>2</v>
      </c>
      <c r="O4">
        <f>COUNTIFS(oneOfNineMixPretest721[knowledgeScore],"&gt;=0.8",oneOfNineMixPretest721[knowledgeScore],"&lt;0.9",oneOfNineMixDist19[distPos],"1")</f>
        <v>0</v>
      </c>
      <c r="P4">
        <f>COUNTIFS(oneOfNineMixPretest721[knowledgeScore],"&gt;=0.9",oneOfNineMixPretest721[knowledgeScore],"&lt;=1",oneOfNineMixDist19[distPos],"1")</f>
        <v>0</v>
      </c>
    </row>
    <row r="5" spans="1:16" x14ac:dyDescent="0.25">
      <c r="A5">
        <v>1</v>
      </c>
      <c r="B5" s="3">
        <v>0.214285714285714</v>
      </c>
      <c r="C5">
        <v>69</v>
      </c>
      <c r="D5">
        <v>0</v>
      </c>
      <c r="F5">
        <v>2</v>
      </c>
      <c r="G5">
        <f>COUNTIFS(oneOfNineMixPretest721[knowledgeScore],"&gt;=0",oneOfNineMixPretest721[knowledgeScore],"&lt;0.1",oneOfNineMixDist19[distPos],"2")</f>
        <v>0</v>
      </c>
      <c r="H5">
        <f>COUNTIFS(oneOfNineMixPretest721[knowledgeScore],"&gt;=0.1",oneOfNineMixPretest721[knowledgeScore],"&lt;0.2",oneOfNineMixDist19[distPos],"2")</f>
        <v>0</v>
      </c>
      <c r="I5">
        <f>COUNTIFS(oneOfNineMixPretest721[knowledgeScore],"&gt;=0.2",oneOfNineMixPretest721[knowledgeScore],"&lt;0.3",oneOfNineMixDist19[distPos],"2")</f>
        <v>11</v>
      </c>
      <c r="J5">
        <f>COUNTIFS(oneOfNineMixPretest721[knowledgeScore],"&gt;=0.3",oneOfNineMixPretest721[knowledgeScore],"&lt;0.4",oneOfNineMixDist19[distPos],"2")</f>
        <v>10</v>
      </c>
      <c r="K5">
        <f>COUNTIFS(oneOfNineMixPretest721[knowledgeScore],"&gt;=0.4",oneOfNineMixPretest721[knowledgeScore],"&lt;0.5",oneOfNineMixDist19[distPos],"2")</f>
        <v>0</v>
      </c>
      <c r="L5">
        <f>COUNTIFS(oneOfNineMixPretest721[knowledgeScore],"&gt;=0.5",oneOfNineMixPretest721[knowledgeScore],"&lt;0.6",oneOfNineMixDist19[distPos],"2")</f>
        <v>12</v>
      </c>
      <c r="M5">
        <f>COUNTIFS(oneOfNineMixPretest721[knowledgeScore],"&gt;=0.6",oneOfNineMixPretest721[knowledgeScore],"&lt;0.7",oneOfNineMixDist19[distPos],"2")</f>
        <v>7</v>
      </c>
      <c r="N5">
        <f>COUNTIFS(oneOfNineMixPretest721[knowledgeScore],"&gt;=0.7",oneOfNineMixPretest721[knowledgeScore],"&lt;0.8",oneOfNineMixDist19[distPos],"2")</f>
        <v>6</v>
      </c>
      <c r="O5">
        <f>COUNTIFS(oneOfNineMixPretest721[knowledgeScore],"&gt;=0.8",oneOfNineMixPretest721[knowledgeScore],"&lt;0.9",oneOfNineMixDist19[distPos],"2")</f>
        <v>0</v>
      </c>
      <c r="P5">
        <f>COUNTIFS(oneOfNineMixPretest721[knowledgeScore],"&gt;=0.9",oneOfNineMixPretest721[knowledgeScore],"&lt;=1",oneOfNineMixDist19[distPos],"2")</f>
        <v>0</v>
      </c>
    </row>
    <row r="6" spans="1:16" x14ac:dyDescent="0.25">
      <c r="A6">
        <v>3</v>
      </c>
      <c r="B6" s="3">
        <v>0.214285714285714</v>
      </c>
      <c r="C6">
        <v>69</v>
      </c>
      <c r="D6">
        <v>0</v>
      </c>
      <c r="F6">
        <v>3</v>
      </c>
      <c r="G6">
        <f>COUNTIFS(oneOfNineMixPretest721[knowledgeScore],"&gt;=0",oneOfNineMixPretest721[knowledgeScore],"&lt;0.1",oneOfNineMixDist19[distPos],"3")</f>
        <v>0</v>
      </c>
      <c r="H6">
        <f>COUNTIFS(oneOfNineMixPretest721[knowledgeScore],"&gt;=0.1",oneOfNineMixPretest721[knowledgeScore],"&lt;0.2",oneOfNineMixDist19[distPos],"3")</f>
        <v>0</v>
      </c>
      <c r="I6">
        <f>COUNTIFS(oneOfNineMixPretest721[knowledgeScore],"&gt;=0.2",oneOfNineMixPretest721[knowledgeScore],"&lt;0.3",oneOfNineMixDist19[distPos],"3")</f>
        <v>7</v>
      </c>
      <c r="J6">
        <f>COUNTIFS(oneOfNineMixPretest721[knowledgeScore],"&gt;=0.3",oneOfNineMixPretest721[knowledgeScore],"&lt;0.4",oneOfNineMixDist19[distPos],"3")</f>
        <v>6</v>
      </c>
      <c r="K6">
        <f>COUNTIFS(oneOfNineMixPretest721[knowledgeScore],"&gt;=0.4",oneOfNineMixPretest721[knowledgeScore],"&lt;0.5",oneOfNineMixDist19[distPos],"3")</f>
        <v>0</v>
      </c>
      <c r="L6">
        <f>COUNTIFS(oneOfNineMixPretest721[knowledgeScore],"&gt;=0.5",oneOfNineMixPretest721[knowledgeScore],"&lt;0.6",oneOfNineMixDist19[distPos],"3")</f>
        <v>5</v>
      </c>
      <c r="M6">
        <f>COUNTIFS(oneOfNineMixPretest721[knowledgeScore],"&gt;=0.6",oneOfNineMixPretest721[knowledgeScore],"&lt;0.7",oneOfNineMixDist19[distPos],"3")</f>
        <v>2</v>
      </c>
      <c r="N6">
        <f>COUNTIFS(oneOfNineMixPretest721[knowledgeScore],"&gt;=0.7",oneOfNineMixPretest721[knowledgeScore],"&lt;0.8",oneOfNineMixDist19[distPos],"3")</f>
        <v>4</v>
      </c>
      <c r="O6">
        <f>COUNTIFS(oneOfNineMixPretest721[knowledgeScore],"&gt;=0.8",oneOfNineMixPretest721[knowledgeScore],"&lt;0.9",oneOfNineMixDist19[distPos],"3")</f>
        <v>0</v>
      </c>
      <c r="P6">
        <f>COUNTIFS(oneOfNineMixPretest721[knowledgeScore],"&gt;=0.9",oneOfNineMixPretest721[knowledgeScore],"&lt;=1",oneOfNineMixDist19[distPos],"3")</f>
        <v>0</v>
      </c>
    </row>
    <row r="7" spans="1:16" x14ac:dyDescent="0.25">
      <c r="A7">
        <v>2</v>
      </c>
      <c r="B7" s="3">
        <v>0.214285714285714</v>
      </c>
      <c r="C7">
        <v>69</v>
      </c>
      <c r="D7">
        <v>1</v>
      </c>
      <c r="F7">
        <v>4</v>
      </c>
      <c r="G7">
        <f>COUNTIFS(oneOfNineMixPretest721[knowledgeScore],"&gt;=0",oneOfNineMixPretest721[knowledgeScore],"&lt;0.1",oneOfNineMixDist19[distPos],"4")</f>
        <v>0</v>
      </c>
      <c r="H7">
        <f>COUNTIFS(oneOfNineMixPretest721[knowledgeScore],"&gt;=0.1",oneOfNineMixPretest721[knowledgeScore],"&lt;0.2",oneOfNineMixDist19[distPos],"4")</f>
        <v>0</v>
      </c>
      <c r="I7">
        <f>COUNTIFS(oneOfNineMixPretest721[knowledgeScore],"&gt;=0.2",oneOfNineMixPretest721[knowledgeScore],"&lt;0.3",oneOfNineMixDist19[distPos],"4")</f>
        <v>0</v>
      </c>
      <c r="J7">
        <f>COUNTIFS(oneOfNineMixPretest721[knowledgeScore],"&gt;=0.3",oneOfNineMixPretest721[knowledgeScore],"&lt;0.4",oneOfNineMixDist19[distPos],"4")</f>
        <v>0</v>
      </c>
      <c r="K7">
        <f>COUNTIFS(oneOfNineMixPretest721[knowledgeScore],"&gt;=0.4",oneOfNineMixPretest721[knowledgeScore],"&lt;0.5",oneOfNineMixDist19[distPos],"4")</f>
        <v>0</v>
      </c>
      <c r="L7">
        <f>COUNTIFS(oneOfNineMixPretest721[knowledgeScore],"&gt;=0.5",oneOfNineMixPretest721[knowledgeScore],"&lt;0.6",oneOfNineMixDist19[distPos],"4")</f>
        <v>3</v>
      </c>
      <c r="M7">
        <f>COUNTIFS(oneOfNineMixPretest721[knowledgeScore],"&gt;=0.6",oneOfNineMixPretest721[knowledgeScore],"&lt;0.7",oneOfNineMixDist19[distPos],"4")</f>
        <v>0</v>
      </c>
      <c r="N7">
        <f>COUNTIFS(oneOfNineMixPretest721[knowledgeScore],"&gt;=0.7",oneOfNineMixPretest721[knowledgeScore],"&lt;0.8",oneOfNineMixDist19[distPos],"4")</f>
        <v>1</v>
      </c>
      <c r="O7">
        <f>COUNTIFS(oneOfNineMixPretest721[knowledgeScore],"&gt;=0.8",oneOfNineMixPretest721[knowledgeScore],"&lt;0.9",oneOfNineMixDist19[distPos],"4")</f>
        <v>0</v>
      </c>
      <c r="P7">
        <f>COUNTIFS(oneOfNineMixPretest721[knowledgeScore],"&gt;=0.9",oneOfNineMixPretest721[knowledgeScore],"&lt;=1",oneOfNineMixDist19[distPos],"4")</f>
        <v>0</v>
      </c>
    </row>
    <row r="8" spans="1:16" x14ac:dyDescent="0.25">
      <c r="A8">
        <v>1</v>
      </c>
      <c r="B8" s="3">
        <v>0.214285714285714</v>
      </c>
      <c r="C8">
        <v>69</v>
      </c>
      <c r="D8">
        <v>1</v>
      </c>
    </row>
    <row r="9" spans="1:16" x14ac:dyDescent="0.25">
      <c r="A9">
        <v>1</v>
      </c>
      <c r="B9" s="3">
        <v>0.214285714285714</v>
      </c>
      <c r="C9">
        <v>69</v>
      </c>
      <c r="D9">
        <v>1</v>
      </c>
    </row>
    <row r="10" spans="1:16" x14ac:dyDescent="0.25">
      <c r="A10">
        <v>0</v>
      </c>
      <c r="B10" s="3">
        <v>0.214285714285714</v>
      </c>
      <c r="C10">
        <v>69</v>
      </c>
      <c r="D10">
        <v>1</v>
      </c>
    </row>
    <row r="11" spans="1:16" x14ac:dyDescent="0.25">
      <c r="A11">
        <v>2</v>
      </c>
      <c r="B11" s="3">
        <v>0.214285714285714</v>
      </c>
      <c r="C11">
        <v>83</v>
      </c>
      <c r="D11">
        <v>5</v>
      </c>
    </row>
    <row r="12" spans="1:16" x14ac:dyDescent="0.25">
      <c r="A12">
        <v>0</v>
      </c>
      <c r="B12" s="3">
        <v>0.214285714285714</v>
      </c>
      <c r="C12">
        <v>83</v>
      </c>
      <c r="D12">
        <v>4</v>
      </c>
    </row>
    <row r="13" spans="1:16" x14ac:dyDescent="0.25">
      <c r="A13">
        <v>1</v>
      </c>
      <c r="B13" s="3">
        <v>0.214285714285714</v>
      </c>
      <c r="C13">
        <v>83</v>
      </c>
      <c r="D13">
        <v>14</v>
      </c>
    </row>
    <row r="14" spans="1:16" x14ac:dyDescent="0.25">
      <c r="A14">
        <v>3</v>
      </c>
      <c r="B14" s="3">
        <v>0.214285714285714</v>
      </c>
      <c r="C14">
        <v>83</v>
      </c>
      <c r="D14">
        <v>3</v>
      </c>
    </row>
    <row r="15" spans="1:16" x14ac:dyDescent="0.25">
      <c r="A15">
        <v>2</v>
      </c>
      <c r="B15" s="3">
        <v>0.214285714285714</v>
      </c>
      <c r="C15">
        <v>83</v>
      </c>
      <c r="D15">
        <v>8</v>
      </c>
    </row>
    <row r="16" spans="1:16" x14ac:dyDescent="0.25">
      <c r="A16">
        <v>0</v>
      </c>
      <c r="B16" s="3">
        <v>0.214285714285714</v>
      </c>
      <c r="C16">
        <v>83</v>
      </c>
      <c r="D16">
        <v>4</v>
      </c>
    </row>
    <row r="17" spans="1:16" x14ac:dyDescent="0.25">
      <c r="A17">
        <v>0</v>
      </c>
      <c r="B17" s="3">
        <v>0.214285714285714</v>
      </c>
      <c r="C17">
        <v>83</v>
      </c>
      <c r="D17">
        <v>1</v>
      </c>
    </row>
    <row r="18" spans="1:16" x14ac:dyDescent="0.25">
      <c r="A18">
        <v>1</v>
      </c>
      <c r="B18" s="3">
        <v>0.214285714285714</v>
      </c>
      <c r="C18">
        <v>83</v>
      </c>
      <c r="D18">
        <v>2</v>
      </c>
    </row>
    <row r="19" spans="1:16" x14ac:dyDescent="0.25">
      <c r="A19">
        <v>1</v>
      </c>
      <c r="B19" s="3">
        <v>0.214285714285714</v>
      </c>
      <c r="C19">
        <v>83</v>
      </c>
      <c r="D19">
        <v>1</v>
      </c>
    </row>
    <row r="20" spans="1:16" x14ac:dyDescent="0.25">
      <c r="A20">
        <v>2</v>
      </c>
      <c r="B20" s="3">
        <v>0.25</v>
      </c>
      <c r="C20">
        <v>72</v>
      </c>
      <c r="D20">
        <v>1</v>
      </c>
    </row>
    <row r="21" spans="1:16" x14ac:dyDescent="0.25">
      <c r="A21">
        <v>1</v>
      </c>
      <c r="B21" s="3">
        <v>0.25</v>
      </c>
      <c r="C21">
        <v>72</v>
      </c>
      <c r="D21">
        <v>1</v>
      </c>
    </row>
    <row r="22" spans="1:16" x14ac:dyDescent="0.25">
      <c r="A22">
        <v>2</v>
      </c>
      <c r="B22" s="3">
        <v>0.25</v>
      </c>
      <c r="C22">
        <v>72</v>
      </c>
      <c r="D22">
        <v>1</v>
      </c>
    </row>
    <row r="23" spans="1:16" x14ac:dyDescent="0.25">
      <c r="A23">
        <v>1</v>
      </c>
      <c r="B23" s="3">
        <v>0.25</v>
      </c>
      <c r="C23">
        <v>72</v>
      </c>
      <c r="D23">
        <v>4</v>
      </c>
    </row>
    <row r="24" spans="1:16" x14ac:dyDescent="0.25">
      <c r="A24">
        <v>3</v>
      </c>
      <c r="B24" s="3">
        <v>0.25</v>
      </c>
      <c r="C24">
        <v>72</v>
      </c>
      <c r="D24">
        <v>0</v>
      </c>
    </row>
    <row r="25" spans="1:16" x14ac:dyDescent="0.25">
      <c r="A25">
        <v>2</v>
      </c>
      <c r="B25" s="3">
        <v>0.25</v>
      </c>
      <c r="C25">
        <v>72</v>
      </c>
      <c r="D25">
        <v>3</v>
      </c>
    </row>
    <row r="26" spans="1:16" x14ac:dyDescent="0.25">
      <c r="A26">
        <v>1</v>
      </c>
      <c r="B26" s="3">
        <v>0.25</v>
      </c>
      <c r="C26">
        <v>72</v>
      </c>
      <c r="D26">
        <v>1</v>
      </c>
    </row>
    <row r="27" spans="1:16" x14ac:dyDescent="0.25">
      <c r="A27">
        <v>3</v>
      </c>
      <c r="B27" s="3">
        <v>0.25</v>
      </c>
      <c r="C27">
        <v>72</v>
      </c>
      <c r="D27">
        <v>0</v>
      </c>
    </row>
    <row r="28" spans="1:16" x14ac:dyDescent="0.25">
      <c r="A28">
        <v>2</v>
      </c>
      <c r="B28" s="3">
        <v>0.25</v>
      </c>
      <c r="C28">
        <v>72</v>
      </c>
      <c r="D28">
        <v>3</v>
      </c>
    </row>
    <row r="29" spans="1:16" x14ac:dyDescent="0.25">
      <c r="A29">
        <v>2</v>
      </c>
      <c r="B29" s="3">
        <v>0.25</v>
      </c>
      <c r="C29">
        <v>85</v>
      </c>
      <c r="D29">
        <v>11</v>
      </c>
    </row>
    <row r="30" spans="1:16" x14ac:dyDescent="0.25">
      <c r="A30">
        <v>3</v>
      </c>
      <c r="B30" s="3">
        <v>0.25</v>
      </c>
      <c r="C30">
        <v>85</v>
      </c>
      <c r="D30">
        <v>6</v>
      </c>
      <c r="F30" s="4" t="s">
        <v>31</v>
      </c>
      <c r="G30">
        <v>0</v>
      </c>
      <c r="H30">
        <v>0.1</v>
      </c>
      <c r="I30">
        <v>0.2</v>
      </c>
      <c r="J30">
        <v>0.3</v>
      </c>
      <c r="K30">
        <v>0.4</v>
      </c>
      <c r="L30">
        <v>0.5</v>
      </c>
      <c r="M30">
        <v>0.6</v>
      </c>
      <c r="N30">
        <v>0.7</v>
      </c>
      <c r="O30">
        <v>0.8</v>
      </c>
      <c r="P30">
        <v>0.9</v>
      </c>
    </row>
    <row r="31" spans="1:16" x14ac:dyDescent="0.25">
      <c r="A31">
        <v>2</v>
      </c>
      <c r="B31" s="3">
        <v>0.25</v>
      </c>
      <c r="C31">
        <v>85</v>
      </c>
      <c r="D31">
        <v>6</v>
      </c>
      <c r="F31">
        <v>0</v>
      </c>
      <c r="G31">
        <f>COUNTIFS(oneOfNineMixTime925[time],"&gt;=0",oneOfNineMixPretest721[knowledgeScore],"&lt;0.1",oneOfNineMixTime925[time],"0")</f>
        <v>0</v>
      </c>
      <c r="H31">
        <f>COUNTIFS(oneOfNineMixPretest721[knowledgeScore],"&gt;=0.1",oneOfNineMixPretest721[knowledgeScore],"&lt;0.2",oneOfNineMixDist19[distPos],"0")</f>
        <v>0</v>
      </c>
      <c r="I31">
        <f>COUNTIFS(oneOfNineMixPretest721[knowledgeScore],"&gt;=0.2",oneOfNineMixPretest721[knowledgeScore],"&lt;0.3",oneOfNineMixDist19[distPos],"0")</f>
        <v>6</v>
      </c>
      <c r="J31">
        <f>COUNTIFS(oneOfNineMixPretest721[knowledgeScore],"&gt;=0.3",oneOfNineMixPretest721[knowledgeScore],"&lt;0.4",oneOfNineMixDist19[distPos],"0")</f>
        <v>4</v>
      </c>
      <c r="K31">
        <f>COUNTIFS(oneOfNineMixPretest721[knowledgeScore],"&gt;=0.4",oneOfNineMixPretest721[knowledgeScore],"&lt;0.5",oneOfNineMixDist19[distPos],"0")</f>
        <v>0</v>
      </c>
      <c r="L31">
        <f>COUNTIFS(oneOfNineMixPretest721[knowledgeScore],"&gt;=0.5",oneOfNineMixPretest721[knowledgeScore],"&lt;0.6",oneOfNineMixDist19[distPos],"0")</f>
        <v>7</v>
      </c>
      <c r="M31">
        <f>COUNTIFS(oneOfNineMixPretest721[knowledgeScore],"&gt;=0.6",oneOfNineMixPretest721[knowledgeScore],"&lt;0.7",oneOfNineMixDist19[distPos],"0")</f>
        <v>7</v>
      </c>
      <c r="N31">
        <f>COUNTIFS(oneOfNineMixPretest721[knowledgeScore],"&gt;=0.7",oneOfNineMixPretest721[knowledgeScore],"&lt;0.8",oneOfNineMixDist19[distPos],"0")</f>
        <v>5</v>
      </c>
      <c r="O31">
        <f>COUNTIFS(oneOfNineMixPretest721[knowledgeScore],"&gt;=0.8",oneOfNineMixPretest721[knowledgeScore],"&lt;0.9",oneOfNineMixDist19[distPos],"0")</f>
        <v>0</v>
      </c>
      <c r="P31">
        <f>COUNTIFS(oneOfNineMixPretest721[knowledgeScore],"&gt;=0.9",oneOfNineMixPretest721[knowledgeScore],"&lt;=1",oneOfNineMixDist19[distPos],"0")</f>
        <v>0</v>
      </c>
    </row>
    <row r="32" spans="1:16" x14ac:dyDescent="0.25">
      <c r="A32">
        <v>1</v>
      </c>
      <c r="B32" s="3">
        <v>0.25</v>
      </c>
      <c r="C32">
        <v>85</v>
      </c>
      <c r="D32">
        <v>4</v>
      </c>
      <c r="F32">
        <v>1</v>
      </c>
      <c r="G32">
        <f>COUNTIFS(oneOfNineMixPretest721[knowledgeScore],"&gt;=0",oneOfNineMixPretest721[knowledgeScore],"&lt;0.1",oneOfNineMixDist19[distPos],"1")</f>
        <v>0</v>
      </c>
      <c r="H32">
        <f>COUNTIFS(oneOfNineMixPretest721[knowledgeScore],"&gt;=0.1",oneOfNineMixPretest721[knowledgeScore],"&lt;0.2",oneOfNineMixDist19[distPos],"1")</f>
        <v>0</v>
      </c>
      <c r="I32">
        <f>COUNTIFS(oneOfNineMixPretest721[knowledgeScore],"&gt;=0.2",oneOfNineMixPretest721[knowledgeScore],"&lt;0.3",oneOfNineMixDist19[distPos],"1")</f>
        <v>12</v>
      </c>
      <c r="J32">
        <f>COUNTIFS(oneOfNineMixPretest721[knowledgeScore],"&gt;=0.3",oneOfNineMixPretest721[knowledgeScore],"&lt;0.4",oneOfNineMixDist19[distPos],"1")</f>
        <v>7</v>
      </c>
      <c r="K32">
        <f>COUNTIFS(oneOfNineMixPretest721[knowledgeScore],"&gt;=0.4",oneOfNineMixPretest721[knowledgeScore],"&lt;0.5",oneOfNineMixDist19[distPos],"1")</f>
        <v>0</v>
      </c>
      <c r="L32">
        <f>COUNTIFS(oneOfNineMixPretest721[knowledgeScore],"&gt;=0.5",oneOfNineMixPretest721[knowledgeScore],"&lt;0.6",oneOfNineMixDist19[distPos],"1")</f>
        <v>9</v>
      </c>
      <c r="M32">
        <f>COUNTIFS(oneOfNineMixPretest721[knowledgeScore],"&gt;=0.6",oneOfNineMixPretest721[knowledgeScore],"&lt;0.7",oneOfNineMixDist19[distPos],"1")</f>
        <v>2</v>
      </c>
      <c r="N32">
        <f>COUNTIFS(oneOfNineMixPretest721[knowledgeScore],"&gt;=0.7",oneOfNineMixPretest721[knowledgeScore],"&lt;0.8",oneOfNineMixDist19[distPos],"1")</f>
        <v>2</v>
      </c>
      <c r="O32">
        <f>COUNTIFS(oneOfNineMixPretest721[knowledgeScore],"&gt;=0.8",oneOfNineMixPretest721[knowledgeScore],"&lt;0.9",oneOfNineMixDist19[distPos],"1")</f>
        <v>0</v>
      </c>
      <c r="P32">
        <f>COUNTIFS(oneOfNineMixPretest721[knowledgeScore],"&gt;=0.9",oneOfNineMixPretest721[knowledgeScore],"&lt;=1",oneOfNineMixDist19[distPos],"1")</f>
        <v>0</v>
      </c>
    </row>
    <row r="33" spans="1:19" x14ac:dyDescent="0.25">
      <c r="A33">
        <v>2</v>
      </c>
      <c r="B33" s="3">
        <v>0.25</v>
      </c>
      <c r="C33">
        <v>85</v>
      </c>
      <c r="D33">
        <v>5</v>
      </c>
      <c r="F33">
        <v>2</v>
      </c>
      <c r="G33">
        <f>COUNTIFS(oneOfNineMixPretest721[knowledgeScore],"&gt;=0",oneOfNineMixPretest721[knowledgeScore],"&lt;0.1",oneOfNineMixDist19[distPos],"2")</f>
        <v>0</v>
      </c>
      <c r="H33">
        <f>COUNTIFS(oneOfNineMixPretest721[knowledgeScore],"&gt;=0.1",oneOfNineMixPretest721[knowledgeScore],"&lt;0.2",oneOfNineMixDist19[distPos],"2")</f>
        <v>0</v>
      </c>
      <c r="I33">
        <f>COUNTIFS(oneOfNineMixPretest721[knowledgeScore],"&gt;=0.2",oneOfNineMixPretest721[knowledgeScore],"&lt;0.3",oneOfNineMixDist19[distPos],"2")</f>
        <v>11</v>
      </c>
      <c r="J33">
        <f>COUNTIFS(oneOfNineMixPretest721[knowledgeScore],"&gt;=0.3",oneOfNineMixPretest721[knowledgeScore],"&lt;0.4",oneOfNineMixDist19[distPos],"2")</f>
        <v>10</v>
      </c>
      <c r="K33">
        <f>COUNTIFS(oneOfNineMixPretest721[knowledgeScore],"&gt;=0.4",oneOfNineMixPretest721[knowledgeScore],"&lt;0.5",oneOfNineMixDist19[distPos],"2")</f>
        <v>0</v>
      </c>
      <c r="L33">
        <f>COUNTIFS(oneOfNineMixPretest721[knowledgeScore],"&gt;=0.5",oneOfNineMixPretest721[knowledgeScore],"&lt;0.6",oneOfNineMixDist19[distPos],"2")</f>
        <v>12</v>
      </c>
      <c r="M33">
        <f>COUNTIFS(oneOfNineMixPretest721[knowledgeScore],"&gt;=0.6",oneOfNineMixPretest721[knowledgeScore],"&lt;0.7",oneOfNineMixDist19[distPos],"2")</f>
        <v>7</v>
      </c>
      <c r="N33">
        <f>COUNTIFS(oneOfNineMixPretest721[knowledgeScore],"&gt;=0.7",oneOfNineMixPretest721[knowledgeScore],"&lt;0.8",oneOfNineMixDist19[distPos],"2")</f>
        <v>6</v>
      </c>
      <c r="O33">
        <f>COUNTIFS(oneOfNineMixPretest721[knowledgeScore],"&gt;=0.8",oneOfNineMixPretest721[knowledgeScore],"&lt;0.9",oneOfNineMixDist19[distPos],"2")</f>
        <v>0</v>
      </c>
      <c r="P33">
        <f>COUNTIFS(oneOfNineMixPretest721[knowledgeScore],"&gt;=0.9",oneOfNineMixPretest721[knowledgeScore],"&lt;=1",oneOfNineMixDist19[distPos],"2")</f>
        <v>0</v>
      </c>
    </row>
    <row r="34" spans="1:19" x14ac:dyDescent="0.25">
      <c r="A34">
        <v>3</v>
      </c>
      <c r="B34" s="3">
        <v>0.25</v>
      </c>
      <c r="C34">
        <v>85</v>
      </c>
      <c r="D34">
        <v>7</v>
      </c>
      <c r="F34">
        <v>3</v>
      </c>
      <c r="G34">
        <f>COUNTIFS(oneOfNineMixPretest721[knowledgeScore],"&gt;=0",oneOfNineMixPretest721[knowledgeScore],"&lt;0.1",oneOfNineMixDist19[distPos],"3")</f>
        <v>0</v>
      </c>
      <c r="H34">
        <f>COUNTIFS(oneOfNineMixPretest721[knowledgeScore],"&gt;=0.1",oneOfNineMixPretest721[knowledgeScore],"&lt;0.2",oneOfNineMixDist19[distPos],"3")</f>
        <v>0</v>
      </c>
      <c r="I34">
        <f>COUNTIFS(oneOfNineMixPretest721[knowledgeScore],"&gt;=0.2",oneOfNineMixPretest721[knowledgeScore],"&lt;0.3",oneOfNineMixDist19[distPos],"3")</f>
        <v>7</v>
      </c>
      <c r="J34">
        <f>COUNTIFS(oneOfNineMixPretest721[knowledgeScore],"&gt;=0.3",oneOfNineMixPretest721[knowledgeScore],"&lt;0.4",oneOfNineMixDist19[distPos],"3")</f>
        <v>6</v>
      </c>
      <c r="K34">
        <f>COUNTIFS(oneOfNineMixPretest721[knowledgeScore],"&gt;=0.4",oneOfNineMixPretest721[knowledgeScore],"&lt;0.5",oneOfNineMixDist19[distPos],"3")</f>
        <v>0</v>
      </c>
      <c r="L34">
        <f>COUNTIFS(oneOfNineMixPretest721[knowledgeScore],"&gt;=0.5",oneOfNineMixPretest721[knowledgeScore],"&lt;0.6",oneOfNineMixDist19[distPos],"3")</f>
        <v>5</v>
      </c>
      <c r="M34">
        <f>COUNTIFS(oneOfNineMixPretest721[knowledgeScore],"&gt;=0.6",oneOfNineMixPretest721[knowledgeScore],"&lt;0.7",oneOfNineMixDist19[distPos],"3")</f>
        <v>2</v>
      </c>
      <c r="N34">
        <f>COUNTIFS(oneOfNineMixPretest721[knowledgeScore],"&gt;=0.7",oneOfNineMixPretest721[knowledgeScore],"&lt;0.8",oneOfNineMixDist19[distPos],"3")</f>
        <v>4</v>
      </c>
      <c r="O34">
        <f>COUNTIFS(oneOfNineMixPretest721[knowledgeScore],"&gt;=0.8",oneOfNineMixPretest721[knowledgeScore],"&lt;0.9",oneOfNineMixDist19[distPos],"3")</f>
        <v>0</v>
      </c>
      <c r="P34">
        <f>COUNTIFS(oneOfNineMixPretest721[knowledgeScore],"&gt;=0.9",oneOfNineMixPretest721[knowledgeScore],"&lt;=1",oneOfNineMixDist19[distPos],"3")</f>
        <v>0</v>
      </c>
    </row>
    <row r="35" spans="1:19" x14ac:dyDescent="0.25">
      <c r="A35">
        <v>1</v>
      </c>
      <c r="B35" s="3">
        <v>0.25</v>
      </c>
      <c r="C35">
        <v>85</v>
      </c>
      <c r="D35">
        <v>4</v>
      </c>
      <c r="F35">
        <v>4</v>
      </c>
      <c r="G35">
        <f>COUNTIFS(oneOfNineMixPretest721[knowledgeScore],"&gt;=0",oneOfNineMixPretest721[knowledgeScore],"&lt;0.1",oneOfNineMixDist19[distPos],"4")</f>
        <v>0</v>
      </c>
      <c r="H35">
        <f>COUNTIFS(oneOfNineMixPretest721[knowledgeScore],"&gt;=0.1",oneOfNineMixPretest721[knowledgeScore],"&lt;0.2",oneOfNineMixDist19[distPos],"4")</f>
        <v>0</v>
      </c>
      <c r="I35">
        <f>COUNTIFS(oneOfNineMixPretest721[knowledgeScore],"&gt;=0.2",oneOfNineMixPretest721[knowledgeScore],"&lt;0.3",oneOfNineMixDist19[distPos],"4")</f>
        <v>0</v>
      </c>
      <c r="J35">
        <f>COUNTIFS(oneOfNineMixPretest721[knowledgeScore],"&gt;=0.3",oneOfNineMixPretest721[knowledgeScore],"&lt;0.4",oneOfNineMixDist19[distPos],"4")</f>
        <v>0</v>
      </c>
      <c r="K35">
        <f>COUNTIFS(oneOfNineMixPretest721[knowledgeScore],"&gt;=0.4",oneOfNineMixPretest721[knowledgeScore],"&lt;0.5",oneOfNineMixDist19[distPos],"4")</f>
        <v>0</v>
      </c>
      <c r="L35">
        <f>COUNTIFS(oneOfNineMixPretest721[knowledgeScore],"&gt;=0.5",oneOfNineMixPretest721[knowledgeScore],"&lt;0.6",oneOfNineMixDist19[distPos],"4")</f>
        <v>3</v>
      </c>
      <c r="M35">
        <f>COUNTIFS(oneOfNineMixPretest721[knowledgeScore],"&gt;=0.6",oneOfNineMixPretest721[knowledgeScore],"&lt;0.7",oneOfNineMixDist19[distPos],"4")</f>
        <v>0</v>
      </c>
      <c r="N35">
        <f>COUNTIFS(oneOfNineMixPretest721[knowledgeScore],"&gt;=0.7",oneOfNineMixPretest721[knowledgeScore],"&lt;0.8",oneOfNineMixDist19[distPos],"4")</f>
        <v>1</v>
      </c>
      <c r="O35">
        <f>COUNTIFS(oneOfNineMixPretest721[knowledgeScore],"&gt;=0.8",oneOfNineMixPretest721[knowledgeScore],"&lt;0.9",oneOfNineMixDist19[distPos],"4")</f>
        <v>0</v>
      </c>
      <c r="P35">
        <f>COUNTIFS(oneOfNineMixPretest721[knowledgeScore],"&gt;=0.9",oneOfNineMixPretest721[knowledgeScore],"&lt;=1",oneOfNineMixDist19[distPos],"4")</f>
        <v>0</v>
      </c>
    </row>
    <row r="36" spans="1:19" x14ac:dyDescent="0.25">
      <c r="A36">
        <v>2</v>
      </c>
      <c r="B36" s="3">
        <v>0.25</v>
      </c>
      <c r="C36">
        <v>85</v>
      </c>
      <c r="D36">
        <v>3</v>
      </c>
    </row>
    <row r="37" spans="1:19" x14ac:dyDescent="0.25">
      <c r="A37">
        <v>0</v>
      </c>
      <c r="B37" s="3">
        <v>0.25</v>
      </c>
      <c r="C37">
        <v>85</v>
      </c>
      <c r="D37">
        <v>3</v>
      </c>
    </row>
    <row r="38" spans="1:19" x14ac:dyDescent="0.25">
      <c r="A38">
        <v>0</v>
      </c>
      <c r="B38" s="3">
        <v>0.32142857142857101</v>
      </c>
      <c r="C38">
        <v>84</v>
      </c>
      <c r="D38">
        <v>5</v>
      </c>
    </row>
    <row r="39" spans="1:19" x14ac:dyDescent="0.25">
      <c r="A39">
        <v>2</v>
      </c>
      <c r="B39" s="3">
        <v>0.32142857142857101</v>
      </c>
      <c r="C39">
        <v>84</v>
      </c>
      <c r="D39">
        <v>3</v>
      </c>
      <c r="G39" s="5" t="s">
        <v>37</v>
      </c>
      <c r="H39" s="5" t="s">
        <v>36</v>
      </c>
    </row>
    <row r="40" spans="1:19" x14ac:dyDescent="0.25">
      <c r="A40">
        <v>0</v>
      </c>
      <c r="B40" s="3">
        <v>0.32142857142857101</v>
      </c>
      <c r="C40">
        <v>84</v>
      </c>
      <c r="D40">
        <v>8</v>
      </c>
      <c r="G40" s="5" t="s">
        <v>33</v>
      </c>
      <c r="H40" s="3">
        <v>0.214285714285714</v>
      </c>
      <c r="I40" s="3">
        <v>0.25</v>
      </c>
      <c r="J40" s="3">
        <v>0.32142857142857101</v>
      </c>
      <c r="K40" s="3">
        <v>0.39285714285714202</v>
      </c>
      <c r="L40" s="3">
        <v>0.53571428571428503</v>
      </c>
      <c r="M40" s="3">
        <v>0.57142857142857095</v>
      </c>
      <c r="N40" s="3">
        <v>0.60714285714285698</v>
      </c>
      <c r="O40" s="3">
        <v>0.64285714285714202</v>
      </c>
      <c r="P40" s="3">
        <v>0.71428571428571397</v>
      </c>
      <c r="Q40" s="3">
        <v>0.78571428571428503</v>
      </c>
      <c r="R40" t="s">
        <v>34</v>
      </c>
      <c r="S40" t="s">
        <v>35</v>
      </c>
    </row>
    <row r="41" spans="1:19" x14ac:dyDescent="0.25">
      <c r="A41">
        <v>2</v>
      </c>
      <c r="B41" s="3">
        <v>0.32142857142857101</v>
      </c>
      <c r="C41">
        <v>84</v>
      </c>
      <c r="D41">
        <v>5</v>
      </c>
      <c r="G41" s="6">
        <v>0</v>
      </c>
      <c r="H41" s="1">
        <v>2</v>
      </c>
      <c r="I41" s="1">
        <v>2</v>
      </c>
      <c r="J41" s="1">
        <v>1</v>
      </c>
      <c r="K41" s="1">
        <v>1</v>
      </c>
      <c r="L41" s="1"/>
      <c r="M41" s="1"/>
      <c r="N41" s="1"/>
      <c r="O41" s="1"/>
      <c r="P41" s="1">
        <v>1</v>
      </c>
      <c r="Q41" s="1">
        <v>2</v>
      </c>
      <c r="R41" s="1"/>
      <c r="S41" s="1">
        <v>9</v>
      </c>
    </row>
    <row r="42" spans="1:19" x14ac:dyDescent="0.25">
      <c r="A42">
        <v>3</v>
      </c>
      <c r="B42" s="3">
        <v>0.32142857142857101</v>
      </c>
      <c r="C42">
        <v>84</v>
      </c>
      <c r="D42">
        <v>5</v>
      </c>
      <c r="G42" s="6">
        <v>1</v>
      </c>
      <c r="H42" s="1">
        <v>9</v>
      </c>
      <c r="I42" s="1">
        <v>4</v>
      </c>
      <c r="J42" s="1">
        <v>1</v>
      </c>
      <c r="K42" s="1">
        <v>4</v>
      </c>
      <c r="L42" s="1"/>
      <c r="M42" s="1">
        <v>4</v>
      </c>
      <c r="N42" s="1">
        <v>1</v>
      </c>
      <c r="O42" s="1">
        <v>3</v>
      </c>
      <c r="P42" s="1">
        <v>3</v>
      </c>
      <c r="Q42" s="1">
        <v>5</v>
      </c>
      <c r="R42" s="1"/>
      <c r="S42" s="1">
        <v>34</v>
      </c>
    </row>
    <row r="43" spans="1:19" x14ac:dyDescent="0.25">
      <c r="A43">
        <v>2</v>
      </c>
      <c r="B43" s="3">
        <v>0.32142857142857101</v>
      </c>
      <c r="C43">
        <v>84</v>
      </c>
      <c r="D43">
        <v>2</v>
      </c>
      <c r="G43" s="6">
        <v>2</v>
      </c>
      <c r="H43" s="1">
        <v>1</v>
      </c>
      <c r="I43" s="1"/>
      <c r="J43" s="1">
        <v>1</v>
      </c>
      <c r="K43" s="1"/>
      <c r="L43" s="1">
        <v>4</v>
      </c>
      <c r="M43" s="1">
        <v>7</v>
      </c>
      <c r="N43" s="1">
        <v>1</v>
      </c>
      <c r="O43" s="1"/>
      <c r="P43" s="1">
        <v>2</v>
      </c>
      <c r="Q43" s="1">
        <v>1</v>
      </c>
      <c r="R43" s="1"/>
      <c r="S43" s="1">
        <v>17</v>
      </c>
    </row>
    <row r="44" spans="1:19" x14ac:dyDescent="0.25">
      <c r="A44">
        <v>2</v>
      </c>
      <c r="B44" s="3">
        <v>0.32142857142857101</v>
      </c>
      <c r="C44">
        <v>84</v>
      </c>
      <c r="D44">
        <v>4</v>
      </c>
      <c r="G44" s="6">
        <v>3</v>
      </c>
      <c r="H44" s="1">
        <v>1</v>
      </c>
      <c r="I44" s="1">
        <v>4</v>
      </c>
      <c r="J44" s="1">
        <v>1</v>
      </c>
      <c r="K44" s="1">
        <v>4</v>
      </c>
      <c r="L44" s="1">
        <v>1</v>
      </c>
      <c r="M44" s="1">
        <v>1</v>
      </c>
      <c r="N44" s="1">
        <v>3</v>
      </c>
      <c r="O44" s="1">
        <v>4</v>
      </c>
      <c r="P44" s="1">
        <v>1</v>
      </c>
      <c r="Q44" s="1"/>
      <c r="R44" s="1"/>
      <c r="S44" s="1">
        <v>20</v>
      </c>
    </row>
    <row r="45" spans="1:19" x14ac:dyDescent="0.25">
      <c r="A45">
        <v>1</v>
      </c>
      <c r="B45" s="3">
        <v>0.32142857142857101</v>
      </c>
      <c r="C45">
        <v>84</v>
      </c>
      <c r="D45">
        <v>1</v>
      </c>
      <c r="G45" s="6">
        <v>4</v>
      </c>
      <c r="H45" s="1">
        <v>2</v>
      </c>
      <c r="I45" s="1">
        <v>3</v>
      </c>
      <c r="J45" s="1">
        <v>1</v>
      </c>
      <c r="K45" s="1">
        <v>3</v>
      </c>
      <c r="L45" s="1">
        <v>1</v>
      </c>
      <c r="M45" s="1">
        <v>2</v>
      </c>
      <c r="N45" s="1">
        <v>2</v>
      </c>
      <c r="O45" s="1">
        <v>1</v>
      </c>
      <c r="P45" s="1">
        <v>2</v>
      </c>
      <c r="Q45" s="1"/>
      <c r="R45" s="1"/>
      <c r="S45" s="1">
        <v>17</v>
      </c>
    </row>
    <row r="46" spans="1:19" x14ac:dyDescent="0.25">
      <c r="A46">
        <v>1</v>
      </c>
      <c r="B46" s="3">
        <v>0.32142857142857101</v>
      </c>
      <c r="C46">
        <v>84</v>
      </c>
      <c r="D46">
        <v>0</v>
      </c>
      <c r="G46" s="6">
        <v>5</v>
      </c>
      <c r="H46" s="1">
        <v>1</v>
      </c>
      <c r="I46" s="1">
        <v>1</v>
      </c>
      <c r="J46" s="1">
        <v>3</v>
      </c>
      <c r="K46" s="1">
        <v>3</v>
      </c>
      <c r="L46" s="1"/>
      <c r="M46" s="1">
        <v>2</v>
      </c>
      <c r="N46" s="1"/>
      <c r="O46" s="1">
        <v>1</v>
      </c>
      <c r="P46" s="1"/>
      <c r="Q46" s="1">
        <v>1</v>
      </c>
      <c r="R46" s="1"/>
      <c r="S46" s="1">
        <v>12</v>
      </c>
    </row>
    <row r="47" spans="1:19" x14ac:dyDescent="0.25">
      <c r="A47">
        <v>0</v>
      </c>
      <c r="B47" s="3">
        <v>0.39285714285714202</v>
      </c>
      <c r="C47">
        <v>80</v>
      </c>
      <c r="D47">
        <v>1</v>
      </c>
      <c r="G47" s="6">
        <v>6</v>
      </c>
      <c r="H47" s="1"/>
      <c r="I47" s="1">
        <v>2</v>
      </c>
      <c r="J47" s="1"/>
      <c r="K47" s="1"/>
      <c r="L47" s="1">
        <v>2</v>
      </c>
      <c r="M47" s="1"/>
      <c r="N47" s="1">
        <v>2</v>
      </c>
      <c r="O47" s="1"/>
      <c r="P47" s="1"/>
      <c r="Q47" s="1"/>
      <c r="R47" s="1"/>
      <c r="S47" s="1">
        <v>6</v>
      </c>
    </row>
    <row r="48" spans="1:19" x14ac:dyDescent="0.25">
      <c r="A48">
        <v>1</v>
      </c>
      <c r="B48" s="3">
        <v>0.39285714285714202</v>
      </c>
      <c r="C48">
        <v>80</v>
      </c>
      <c r="D48">
        <v>3</v>
      </c>
      <c r="G48" s="6">
        <v>7</v>
      </c>
      <c r="H48" s="1"/>
      <c r="I48" s="1">
        <v>1</v>
      </c>
      <c r="J48" s="1"/>
      <c r="K48" s="1">
        <v>1</v>
      </c>
      <c r="L48" s="1"/>
      <c r="M48" s="1"/>
      <c r="N48" s="1"/>
      <c r="O48" s="1"/>
      <c r="P48" s="1"/>
      <c r="Q48" s="1"/>
      <c r="R48" s="1"/>
      <c r="S48" s="1">
        <v>2</v>
      </c>
    </row>
    <row r="49" spans="1:19" x14ac:dyDescent="0.25">
      <c r="A49">
        <v>2</v>
      </c>
      <c r="B49" s="3">
        <v>0.39285714285714202</v>
      </c>
      <c r="C49">
        <v>80</v>
      </c>
      <c r="D49">
        <v>3</v>
      </c>
      <c r="G49" s="6">
        <v>8</v>
      </c>
      <c r="H49" s="1">
        <v>1</v>
      </c>
      <c r="I49" s="1"/>
      <c r="J49" s="1">
        <v>1</v>
      </c>
      <c r="K49" s="1"/>
      <c r="L49" s="1">
        <v>2</v>
      </c>
      <c r="M49" s="1">
        <v>1</v>
      </c>
      <c r="N49" s="1"/>
      <c r="O49" s="1"/>
      <c r="P49" s="1"/>
      <c r="Q49" s="1"/>
      <c r="R49" s="1"/>
      <c r="S49" s="1">
        <v>5</v>
      </c>
    </row>
    <row r="50" spans="1:19" x14ac:dyDescent="0.25">
      <c r="A50">
        <v>2</v>
      </c>
      <c r="B50" s="3">
        <v>0.39285714285714202</v>
      </c>
      <c r="C50">
        <v>80</v>
      </c>
      <c r="D50">
        <v>3</v>
      </c>
      <c r="G50" s="6">
        <v>9</v>
      </c>
      <c r="H50" s="1"/>
      <c r="I50" s="1"/>
      <c r="J50" s="1"/>
      <c r="K50" s="1">
        <v>1</v>
      </c>
      <c r="L50" s="1">
        <v>1</v>
      </c>
      <c r="M50" s="1">
        <v>1</v>
      </c>
      <c r="N50" s="1"/>
      <c r="O50" s="1"/>
      <c r="P50" s="1"/>
      <c r="Q50" s="1"/>
      <c r="R50" s="1"/>
      <c r="S50" s="1">
        <v>3</v>
      </c>
    </row>
    <row r="51" spans="1:19" x14ac:dyDescent="0.25">
      <c r="A51">
        <v>2</v>
      </c>
      <c r="B51" s="3">
        <v>0.39285714285714202</v>
      </c>
      <c r="C51">
        <v>80</v>
      </c>
      <c r="D51">
        <v>0</v>
      </c>
      <c r="G51" s="6">
        <v>10</v>
      </c>
      <c r="H51" s="1"/>
      <c r="I51" s="1"/>
      <c r="J51" s="1"/>
      <c r="K51" s="1"/>
      <c r="L51" s="1">
        <v>1</v>
      </c>
      <c r="M51" s="1"/>
      <c r="N51" s="1"/>
      <c r="O51" s="1"/>
      <c r="P51" s="1"/>
      <c r="Q51" s="1"/>
      <c r="R51" s="1"/>
      <c r="S51" s="1">
        <v>1</v>
      </c>
    </row>
    <row r="52" spans="1:19" x14ac:dyDescent="0.25">
      <c r="A52">
        <v>3</v>
      </c>
      <c r="B52" s="3">
        <v>0.39285714285714202</v>
      </c>
      <c r="C52">
        <v>80</v>
      </c>
      <c r="D52">
        <v>4</v>
      </c>
      <c r="G52" s="6">
        <v>11</v>
      </c>
      <c r="H52" s="1"/>
      <c r="I52" s="1">
        <v>1</v>
      </c>
      <c r="J52" s="1"/>
      <c r="K52" s="1"/>
      <c r="L52" s="1"/>
      <c r="M52" s="1"/>
      <c r="N52" s="1"/>
      <c r="O52" s="1"/>
      <c r="P52" s="1"/>
      <c r="Q52" s="1"/>
      <c r="R52" s="1"/>
      <c r="S52" s="1">
        <v>1</v>
      </c>
    </row>
    <row r="53" spans="1:19" x14ac:dyDescent="0.25">
      <c r="A53">
        <v>2</v>
      </c>
      <c r="B53" s="3">
        <v>0.39285714285714202</v>
      </c>
      <c r="C53">
        <v>80</v>
      </c>
      <c r="D53">
        <v>1</v>
      </c>
      <c r="G53" s="6">
        <v>14</v>
      </c>
      <c r="H53" s="1">
        <v>1</v>
      </c>
      <c r="I53" s="1"/>
      <c r="J53" s="1"/>
      <c r="K53" s="1"/>
      <c r="L53" s="1">
        <v>1</v>
      </c>
      <c r="M53" s="1"/>
      <c r="N53" s="1"/>
      <c r="O53" s="1"/>
      <c r="P53" s="1"/>
      <c r="Q53" s="1"/>
      <c r="R53" s="1"/>
      <c r="S53" s="1">
        <v>2</v>
      </c>
    </row>
    <row r="54" spans="1:19" x14ac:dyDescent="0.25">
      <c r="A54">
        <v>1</v>
      </c>
      <c r="B54" s="3">
        <v>0.39285714285714202</v>
      </c>
      <c r="C54">
        <v>80</v>
      </c>
      <c r="D54">
        <v>5</v>
      </c>
      <c r="G54" s="6">
        <v>15</v>
      </c>
      <c r="H54" s="1"/>
      <c r="I54" s="1"/>
      <c r="J54" s="1"/>
      <c r="K54" s="1">
        <v>1</v>
      </c>
      <c r="L54" s="1">
        <v>1</v>
      </c>
      <c r="M54" s="1"/>
      <c r="N54" s="1"/>
      <c r="O54" s="1"/>
      <c r="P54" s="1"/>
      <c r="Q54" s="1"/>
      <c r="R54" s="1"/>
      <c r="S54" s="1">
        <v>2</v>
      </c>
    </row>
    <row r="55" spans="1:19" x14ac:dyDescent="0.25">
      <c r="A55">
        <v>2</v>
      </c>
      <c r="B55" s="3">
        <v>0.39285714285714202</v>
      </c>
      <c r="C55">
        <v>80</v>
      </c>
      <c r="D55">
        <v>1</v>
      </c>
      <c r="G55" s="6">
        <v>16</v>
      </c>
      <c r="H55" s="1"/>
      <c r="I55" s="1"/>
      <c r="J55" s="1"/>
      <c r="K55" s="1"/>
      <c r="L55" s="1">
        <v>1</v>
      </c>
      <c r="M55" s="1"/>
      <c r="N55" s="1"/>
      <c r="O55" s="1"/>
      <c r="P55" s="1"/>
      <c r="Q55" s="1"/>
      <c r="R55" s="1"/>
      <c r="S55" s="1">
        <v>1</v>
      </c>
    </row>
    <row r="56" spans="1:19" x14ac:dyDescent="0.25">
      <c r="A56">
        <v>3</v>
      </c>
      <c r="B56" s="3">
        <v>0.39285714285714202</v>
      </c>
      <c r="C56">
        <v>97</v>
      </c>
      <c r="D56">
        <v>7</v>
      </c>
      <c r="G56" s="6">
        <v>22</v>
      </c>
      <c r="H56" s="1"/>
      <c r="I56" s="1"/>
      <c r="J56" s="1"/>
      <c r="K56" s="1"/>
      <c r="L56" s="1">
        <v>1</v>
      </c>
      <c r="M56" s="1"/>
      <c r="N56" s="1"/>
      <c r="O56" s="1"/>
      <c r="P56" s="1"/>
      <c r="Q56" s="1"/>
      <c r="R56" s="1"/>
      <c r="S56" s="1">
        <v>1</v>
      </c>
    </row>
    <row r="57" spans="1:19" x14ac:dyDescent="0.25">
      <c r="A57">
        <v>1</v>
      </c>
      <c r="B57" s="3">
        <v>0.39285714285714202</v>
      </c>
      <c r="C57">
        <v>97</v>
      </c>
      <c r="D57">
        <v>15</v>
      </c>
      <c r="G57" s="6">
        <v>26</v>
      </c>
      <c r="H57" s="1"/>
      <c r="I57" s="1"/>
      <c r="J57" s="1"/>
      <c r="K57" s="1"/>
      <c r="L57" s="1">
        <v>1</v>
      </c>
      <c r="M57" s="1"/>
      <c r="N57" s="1"/>
      <c r="O57" s="1"/>
      <c r="P57" s="1"/>
      <c r="Q57" s="1"/>
      <c r="R57" s="1"/>
      <c r="S57" s="1">
        <v>1</v>
      </c>
    </row>
    <row r="58" spans="1:19" x14ac:dyDescent="0.25">
      <c r="A58">
        <v>0</v>
      </c>
      <c r="B58" s="3">
        <v>0.39285714285714202</v>
      </c>
      <c r="C58">
        <v>97</v>
      </c>
      <c r="D58">
        <v>1</v>
      </c>
      <c r="G58" s="6">
        <v>27</v>
      </c>
      <c r="H58" s="1"/>
      <c r="I58" s="1"/>
      <c r="J58" s="1"/>
      <c r="K58" s="1"/>
      <c r="L58" s="1">
        <v>1</v>
      </c>
      <c r="M58" s="1"/>
      <c r="N58" s="1"/>
      <c r="O58" s="1"/>
      <c r="P58" s="1"/>
      <c r="Q58" s="1"/>
      <c r="R58" s="1"/>
      <c r="S58" s="1">
        <v>1</v>
      </c>
    </row>
    <row r="59" spans="1:19" x14ac:dyDescent="0.25">
      <c r="A59">
        <v>3</v>
      </c>
      <c r="B59" s="3">
        <v>0.39285714285714202</v>
      </c>
      <c r="C59">
        <v>97</v>
      </c>
      <c r="D59">
        <v>9</v>
      </c>
      <c r="G59" s="6" t="s">
        <v>34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>
        <v>2</v>
      </c>
      <c r="B60" s="3">
        <v>0.39285714285714202</v>
      </c>
      <c r="C60">
        <v>97</v>
      </c>
      <c r="D60">
        <v>5</v>
      </c>
      <c r="G60" s="6" t="s">
        <v>35</v>
      </c>
      <c r="H60" s="1">
        <v>18</v>
      </c>
      <c r="I60" s="1">
        <v>18</v>
      </c>
      <c r="J60" s="1">
        <v>9</v>
      </c>
      <c r="K60" s="1">
        <v>18</v>
      </c>
      <c r="L60" s="1">
        <v>18</v>
      </c>
      <c r="M60" s="1">
        <v>18</v>
      </c>
      <c r="N60" s="1">
        <v>9</v>
      </c>
      <c r="O60" s="1">
        <v>9</v>
      </c>
      <c r="P60" s="1">
        <v>9</v>
      </c>
      <c r="Q60" s="1">
        <v>9</v>
      </c>
      <c r="R60" s="1"/>
      <c r="S60" s="1">
        <v>135</v>
      </c>
    </row>
    <row r="61" spans="1:19" x14ac:dyDescent="0.25">
      <c r="A61">
        <v>3</v>
      </c>
      <c r="B61" s="3">
        <v>0.39285714285714202</v>
      </c>
      <c r="C61">
        <v>97</v>
      </c>
      <c r="D61">
        <v>5</v>
      </c>
    </row>
    <row r="62" spans="1:19" x14ac:dyDescent="0.25">
      <c r="A62">
        <v>1</v>
      </c>
      <c r="B62" s="3">
        <v>0.39285714285714202</v>
      </c>
      <c r="C62">
        <v>97</v>
      </c>
      <c r="D62">
        <v>4</v>
      </c>
    </row>
    <row r="63" spans="1:19" x14ac:dyDescent="0.25">
      <c r="A63">
        <v>3</v>
      </c>
      <c r="B63" s="3">
        <v>0.39285714285714202</v>
      </c>
      <c r="C63">
        <v>97</v>
      </c>
      <c r="D63">
        <v>4</v>
      </c>
      <c r="G63" s="4" t="s">
        <v>31</v>
      </c>
      <c r="H63" s="3">
        <v>0.214285714285714</v>
      </c>
      <c r="I63" s="3">
        <v>0.25</v>
      </c>
      <c r="J63" s="3">
        <v>0.32142857142857101</v>
      </c>
      <c r="K63" s="3">
        <v>0.39285714285714202</v>
      </c>
      <c r="L63" s="3">
        <v>0.53571428571428503</v>
      </c>
      <c r="M63" s="3">
        <v>0.57142857142857095</v>
      </c>
      <c r="N63" s="3">
        <v>0.60714285714285698</v>
      </c>
      <c r="O63" s="3">
        <v>0.64285714285714202</v>
      </c>
      <c r="P63" s="3">
        <v>0.71428571428571397</v>
      </c>
      <c r="Q63" s="3">
        <v>0.78571428571428503</v>
      </c>
      <c r="S63" t="s">
        <v>35</v>
      </c>
    </row>
    <row r="64" spans="1:19" x14ac:dyDescent="0.25">
      <c r="A64">
        <v>1</v>
      </c>
      <c r="B64" s="3">
        <v>0.39285714285714202</v>
      </c>
      <c r="C64">
        <v>97</v>
      </c>
      <c r="D64">
        <v>3</v>
      </c>
      <c r="G64">
        <v>0</v>
      </c>
      <c r="H64">
        <v>2</v>
      </c>
      <c r="I64">
        <v>2</v>
      </c>
      <c r="J64">
        <v>1</v>
      </c>
      <c r="K64">
        <v>1</v>
      </c>
      <c r="P64">
        <v>1</v>
      </c>
      <c r="Q64">
        <v>2</v>
      </c>
      <c r="S64">
        <v>9</v>
      </c>
    </row>
    <row r="65" spans="1:19" x14ac:dyDescent="0.25">
      <c r="A65">
        <v>1</v>
      </c>
      <c r="B65" s="3">
        <v>0.53571428571428503</v>
      </c>
      <c r="C65">
        <v>79</v>
      </c>
      <c r="D65">
        <v>27</v>
      </c>
      <c r="G65">
        <v>1</v>
      </c>
      <c r="H65">
        <v>9</v>
      </c>
      <c r="I65">
        <v>4</v>
      </c>
      <c r="J65">
        <v>1</v>
      </c>
      <c r="K65">
        <v>4</v>
      </c>
      <c r="M65">
        <v>4</v>
      </c>
      <c r="N65">
        <v>1</v>
      </c>
      <c r="O65">
        <v>3</v>
      </c>
      <c r="P65">
        <v>3</v>
      </c>
      <c r="Q65">
        <v>5</v>
      </c>
      <c r="S65">
        <v>34</v>
      </c>
    </row>
    <row r="66" spans="1:19" x14ac:dyDescent="0.25">
      <c r="A66">
        <v>4</v>
      </c>
      <c r="B66" s="3">
        <v>0.53571428571428503</v>
      </c>
      <c r="C66">
        <v>79</v>
      </c>
      <c r="D66">
        <v>26</v>
      </c>
      <c r="G66">
        <v>2</v>
      </c>
      <c r="H66">
        <v>1</v>
      </c>
      <c r="J66">
        <v>1</v>
      </c>
      <c r="L66">
        <v>4</v>
      </c>
      <c r="M66">
        <v>7</v>
      </c>
      <c r="N66">
        <v>1</v>
      </c>
      <c r="P66">
        <v>2</v>
      </c>
      <c r="Q66">
        <v>1</v>
      </c>
      <c r="S66">
        <v>17</v>
      </c>
    </row>
    <row r="67" spans="1:19" x14ac:dyDescent="0.25">
      <c r="A67">
        <v>4</v>
      </c>
      <c r="B67" s="3">
        <v>0.53571428571428503</v>
      </c>
      <c r="C67">
        <v>79</v>
      </c>
      <c r="D67">
        <v>16</v>
      </c>
      <c r="G67">
        <v>3</v>
      </c>
      <c r="H67">
        <v>1</v>
      </c>
      <c r="I67">
        <v>4</v>
      </c>
      <c r="J67">
        <v>1</v>
      </c>
      <c r="K67">
        <v>4</v>
      </c>
      <c r="L67">
        <v>1</v>
      </c>
      <c r="M67">
        <v>1</v>
      </c>
      <c r="N67">
        <v>3</v>
      </c>
      <c r="O67">
        <v>4</v>
      </c>
      <c r="P67">
        <v>1</v>
      </c>
      <c r="S67">
        <v>20</v>
      </c>
    </row>
    <row r="68" spans="1:19" x14ac:dyDescent="0.25">
      <c r="A68">
        <v>3</v>
      </c>
      <c r="B68" s="3">
        <v>0.53571428571428503</v>
      </c>
      <c r="C68">
        <v>79</v>
      </c>
      <c r="D68">
        <v>22</v>
      </c>
      <c r="G68">
        <v>4</v>
      </c>
      <c r="H68">
        <v>2</v>
      </c>
      <c r="I68">
        <v>3</v>
      </c>
      <c r="J68">
        <v>1</v>
      </c>
      <c r="K68">
        <v>3</v>
      </c>
      <c r="L68">
        <v>1</v>
      </c>
      <c r="M68">
        <v>2</v>
      </c>
      <c r="N68">
        <v>2</v>
      </c>
      <c r="O68">
        <v>1</v>
      </c>
      <c r="P68">
        <v>2</v>
      </c>
      <c r="S68">
        <v>17</v>
      </c>
    </row>
    <row r="69" spans="1:19" x14ac:dyDescent="0.25">
      <c r="A69">
        <v>2</v>
      </c>
      <c r="B69" s="3">
        <v>0.53571428571428503</v>
      </c>
      <c r="C69">
        <v>79</v>
      </c>
      <c r="D69">
        <v>9</v>
      </c>
      <c r="G69">
        <v>5</v>
      </c>
      <c r="H69">
        <v>1</v>
      </c>
      <c r="I69">
        <v>1</v>
      </c>
      <c r="J69">
        <v>3</v>
      </c>
      <c r="K69">
        <v>3</v>
      </c>
      <c r="M69">
        <v>2</v>
      </c>
      <c r="O69">
        <v>1</v>
      </c>
      <c r="Q69">
        <v>1</v>
      </c>
      <c r="S69">
        <v>12</v>
      </c>
    </row>
    <row r="70" spans="1:19" x14ac:dyDescent="0.25">
      <c r="A70">
        <v>0</v>
      </c>
      <c r="B70" s="3">
        <v>0.53571428571428503</v>
      </c>
      <c r="C70">
        <v>79</v>
      </c>
      <c r="D70">
        <v>10</v>
      </c>
      <c r="G70">
        <v>6</v>
      </c>
      <c r="I70">
        <v>2</v>
      </c>
      <c r="L70">
        <v>2</v>
      </c>
      <c r="N70">
        <v>2</v>
      </c>
      <c r="S70">
        <v>6</v>
      </c>
    </row>
    <row r="71" spans="1:19" x14ac:dyDescent="0.25">
      <c r="A71">
        <v>2</v>
      </c>
      <c r="B71" s="3">
        <v>0.53571428571428503</v>
      </c>
      <c r="C71">
        <v>79</v>
      </c>
      <c r="D71">
        <v>15</v>
      </c>
      <c r="G71">
        <v>7</v>
      </c>
      <c r="I71">
        <v>1</v>
      </c>
      <c r="K71">
        <v>1</v>
      </c>
      <c r="S71">
        <v>2</v>
      </c>
    </row>
    <row r="72" spans="1:19" x14ac:dyDescent="0.25">
      <c r="A72">
        <v>0</v>
      </c>
      <c r="B72" s="3">
        <v>0.53571428571428503</v>
      </c>
      <c r="C72">
        <v>79</v>
      </c>
      <c r="D72">
        <v>14</v>
      </c>
      <c r="G72">
        <v>8</v>
      </c>
      <c r="H72">
        <v>1</v>
      </c>
      <c r="J72">
        <v>1</v>
      </c>
      <c r="L72">
        <v>2</v>
      </c>
      <c r="M72">
        <v>1</v>
      </c>
      <c r="S72">
        <v>5</v>
      </c>
    </row>
    <row r="73" spans="1:19" x14ac:dyDescent="0.25">
      <c r="A73">
        <v>1</v>
      </c>
      <c r="B73" s="3">
        <v>0.53571428571428503</v>
      </c>
      <c r="C73">
        <v>79</v>
      </c>
      <c r="D73">
        <v>8</v>
      </c>
      <c r="G73">
        <v>9</v>
      </c>
      <c r="K73">
        <v>1</v>
      </c>
      <c r="L73">
        <v>1</v>
      </c>
      <c r="M73">
        <v>1</v>
      </c>
      <c r="S73">
        <v>3</v>
      </c>
    </row>
    <row r="74" spans="1:19" x14ac:dyDescent="0.25">
      <c r="A74">
        <v>2</v>
      </c>
      <c r="B74" s="3">
        <v>0.53571428571428503</v>
      </c>
      <c r="C74">
        <v>89</v>
      </c>
      <c r="D74">
        <v>8</v>
      </c>
      <c r="G74">
        <v>10</v>
      </c>
      <c r="L74">
        <v>1</v>
      </c>
      <c r="S74">
        <v>1</v>
      </c>
    </row>
    <row r="75" spans="1:19" x14ac:dyDescent="0.25">
      <c r="A75">
        <v>1</v>
      </c>
      <c r="B75" s="3">
        <v>0.53571428571428503</v>
      </c>
      <c r="C75">
        <v>89</v>
      </c>
      <c r="D75">
        <v>3</v>
      </c>
      <c r="G75">
        <v>11</v>
      </c>
      <c r="I75">
        <v>1</v>
      </c>
      <c r="S75">
        <v>1</v>
      </c>
    </row>
    <row r="76" spans="1:19" x14ac:dyDescent="0.25">
      <c r="A76">
        <v>3</v>
      </c>
      <c r="B76" s="3">
        <v>0.53571428571428503</v>
      </c>
      <c r="C76">
        <v>89</v>
      </c>
      <c r="D76">
        <v>2</v>
      </c>
      <c r="G76">
        <v>14</v>
      </c>
      <c r="H76">
        <v>1</v>
      </c>
      <c r="L76">
        <v>1</v>
      </c>
      <c r="S76">
        <v>2</v>
      </c>
    </row>
    <row r="77" spans="1:19" x14ac:dyDescent="0.25">
      <c r="A77">
        <v>0</v>
      </c>
      <c r="B77" s="3">
        <v>0.53571428571428503</v>
      </c>
      <c r="C77">
        <v>89</v>
      </c>
      <c r="D77">
        <v>6</v>
      </c>
      <c r="G77">
        <v>15</v>
      </c>
      <c r="K77">
        <v>1</v>
      </c>
      <c r="L77">
        <v>1</v>
      </c>
      <c r="S77">
        <v>2</v>
      </c>
    </row>
    <row r="78" spans="1:19" x14ac:dyDescent="0.25">
      <c r="A78">
        <v>3</v>
      </c>
      <c r="B78" s="3">
        <v>0.53571428571428503</v>
      </c>
      <c r="C78">
        <v>89</v>
      </c>
      <c r="D78">
        <v>2</v>
      </c>
      <c r="G78">
        <v>16</v>
      </c>
      <c r="L78">
        <v>1</v>
      </c>
      <c r="S78">
        <v>1</v>
      </c>
    </row>
    <row r="79" spans="1:19" x14ac:dyDescent="0.25">
      <c r="A79">
        <v>4</v>
      </c>
      <c r="B79" s="3">
        <v>0.53571428571428503</v>
      </c>
      <c r="C79">
        <v>89</v>
      </c>
      <c r="D79">
        <v>4</v>
      </c>
      <c r="G79">
        <v>22</v>
      </c>
      <c r="L79">
        <v>1</v>
      </c>
      <c r="S79">
        <v>1</v>
      </c>
    </row>
    <row r="80" spans="1:19" x14ac:dyDescent="0.25">
      <c r="A80">
        <v>0</v>
      </c>
      <c r="B80" s="3">
        <v>0.53571428571428503</v>
      </c>
      <c r="C80">
        <v>89</v>
      </c>
      <c r="D80">
        <v>2</v>
      </c>
      <c r="G80">
        <v>26</v>
      </c>
      <c r="L80">
        <v>1</v>
      </c>
      <c r="S80">
        <v>1</v>
      </c>
    </row>
    <row r="81" spans="1:19" x14ac:dyDescent="0.25">
      <c r="A81">
        <v>2</v>
      </c>
      <c r="B81" s="3">
        <v>0.53571428571428503</v>
      </c>
      <c r="C81">
        <v>89</v>
      </c>
      <c r="D81">
        <v>6</v>
      </c>
      <c r="G81">
        <v>27</v>
      </c>
      <c r="L81">
        <v>1</v>
      </c>
      <c r="S81">
        <v>1</v>
      </c>
    </row>
    <row r="82" spans="1:19" x14ac:dyDescent="0.25">
      <c r="A82">
        <v>1</v>
      </c>
      <c r="B82" s="3">
        <v>0.53571428571428503</v>
      </c>
      <c r="C82">
        <v>89</v>
      </c>
      <c r="D82">
        <v>2</v>
      </c>
    </row>
    <row r="83" spans="1:19" x14ac:dyDescent="0.25">
      <c r="A83">
        <v>0</v>
      </c>
      <c r="B83" s="3">
        <v>0.57142857142857095</v>
      </c>
      <c r="C83">
        <v>67</v>
      </c>
      <c r="D83">
        <v>8</v>
      </c>
      <c r="G83" t="s">
        <v>35</v>
      </c>
      <c r="H83">
        <v>18</v>
      </c>
      <c r="I83">
        <v>18</v>
      </c>
      <c r="J83">
        <v>9</v>
      </c>
      <c r="K83">
        <v>18</v>
      </c>
      <c r="L83">
        <v>18</v>
      </c>
      <c r="M83">
        <v>18</v>
      </c>
      <c r="N83">
        <v>9</v>
      </c>
      <c r="O83">
        <v>9</v>
      </c>
      <c r="P83">
        <v>9</v>
      </c>
      <c r="Q83">
        <v>9</v>
      </c>
      <c r="S83">
        <v>135</v>
      </c>
    </row>
    <row r="84" spans="1:19" x14ac:dyDescent="0.25">
      <c r="A84">
        <v>2</v>
      </c>
      <c r="B84" s="3">
        <v>0.57142857142857095</v>
      </c>
      <c r="C84">
        <v>67</v>
      </c>
      <c r="D84">
        <v>2</v>
      </c>
    </row>
    <row r="85" spans="1:19" x14ac:dyDescent="0.25">
      <c r="A85">
        <v>1</v>
      </c>
      <c r="B85" s="3">
        <v>0.57142857142857095</v>
      </c>
      <c r="C85">
        <v>67</v>
      </c>
      <c r="D85">
        <v>5</v>
      </c>
    </row>
    <row r="86" spans="1:19" x14ac:dyDescent="0.25">
      <c r="A86">
        <v>0</v>
      </c>
      <c r="B86" s="3">
        <v>0.57142857142857095</v>
      </c>
      <c r="C86">
        <v>67</v>
      </c>
      <c r="D86">
        <v>1</v>
      </c>
    </row>
    <row r="87" spans="1:19" x14ac:dyDescent="0.25">
      <c r="A87">
        <v>2</v>
      </c>
      <c r="B87" s="3">
        <v>0.57142857142857095</v>
      </c>
      <c r="C87">
        <v>67</v>
      </c>
      <c r="D87">
        <v>2</v>
      </c>
    </row>
    <row r="88" spans="1:19" x14ac:dyDescent="0.25">
      <c r="A88">
        <v>1</v>
      </c>
      <c r="B88" s="3">
        <v>0.57142857142857095</v>
      </c>
      <c r="C88">
        <v>67</v>
      </c>
      <c r="D88">
        <v>4</v>
      </c>
    </row>
    <row r="89" spans="1:19" x14ac:dyDescent="0.25">
      <c r="A89">
        <v>3</v>
      </c>
      <c r="B89" s="3">
        <v>0.57142857142857095</v>
      </c>
      <c r="C89">
        <v>67</v>
      </c>
      <c r="D89">
        <v>4</v>
      </c>
    </row>
    <row r="90" spans="1:19" x14ac:dyDescent="0.25">
      <c r="A90">
        <v>2</v>
      </c>
      <c r="B90" s="3">
        <v>0.57142857142857095</v>
      </c>
      <c r="C90">
        <v>67</v>
      </c>
      <c r="D90">
        <v>5</v>
      </c>
    </row>
    <row r="91" spans="1:19" x14ac:dyDescent="0.25">
      <c r="A91">
        <v>2</v>
      </c>
      <c r="B91" s="3">
        <v>0.57142857142857095</v>
      </c>
      <c r="C91">
        <v>67</v>
      </c>
      <c r="D91">
        <v>2</v>
      </c>
    </row>
    <row r="92" spans="1:19" x14ac:dyDescent="0.25">
      <c r="A92">
        <v>1</v>
      </c>
      <c r="B92" s="3">
        <v>0.57142857142857095</v>
      </c>
      <c r="C92">
        <v>81</v>
      </c>
      <c r="D92">
        <v>9</v>
      </c>
    </row>
    <row r="93" spans="1:19" x14ac:dyDescent="0.25">
      <c r="A93">
        <v>2</v>
      </c>
      <c r="B93" s="3">
        <v>0.57142857142857095</v>
      </c>
      <c r="C93">
        <v>81</v>
      </c>
      <c r="D93">
        <v>1</v>
      </c>
    </row>
    <row r="94" spans="1:19" x14ac:dyDescent="0.25">
      <c r="A94">
        <v>2</v>
      </c>
      <c r="B94" s="3">
        <v>0.57142857142857095</v>
      </c>
      <c r="C94">
        <v>81</v>
      </c>
      <c r="D94">
        <v>2</v>
      </c>
    </row>
    <row r="95" spans="1:19" x14ac:dyDescent="0.25">
      <c r="A95">
        <v>1</v>
      </c>
      <c r="B95" s="3">
        <v>0.57142857142857095</v>
      </c>
      <c r="C95">
        <v>81</v>
      </c>
      <c r="D95">
        <v>1</v>
      </c>
    </row>
    <row r="96" spans="1:19" x14ac:dyDescent="0.25">
      <c r="A96">
        <v>3</v>
      </c>
      <c r="B96" s="3">
        <v>0.57142857142857095</v>
      </c>
      <c r="C96">
        <v>81</v>
      </c>
      <c r="D96">
        <v>2</v>
      </c>
    </row>
    <row r="97" spans="1:4" x14ac:dyDescent="0.25">
      <c r="A97">
        <v>1</v>
      </c>
      <c r="B97" s="3">
        <v>0.57142857142857095</v>
      </c>
      <c r="C97">
        <v>81</v>
      </c>
      <c r="D97">
        <v>1</v>
      </c>
    </row>
    <row r="98" spans="1:4" x14ac:dyDescent="0.25">
      <c r="A98">
        <v>2</v>
      </c>
      <c r="B98" s="3">
        <v>0.57142857142857095</v>
      </c>
      <c r="C98">
        <v>81</v>
      </c>
      <c r="D98">
        <v>2</v>
      </c>
    </row>
    <row r="99" spans="1:4" x14ac:dyDescent="0.25">
      <c r="A99">
        <v>0</v>
      </c>
      <c r="B99" s="3">
        <v>0.57142857142857095</v>
      </c>
      <c r="C99">
        <v>81</v>
      </c>
      <c r="D99">
        <v>2</v>
      </c>
    </row>
    <row r="100" spans="1:4" x14ac:dyDescent="0.25">
      <c r="A100">
        <v>2</v>
      </c>
      <c r="B100" s="3">
        <v>0.57142857142857095</v>
      </c>
      <c r="C100">
        <v>81</v>
      </c>
      <c r="D100">
        <v>3</v>
      </c>
    </row>
    <row r="101" spans="1:4" x14ac:dyDescent="0.25">
      <c r="A101">
        <v>0</v>
      </c>
      <c r="B101" s="3">
        <v>0.60714285714285698</v>
      </c>
      <c r="C101">
        <v>75</v>
      </c>
      <c r="D101">
        <v>4</v>
      </c>
    </row>
    <row r="102" spans="1:4" x14ac:dyDescent="0.25">
      <c r="A102">
        <v>0</v>
      </c>
      <c r="B102" s="3">
        <v>0.60714285714285698</v>
      </c>
      <c r="C102">
        <v>75</v>
      </c>
      <c r="D102">
        <v>1</v>
      </c>
    </row>
    <row r="103" spans="1:4" x14ac:dyDescent="0.25">
      <c r="A103">
        <v>0</v>
      </c>
      <c r="B103" s="3">
        <v>0.60714285714285698</v>
      </c>
      <c r="C103">
        <v>75</v>
      </c>
      <c r="D103">
        <v>6</v>
      </c>
    </row>
    <row r="104" spans="1:4" x14ac:dyDescent="0.25">
      <c r="A104">
        <v>0</v>
      </c>
      <c r="B104" s="3">
        <v>0.60714285714285698</v>
      </c>
      <c r="C104">
        <v>75</v>
      </c>
      <c r="D104">
        <v>3</v>
      </c>
    </row>
    <row r="105" spans="1:4" x14ac:dyDescent="0.25">
      <c r="A105">
        <v>1</v>
      </c>
      <c r="B105" s="3">
        <v>0.60714285714285698</v>
      </c>
      <c r="C105">
        <v>75</v>
      </c>
      <c r="D105">
        <v>3</v>
      </c>
    </row>
    <row r="106" spans="1:4" x14ac:dyDescent="0.25">
      <c r="A106">
        <v>2</v>
      </c>
      <c r="B106" s="3">
        <v>0.60714285714285698</v>
      </c>
      <c r="C106">
        <v>75</v>
      </c>
      <c r="D106">
        <v>6</v>
      </c>
    </row>
    <row r="107" spans="1:4" x14ac:dyDescent="0.25">
      <c r="A107">
        <v>2</v>
      </c>
      <c r="B107" s="3">
        <v>0.60714285714285698</v>
      </c>
      <c r="C107">
        <v>75</v>
      </c>
      <c r="D107">
        <v>2</v>
      </c>
    </row>
    <row r="108" spans="1:4" x14ac:dyDescent="0.25">
      <c r="A108">
        <v>2</v>
      </c>
      <c r="B108" s="3">
        <v>0.60714285714285698</v>
      </c>
      <c r="C108">
        <v>75</v>
      </c>
      <c r="D108">
        <v>4</v>
      </c>
    </row>
    <row r="109" spans="1:4" x14ac:dyDescent="0.25">
      <c r="A109">
        <v>3</v>
      </c>
      <c r="B109" s="3">
        <v>0.60714285714285698</v>
      </c>
      <c r="C109">
        <v>75</v>
      </c>
      <c r="D109">
        <v>3</v>
      </c>
    </row>
    <row r="110" spans="1:4" x14ac:dyDescent="0.25">
      <c r="A110">
        <v>0</v>
      </c>
      <c r="B110" s="3">
        <v>0.64285714285714202</v>
      </c>
      <c r="C110">
        <v>95</v>
      </c>
      <c r="D110">
        <v>1</v>
      </c>
    </row>
    <row r="111" spans="1:4" x14ac:dyDescent="0.25">
      <c r="A111">
        <v>0</v>
      </c>
      <c r="B111" s="3">
        <v>0.64285714285714202</v>
      </c>
      <c r="C111">
        <v>95</v>
      </c>
      <c r="D111">
        <v>1</v>
      </c>
    </row>
    <row r="112" spans="1:4" x14ac:dyDescent="0.25">
      <c r="A112">
        <v>2</v>
      </c>
      <c r="B112" s="3">
        <v>0.64285714285714202</v>
      </c>
      <c r="C112">
        <v>95</v>
      </c>
      <c r="D112">
        <v>3</v>
      </c>
    </row>
    <row r="113" spans="1:4" x14ac:dyDescent="0.25">
      <c r="A113">
        <v>3</v>
      </c>
      <c r="B113" s="3">
        <v>0.64285714285714202</v>
      </c>
      <c r="C113">
        <v>95</v>
      </c>
      <c r="D113">
        <v>4</v>
      </c>
    </row>
    <row r="114" spans="1:4" x14ac:dyDescent="0.25">
      <c r="A114">
        <v>2</v>
      </c>
      <c r="B114" s="3">
        <v>0.64285714285714202</v>
      </c>
      <c r="C114">
        <v>95</v>
      </c>
      <c r="D114">
        <v>1</v>
      </c>
    </row>
    <row r="115" spans="1:4" x14ac:dyDescent="0.25">
      <c r="A115">
        <v>2</v>
      </c>
      <c r="B115" s="3">
        <v>0.64285714285714202</v>
      </c>
      <c r="C115">
        <v>95</v>
      </c>
      <c r="D115">
        <v>3</v>
      </c>
    </row>
    <row r="116" spans="1:4" x14ac:dyDescent="0.25">
      <c r="A116">
        <v>1</v>
      </c>
      <c r="B116" s="3">
        <v>0.64285714285714202</v>
      </c>
      <c r="C116">
        <v>95</v>
      </c>
      <c r="D116">
        <v>5</v>
      </c>
    </row>
    <row r="117" spans="1:4" x14ac:dyDescent="0.25">
      <c r="A117">
        <v>0</v>
      </c>
      <c r="B117" s="3">
        <v>0.64285714285714202</v>
      </c>
      <c r="C117">
        <v>95</v>
      </c>
      <c r="D117">
        <v>3</v>
      </c>
    </row>
    <row r="118" spans="1:4" x14ac:dyDescent="0.25">
      <c r="A118">
        <v>2</v>
      </c>
      <c r="B118" s="3">
        <v>0.64285714285714202</v>
      </c>
      <c r="C118">
        <v>95</v>
      </c>
      <c r="D118">
        <v>3</v>
      </c>
    </row>
    <row r="119" spans="1:4" x14ac:dyDescent="0.25">
      <c r="A119">
        <v>0</v>
      </c>
      <c r="B119" s="3">
        <v>0.71428571428571397</v>
      </c>
      <c r="C119">
        <v>86</v>
      </c>
      <c r="D119">
        <v>1</v>
      </c>
    </row>
    <row r="120" spans="1:4" x14ac:dyDescent="0.25">
      <c r="A120">
        <v>2</v>
      </c>
      <c r="B120" s="3">
        <v>0.71428571428571397</v>
      </c>
      <c r="C120">
        <v>86</v>
      </c>
      <c r="D120">
        <v>4</v>
      </c>
    </row>
    <row r="121" spans="1:4" x14ac:dyDescent="0.25">
      <c r="A121">
        <v>1</v>
      </c>
      <c r="B121" s="3">
        <v>0.71428571428571397</v>
      </c>
      <c r="C121">
        <v>86</v>
      </c>
      <c r="D121">
        <v>3</v>
      </c>
    </row>
    <row r="122" spans="1:4" x14ac:dyDescent="0.25">
      <c r="A122">
        <v>3</v>
      </c>
      <c r="B122" s="3">
        <v>0.71428571428571397</v>
      </c>
      <c r="C122">
        <v>86</v>
      </c>
      <c r="D122">
        <v>1</v>
      </c>
    </row>
    <row r="123" spans="1:4" x14ac:dyDescent="0.25">
      <c r="A123">
        <v>0</v>
      </c>
      <c r="B123" s="3">
        <v>0.71428571428571397</v>
      </c>
      <c r="C123">
        <v>86</v>
      </c>
      <c r="D123">
        <v>4</v>
      </c>
    </row>
    <row r="124" spans="1:4" x14ac:dyDescent="0.25">
      <c r="A124">
        <v>0</v>
      </c>
      <c r="B124" s="3">
        <v>0.71428571428571397</v>
      </c>
      <c r="C124">
        <v>86</v>
      </c>
      <c r="D124">
        <v>0</v>
      </c>
    </row>
    <row r="125" spans="1:4" x14ac:dyDescent="0.25">
      <c r="A125">
        <v>2</v>
      </c>
      <c r="B125" s="3">
        <v>0.71428571428571397</v>
      </c>
      <c r="C125">
        <v>86</v>
      </c>
      <c r="D125">
        <v>2</v>
      </c>
    </row>
    <row r="126" spans="1:4" x14ac:dyDescent="0.25">
      <c r="A126">
        <v>2</v>
      </c>
      <c r="B126" s="3">
        <v>0.71428571428571397</v>
      </c>
      <c r="C126">
        <v>86</v>
      </c>
      <c r="D126">
        <v>1</v>
      </c>
    </row>
    <row r="127" spans="1:4" x14ac:dyDescent="0.25">
      <c r="A127">
        <v>2</v>
      </c>
      <c r="B127" s="3">
        <v>0.71428571428571397</v>
      </c>
      <c r="C127">
        <v>86</v>
      </c>
      <c r="D127">
        <v>2</v>
      </c>
    </row>
    <row r="128" spans="1:4" x14ac:dyDescent="0.25">
      <c r="A128">
        <v>3</v>
      </c>
      <c r="B128" s="3">
        <v>0.78571428571428503</v>
      </c>
      <c r="C128">
        <v>73</v>
      </c>
      <c r="D128">
        <v>0</v>
      </c>
    </row>
    <row r="129" spans="1:4" x14ac:dyDescent="0.25">
      <c r="A129">
        <v>0</v>
      </c>
      <c r="B129" s="3">
        <v>0.78571428571428503</v>
      </c>
      <c r="C129">
        <v>73</v>
      </c>
      <c r="D129">
        <v>1</v>
      </c>
    </row>
    <row r="130" spans="1:4" x14ac:dyDescent="0.25">
      <c r="A130">
        <v>2</v>
      </c>
      <c r="B130" s="3">
        <v>0.78571428571428503</v>
      </c>
      <c r="C130">
        <v>73</v>
      </c>
      <c r="D130">
        <v>5</v>
      </c>
    </row>
    <row r="131" spans="1:4" x14ac:dyDescent="0.25">
      <c r="A131">
        <v>3</v>
      </c>
      <c r="B131" s="3">
        <v>0.78571428571428503</v>
      </c>
      <c r="C131">
        <v>73</v>
      </c>
      <c r="D131">
        <v>1</v>
      </c>
    </row>
    <row r="132" spans="1:4" x14ac:dyDescent="0.25">
      <c r="A132">
        <v>3</v>
      </c>
      <c r="B132" s="3">
        <v>0.78571428571428503</v>
      </c>
      <c r="C132">
        <v>73</v>
      </c>
      <c r="D132">
        <v>1</v>
      </c>
    </row>
    <row r="133" spans="1:4" x14ac:dyDescent="0.25">
      <c r="A133">
        <v>0</v>
      </c>
      <c r="B133" s="3">
        <v>0.78571428571428503</v>
      </c>
      <c r="C133">
        <v>73</v>
      </c>
      <c r="D133">
        <v>1</v>
      </c>
    </row>
    <row r="134" spans="1:4" x14ac:dyDescent="0.25">
      <c r="A134">
        <v>4</v>
      </c>
      <c r="B134" s="3">
        <v>0.78571428571428503</v>
      </c>
      <c r="C134">
        <v>73</v>
      </c>
      <c r="D134">
        <v>0</v>
      </c>
    </row>
    <row r="135" spans="1:4" x14ac:dyDescent="0.25">
      <c r="A135">
        <v>2</v>
      </c>
      <c r="B135" s="3">
        <v>0.78571428571428503</v>
      </c>
      <c r="C135">
        <v>73</v>
      </c>
      <c r="D135">
        <v>2</v>
      </c>
    </row>
    <row r="136" spans="1:4" x14ac:dyDescent="0.25">
      <c r="A136">
        <v>1</v>
      </c>
      <c r="B136" s="3">
        <v>0.78571428571428503</v>
      </c>
      <c r="C136">
        <v>73</v>
      </c>
      <c r="D136">
        <v>1</v>
      </c>
    </row>
  </sheetData>
  <pageMargins left="0.7" right="0.7" top="0.78740157499999996" bottom="0.78740157499999996" header="0.3" footer="0.3"/>
  <pageSetup paperSize="9" orientation="portrait" horizontalDpi="360" verticalDpi="360" r:id="rId2"/>
  <drawing r:id="rId3"/>
  <tableParts count="3"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2261-4844-4446-AED0-3479938E4937}">
  <sheetPr>
    <tabColor theme="7" tint="0.59999389629810485"/>
  </sheetPr>
  <dimension ref="A1:Z136"/>
  <sheetViews>
    <sheetView topLeftCell="A8" zoomScale="74" workbookViewId="0">
      <selection activeCell="V52" sqref="V52"/>
    </sheetView>
  </sheetViews>
  <sheetFormatPr baseColWidth="10" defaultRowHeight="15" x14ac:dyDescent="0.25"/>
  <cols>
    <col min="1" max="1" width="10.140625" bestFit="1" customWidth="1"/>
    <col min="2" max="3" width="16.42578125" style="3" bestFit="1" customWidth="1"/>
    <col min="4" max="4" width="8.85546875" bestFit="1" customWidth="1"/>
    <col min="5" max="5" width="10.140625" bestFit="1" customWidth="1"/>
    <col min="7" max="7" width="21.140625" bestFit="1" customWidth="1"/>
    <col min="8" max="8" width="22.28515625" bestFit="1" customWidth="1"/>
    <col min="9" max="14" width="3.85546875" bestFit="1" customWidth="1"/>
    <col min="15" max="15" width="5.5703125" bestFit="1" customWidth="1"/>
    <col min="16" max="16" width="14.28515625" bestFit="1" customWidth="1"/>
    <col min="17" max="17" width="12" bestFit="1" customWidth="1"/>
    <col min="18" max="18" width="15.42578125" customWidth="1"/>
    <col min="19" max="19" width="5.5703125" bestFit="1" customWidth="1"/>
    <col min="20" max="20" width="14" bestFit="1" customWidth="1"/>
  </cols>
  <sheetData>
    <row r="1" spans="1:25" x14ac:dyDescent="0.25">
      <c r="A1" t="s">
        <v>6</v>
      </c>
      <c r="B1" s="3" t="s">
        <v>41</v>
      </c>
      <c r="C1" s="3" t="s">
        <v>3</v>
      </c>
      <c r="D1" t="s">
        <v>4</v>
      </c>
      <c r="E1" t="s">
        <v>5</v>
      </c>
    </row>
    <row r="2" spans="1:25" x14ac:dyDescent="0.25">
      <c r="A2">
        <v>0</v>
      </c>
      <c r="B2" s="3">
        <f>ROUND(oneOfNineMixPretest72129[[#This Row],[knowledgeScore]],1)</f>
        <v>0.2</v>
      </c>
      <c r="C2" s="3">
        <v>0.214285714285714</v>
      </c>
      <c r="D2">
        <v>69</v>
      </c>
      <c r="E2">
        <v>1</v>
      </c>
      <c r="G2" s="4" t="s">
        <v>30</v>
      </c>
    </row>
    <row r="3" spans="1:25" x14ac:dyDescent="0.25">
      <c r="A3">
        <v>1</v>
      </c>
      <c r="B3" s="3">
        <f>ROUND(oneOfNineMixPretest72129[[#This Row],[knowledgeScore]],1)</f>
        <v>0.2</v>
      </c>
      <c r="C3" s="3">
        <v>0.214285714285714</v>
      </c>
      <c r="D3">
        <v>69</v>
      </c>
      <c r="E3">
        <v>1</v>
      </c>
      <c r="G3" s="5" t="s">
        <v>39</v>
      </c>
      <c r="H3" s="5" t="s">
        <v>36</v>
      </c>
    </row>
    <row r="4" spans="1:25" x14ac:dyDescent="0.25">
      <c r="A4">
        <v>3</v>
      </c>
      <c r="B4" s="3">
        <f>ROUND(oneOfNineMixPretest72129[[#This Row],[knowledgeScore]],1)</f>
        <v>0.2</v>
      </c>
      <c r="C4" s="3">
        <v>0.214285714285714</v>
      </c>
      <c r="D4">
        <v>69</v>
      </c>
      <c r="E4">
        <v>1</v>
      </c>
      <c r="G4" s="5" t="s">
        <v>33</v>
      </c>
      <c r="H4">
        <v>0.2</v>
      </c>
      <c r="I4">
        <v>0.3</v>
      </c>
      <c r="J4">
        <v>0.4</v>
      </c>
      <c r="K4">
        <v>0.5</v>
      </c>
      <c r="L4">
        <v>0.6</v>
      </c>
      <c r="M4">
        <v>0.7</v>
      </c>
      <c r="N4">
        <v>0.8</v>
      </c>
      <c r="O4" t="s">
        <v>34</v>
      </c>
      <c r="P4" t="s">
        <v>35</v>
      </c>
      <c r="R4" s="4" t="s">
        <v>30</v>
      </c>
      <c r="S4" s="4">
        <v>0.2</v>
      </c>
      <c r="T4" s="4">
        <v>0.3</v>
      </c>
      <c r="U4" s="4">
        <v>0.4</v>
      </c>
      <c r="V4" s="4">
        <v>0.5</v>
      </c>
      <c r="W4" s="4">
        <v>0.6</v>
      </c>
      <c r="X4" s="4">
        <v>0.7</v>
      </c>
      <c r="Y4" s="4">
        <v>0.8</v>
      </c>
    </row>
    <row r="5" spans="1:25" x14ac:dyDescent="0.25">
      <c r="A5">
        <v>1</v>
      </c>
      <c r="B5" s="3">
        <f>ROUND(oneOfNineMixPretest72129[[#This Row],[knowledgeScore]],1)</f>
        <v>0.2</v>
      </c>
      <c r="C5" s="3">
        <v>0.214285714285714</v>
      </c>
      <c r="D5">
        <v>69</v>
      </c>
      <c r="E5">
        <v>0</v>
      </c>
      <c r="G5" s="6">
        <v>0</v>
      </c>
      <c r="H5" s="1">
        <v>5</v>
      </c>
      <c r="I5" s="1">
        <v>3</v>
      </c>
      <c r="J5" s="1">
        <v>2</v>
      </c>
      <c r="K5" s="1">
        <v>4</v>
      </c>
      <c r="L5" s="1">
        <v>10</v>
      </c>
      <c r="M5" s="1">
        <v>3</v>
      </c>
      <c r="N5" s="1">
        <v>2</v>
      </c>
      <c r="O5" s="1"/>
      <c r="P5" s="1">
        <v>29</v>
      </c>
      <c r="R5" s="4">
        <v>0</v>
      </c>
      <c r="S5" s="4">
        <v>5</v>
      </c>
      <c r="T5" s="4">
        <v>3</v>
      </c>
      <c r="U5" s="4">
        <v>2</v>
      </c>
      <c r="V5" s="4">
        <v>4</v>
      </c>
      <c r="W5" s="4">
        <v>10</v>
      </c>
      <c r="X5" s="4">
        <v>3</v>
      </c>
      <c r="Y5" s="4">
        <v>2</v>
      </c>
    </row>
    <row r="6" spans="1:25" x14ac:dyDescent="0.25">
      <c r="A6">
        <v>3</v>
      </c>
      <c r="B6" s="3">
        <f>ROUND(oneOfNineMixPretest72129[[#This Row],[knowledgeScore]],1)</f>
        <v>0.2</v>
      </c>
      <c r="C6" s="3">
        <v>0.214285714285714</v>
      </c>
      <c r="D6">
        <v>69</v>
      </c>
      <c r="E6">
        <v>0</v>
      </c>
      <c r="G6" s="6">
        <v>1</v>
      </c>
      <c r="H6" s="1">
        <v>7</v>
      </c>
      <c r="I6" s="1">
        <v>7</v>
      </c>
      <c r="J6" s="1">
        <v>5</v>
      </c>
      <c r="K6" s="1">
        <v>4</v>
      </c>
      <c r="L6" s="1">
        <v>7</v>
      </c>
      <c r="M6" s="1">
        <v>1</v>
      </c>
      <c r="N6" s="1">
        <v>1</v>
      </c>
      <c r="O6" s="1"/>
      <c r="P6" s="1">
        <v>32</v>
      </c>
      <c r="R6" s="4">
        <v>1</v>
      </c>
      <c r="S6" s="4">
        <v>7</v>
      </c>
      <c r="T6" s="4">
        <v>7</v>
      </c>
      <c r="U6" s="4">
        <v>5</v>
      </c>
      <c r="V6" s="4">
        <v>4</v>
      </c>
      <c r="W6" s="4">
        <v>7</v>
      </c>
      <c r="X6" s="4">
        <v>1</v>
      </c>
      <c r="Y6" s="4">
        <v>1</v>
      </c>
    </row>
    <row r="7" spans="1:25" x14ac:dyDescent="0.25">
      <c r="A7">
        <v>2</v>
      </c>
      <c r="B7" s="3">
        <f>ROUND(oneOfNineMixPretest72129[[#This Row],[knowledgeScore]],1)</f>
        <v>0.2</v>
      </c>
      <c r="C7" s="3">
        <v>0.214285714285714</v>
      </c>
      <c r="D7">
        <v>69</v>
      </c>
      <c r="E7">
        <v>1</v>
      </c>
      <c r="G7" s="6">
        <v>2</v>
      </c>
      <c r="H7" s="1">
        <v>3</v>
      </c>
      <c r="I7" s="1">
        <v>12</v>
      </c>
      <c r="J7" s="1">
        <v>6</v>
      </c>
      <c r="K7" s="1">
        <v>4</v>
      </c>
      <c r="L7" s="1">
        <v>15</v>
      </c>
      <c r="M7" s="1">
        <v>4</v>
      </c>
      <c r="N7" s="1">
        <v>2</v>
      </c>
      <c r="O7" s="1"/>
      <c r="P7" s="1">
        <v>46</v>
      </c>
      <c r="R7" s="4">
        <v>2</v>
      </c>
      <c r="S7" s="4">
        <v>3</v>
      </c>
      <c r="T7" s="4">
        <v>12</v>
      </c>
      <c r="U7" s="4">
        <v>6</v>
      </c>
      <c r="V7" s="4">
        <v>4</v>
      </c>
      <c r="W7" s="4">
        <v>15</v>
      </c>
      <c r="X7" s="4">
        <v>4</v>
      </c>
      <c r="Y7" s="4">
        <v>2</v>
      </c>
    </row>
    <row r="8" spans="1:25" x14ac:dyDescent="0.25">
      <c r="A8">
        <v>1</v>
      </c>
      <c r="B8" s="3">
        <f>ROUND(oneOfNineMixPretest72129[[#This Row],[knowledgeScore]],1)</f>
        <v>0.2</v>
      </c>
      <c r="C8" s="3">
        <v>0.214285714285714</v>
      </c>
      <c r="D8">
        <v>69</v>
      </c>
      <c r="E8">
        <v>1</v>
      </c>
      <c r="G8" s="6">
        <v>3</v>
      </c>
      <c r="H8" s="1">
        <v>3</v>
      </c>
      <c r="I8" s="1">
        <v>5</v>
      </c>
      <c r="J8" s="1">
        <v>5</v>
      </c>
      <c r="K8" s="1">
        <v>3</v>
      </c>
      <c r="L8" s="1">
        <v>4</v>
      </c>
      <c r="M8" s="1">
        <v>1</v>
      </c>
      <c r="N8" s="1">
        <v>3</v>
      </c>
      <c r="O8" s="1"/>
      <c r="P8" s="1">
        <v>24</v>
      </c>
      <c r="R8" s="4">
        <v>3</v>
      </c>
      <c r="S8" s="4">
        <v>3</v>
      </c>
      <c r="T8" s="4">
        <v>5</v>
      </c>
      <c r="U8" s="4">
        <v>5</v>
      </c>
      <c r="V8" s="4">
        <v>3</v>
      </c>
      <c r="W8" s="4">
        <v>4</v>
      </c>
      <c r="X8" s="4">
        <v>1</v>
      </c>
      <c r="Y8" s="4">
        <v>3</v>
      </c>
    </row>
    <row r="9" spans="1:25" x14ac:dyDescent="0.25">
      <c r="A9">
        <v>1</v>
      </c>
      <c r="B9" s="3">
        <f>ROUND(oneOfNineMixPretest72129[[#This Row],[knowledgeScore]],1)</f>
        <v>0.2</v>
      </c>
      <c r="C9" s="3">
        <v>0.214285714285714</v>
      </c>
      <c r="D9">
        <v>69</v>
      </c>
      <c r="E9">
        <v>1</v>
      </c>
      <c r="G9" s="6">
        <v>4</v>
      </c>
      <c r="H9" s="1"/>
      <c r="I9" s="1"/>
      <c r="J9" s="1"/>
      <c r="K9" s="1">
        <v>3</v>
      </c>
      <c r="L9" s="1"/>
      <c r="M9" s="1"/>
      <c r="N9" s="1">
        <v>1</v>
      </c>
      <c r="O9" s="1"/>
      <c r="P9" s="1">
        <v>4</v>
      </c>
      <c r="R9" s="4">
        <v>4</v>
      </c>
      <c r="S9" s="4"/>
      <c r="T9" s="4"/>
      <c r="U9" s="4"/>
      <c r="V9" s="4">
        <v>3</v>
      </c>
      <c r="W9" s="4"/>
      <c r="X9" s="4"/>
      <c r="Y9" s="4">
        <v>1</v>
      </c>
    </row>
    <row r="10" spans="1:25" x14ac:dyDescent="0.25">
      <c r="A10">
        <v>0</v>
      </c>
      <c r="B10" s="3">
        <f>ROUND(oneOfNineMixPretest72129[[#This Row],[knowledgeScore]],1)</f>
        <v>0.2</v>
      </c>
      <c r="C10" s="3">
        <v>0.214285714285714</v>
      </c>
      <c r="D10">
        <v>69</v>
      </c>
      <c r="E10">
        <v>1</v>
      </c>
      <c r="G10" s="6" t="s">
        <v>34</v>
      </c>
      <c r="H10" s="1"/>
      <c r="I10" s="1"/>
      <c r="J10" s="1"/>
      <c r="K10" s="1"/>
      <c r="L10" s="1"/>
      <c r="M10" s="1"/>
      <c r="N10" s="1"/>
      <c r="O10" s="1"/>
      <c r="P10" s="1"/>
    </row>
    <row r="11" spans="1:25" x14ac:dyDescent="0.25">
      <c r="A11">
        <v>2</v>
      </c>
      <c r="B11" s="3">
        <f>ROUND(oneOfNineMixPretest72129[[#This Row],[knowledgeScore]],1)</f>
        <v>0.2</v>
      </c>
      <c r="C11" s="3">
        <v>0.214285714285714</v>
      </c>
      <c r="D11">
        <v>83</v>
      </c>
      <c r="E11">
        <v>5</v>
      </c>
      <c r="G11" s="6" t="s">
        <v>35</v>
      </c>
      <c r="H11" s="1">
        <v>18</v>
      </c>
      <c r="I11" s="1">
        <v>27</v>
      </c>
      <c r="J11" s="1">
        <v>18</v>
      </c>
      <c r="K11" s="1">
        <v>18</v>
      </c>
      <c r="L11" s="1">
        <v>36</v>
      </c>
      <c r="M11" s="1">
        <v>9</v>
      </c>
      <c r="N11" s="1">
        <v>9</v>
      </c>
      <c r="O11" s="1"/>
      <c r="P11" s="1">
        <v>135</v>
      </c>
    </row>
    <row r="12" spans="1:25" x14ac:dyDescent="0.25">
      <c r="A12">
        <v>0</v>
      </c>
      <c r="B12" s="3">
        <f>ROUND(oneOfNineMixPretest72129[[#This Row],[knowledgeScore]],1)</f>
        <v>0.2</v>
      </c>
      <c r="C12" s="3">
        <v>0.214285714285714</v>
      </c>
      <c r="D12">
        <v>83</v>
      </c>
      <c r="E12">
        <v>4</v>
      </c>
    </row>
    <row r="13" spans="1:25" x14ac:dyDescent="0.25">
      <c r="A13">
        <v>1</v>
      </c>
      <c r="B13" s="3">
        <f>ROUND(oneOfNineMixPretest72129[[#This Row],[knowledgeScore]],1)</f>
        <v>0.2</v>
      </c>
      <c r="C13" s="3">
        <v>0.214285714285714</v>
      </c>
      <c r="D13">
        <v>83</v>
      </c>
      <c r="E13">
        <v>14</v>
      </c>
    </row>
    <row r="14" spans="1:25" x14ac:dyDescent="0.25">
      <c r="A14">
        <v>3</v>
      </c>
      <c r="B14" s="3">
        <f>ROUND(oneOfNineMixPretest72129[[#This Row],[knowledgeScore]],1)</f>
        <v>0.2</v>
      </c>
      <c r="C14" s="3">
        <v>0.214285714285714</v>
      </c>
      <c r="D14">
        <v>83</v>
      </c>
      <c r="E14">
        <v>3</v>
      </c>
    </row>
    <row r="15" spans="1:25" x14ac:dyDescent="0.25">
      <c r="A15">
        <v>2</v>
      </c>
      <c r="B15" s="3">
        <f>ROUND(oneOfNineMixPretest72129[[#This Row],[knowledgeScore]],1)</f>
        <v>0.2</v>
      </c>
      <c r="C15" s="3">
        <v>0.214285714285714</v>
      </c>
      <c r="D15">
        <v>83</v>
      </c>
      <c r="E15">
        <v>8</v>
      </c>
    </row>
    <row r="16" spans="1:25" x14ac:dyDescent="0.25">
      <c r="A16">
        <v>0</v>
      </c>
      <c r="B16" s="3">
        <f>ROUND(oneOfNineMixPretest72129[[#This Row],[knowledgeScore]],1)</f>
        <v>0.2</v>
      </c>
      <c r="C16" s="3">
        <v>0.214285714285714</v>
      </c>
      <c r="D16">
        <v>83</v>
      </c>
      <c r="E16">
        <v>4</v>
      </c>
    </row>
    <row r="17" spans="1:26" x14ac:dyDescent="0.25">
      <c r="A17">
        <v>0</v>
      </c>
      <c r="B17" s="3">
        <f>ROUND(oneOfNineMixPretest72129[[#This Row],[knowledgeScore]],1)</f>
        <v>0.2</v>
      </c>
      <c r="C17" s="3">
        <v>0.214285714285714</v>
      </c>
      <c r="D17">
        <v>83</v>
      </c>
      <c r="E17">
        <v>1</v>
      </c>
    </row>
    <row r="18" spans="1:26" x14ac:dyDescent="0.25">
      <c r="A18">
        <v>1</v>
      </c>
      <c r="B18" s="3">
        <f>ROUND(oneOfNineMixPretest72129[[#This Row],[knowledgeScore]],1)</f>
        <v>0.2</v>
      </c>
      <c r="C18" s="3">
        <v>0.214285714285714</v>
      </c>
      <c r="D18">
        <v>83</v>
      </c>
      <c r="E18">
        <v>2</v>
      </c>
    </row>
    <row r="19" spans="1:26" x14ac:dyDescent="0.25">
      <c r="A19">
        <v>1</v>
      </c>
      <c r="B19" s="3">
        <f>ROUND(oneOfNineMixPretest72129[[#This Row],[knowledgeScore]],1)</f>
        <v>0.2</v>
      </c>
      <c r="C19" s="3">
        <v>0.214285714285714</v>
      </c>
      <c r="D19">
        <v>83</v>
      </c>
      <c r="E19">
        <v>1</v>
      </c>
    </row>
    <row r="20" spans="1:26" x14ac:dyDescent="0.25">
      <c r="A20">
        <v>2</v>
      </c>
      <c r="B20" s="3">
        <f>ROUND(oneOfNineMixPretest72129[[#This Row],[knowledgeScore]],1)</f>
        <v>0.3</v>
      </c>
      <c r="C20" s="3">
        <v>0.25</v>
      </c>
      <c r="D20">
        <v>72</v>
      </c>
      <c r="E20">
        <v>1</v>
      </c>
    </row>
    <row r="21" spans="1:26" x14ac:dyDescent="0.25">
      <c r="A21">
        <v>1</v>
      </c>
      <c r="B21" s="3">
        <f>ROUND(oneOfNineMixPretest72129[[#This Row],[knowledgeScore]],1)</f>
        <v>0.3</v>
      </c>
      <c r="C21" s="3">
        <v>0.25</v>
      </c>
      <c r="D21">
        <v>72</v>
      </c>
      <c r="E21">
        <v>1</v>
      </c>
    </row>
    <row r="22" spans="1:26" x14ac:dyDescent="0.25">
      <c r="A22">
        <v>2</v>
      </c>
      <c r="B22" s="3">
        <f>ROUND(oneOfNineMixPretest72129[[#This Row],[knowledgeScore]],1)</f>
        <v>0.3</v>
      </c>
      <c r="C22" s="3">
        <v>0.25</v>
      </c>
      <c r="D22">
        <v>72</v>
      </c>
      <c r="E22">
        <v>1</v>
      </c>
    </row>
    <row r="23" spans="1:26" x14ac:dyDescent="0.25">
      <c r="A23">
        <v>1</v>
      </c>
      <c r="B23" s="3">
        <f>ROUND(oneOfNineMixPretest72129[[#This Row],[knowledgeScore]],1)</f>
        <v>0.3</v>
      </c>
      <c r="C23" s="3">
        <v>0.25</v>
      </c>
      <c r="D23">
        <v>72</v>
      </c>
      <c r="E23">
        <v>4</v>
      </c>
    </row>
    <row r="24" spans="1:26" x14ac:dyDescent="0.25">
      <c r="A24">
        <v>3</v>
      </c>
      <c r="B24" s="3">
        <f>ROUND(oneOfNineMixPretest72129[[#This Row],[knowledgeScore]],1)</f>
        <v>0.3</v>
      </c>
      <c r="C24" s="3">
        <v>0.25</v>
      </c>
      <c r="D24">
        <v>72</v>
      </c>
      <c r="E24">
        <v>0</v>
      </c>
    </row>
    <row r="25" spans="1:26" x14ac:dyDescent="0.25">
      <c r="A25">
        <v>2</v>
      </c>
      <c r="B25" s="3">
        <f>ROUND(oneOfNineMixPretest72129[[#This Row],[knowledgeScore]],1)</f>
        <v>0.3</v>
      </c>
      <c r="C25" s="3">
        <v>0.25</v>
      </c>
      <c r="D25">
        <v>72</v>
      </c>
      <c r="E25">
        <v>3</v>
      </c>
    </row>
    <row r="26" spans="1:26" x14ac:dyDescent="0.25">
      <c r="A26">
        <v>1</v>
      </c>
      <c r="B26" s="3">
        <f>ROUND(oneOfNineMixPretest72129[[#This Row],[knowledgeScore]],1)</f>
        <v>0.3</v>
      </c>
      <c r="C26" s="3">
        <v>0.25</v>
      </c>
      <c r="D26">
        <v>72</v>
      </c>
      <c r="E26">
        <v>1</v>
      </c>
    </row>
    <row r="27" spans="1:26" x14ac:dyDescent="0.25">
      <c r="A27">
        <v>3</v>
      </c>
      <c r="B27" s="3">
        <f>ROUND(oneOfNineMixPretest72129[[#This Row],[knowledgeScore]],1)</f>
        <v>0.3</v>
      </c>
      <c r="C27" s="3">
        <v>0.25</v>
      </c>
      <c r="D27">
        <v>72</v>
      </c>
      <c r="E27">
        <v>0</v>
      </c>
    </row>
    <row r="28" spans="1:26" x14ac:dyDescent="0.25">
      <c r="A28">
        <v>2</v>
      </c>
      <c r="B28" s="3">
        <f>ROUND(oneOfNineMixPretest72129[[#This Row],[knowledgeScore]],1)</f>
        <v>0.3</v>
      </c>
      <c r="C28" s="3">
        <v>0.25</v>
      </c>
      <c r="D28">
        <v>72</v>
      </c>
      <c r="E28">
        <v>3</v>
      </c>
    </row>
    <row r="29" spans="1:26" x14ac:dyDescent="0.25">
      <c r="A29">
        <v>2</v>
      </c>
      <c r="B29" s="3">
        <f>ROUND(oneOfNineMixPretest72129[[#This Row],[knowledgeScore]],1)</f>
        <v>0.3</v>
      </c>
      <c r="C29" s="3">
        <v>0.25</v>
      </c>
      <c r="D29">
        <v>85</v>
      </c>
      <c r="E29">
        <v>11</v>
      </c>
    </row>
    <row r="30" spans="1:26" x14ac:dyDescent="0.25">
      <c r="A30">
        <v>3</v>
      </c>
      <c r="B30" s="3">
        <f>ROUND(oneOfNineMixPretest72129[[#This Row],[knowledgeScore]],1)</f>
        <v>0.3</v>
      </c>
      <c r="C30" s="3">
        <v>0.25</v>
      </c>
      <c r="D30">
        <v>85</v>
      </c>
      <c r="E30">
        <v>6</v>
      </c>
      <c r="G30" s="4" t="s">
        <v>31</v>
      </c>
    </row>
    <row r="31" spans="1:26" x14ac:dyDescent="0.25">
      <c r="A31">
        <v>2</v>
      </c>
      <c r="B31" s="3">
        <f>ROUND(oneOfNineMixPretest72129[[#This Row],[knowledgeScore]],1)</f>
        <v>0.3</v>
      </c>
      <c r="C31" s="3">
        <v>0.25</v>
      </c>
      <c r="D31">
        <v>85</v>
      </c>
      <c r="E31">
        <v>6</v>
      </c>
      <c r="G31" s="5" t="s">
        <v>37</v>
      </c>
      <c r="H31" s="5" t="s">
        <v>36</v>
      </c>
      <c r="R31" s="4" t="s">
        <v>31</v>
      </c>
      <c r="S31" s="6">
        <v>0.2</v>
      </c>
      <c r="T31" s="6">
        <v>0.3</v>
      </c>
      <c r="U31" s="6">
        <v>0.4</v>
      </c>
      <c r="V31" s="6">
        <v>0.5</v>
      </c>
      <c r="W31" s="6">
        <v>0.6</v>
      </c>
      <c r="X31" s="6">
        <v>0.7</v>
      </c>
      <c r="Y31" s="6">
        <v>0.8</v>
      </c>
      <c r="Z31" s="6"/>
    </row>
    <row r="32" spans="1:26" x14ac:dyDescent="0.25">
      <c r="A32">
        <v>1</v>
      </c>
      <c r="B32" s="3">
        <f>ROUND(oneOfNineMixPretest72129[[#This Row],[knowledgeScore]],1)</f>
        <v>0.3</v>
      </c>
      <c r="C32" s="3">
        <v>0.25</v>
      </c>
      <c r="D32">
        <v>85</v>
      </c>
      <c r="E32">
        <v>4</v>
      </c>
      <c r="G32" s="5" t="s">
        <v>33</v>
      </c>
      <c r="H32">
        <v>0.2</v>
      </c>
      <c r="I32">
        <v>0.3</v>
      </c>
      <c r="J32">
        <v>0.4</v>
      </c>
      <c r="K32">
        <v>0.5</v>
      </c>
      <c r="L32">
        <v>0.6</v>
      </c>
      <c r="M32">
        <v>0.7</v>
      </c>
      <c r="N32">
        <v>0.8</v>
      </c>
      <c r="O32" t="s">
        <v>34</v>
      </c>
      <c r="P32" t="s">
        <v>35</v>
      </c>
      <c r="R32" s="6">
        <v>0</v>
      </c>
      <c r="S32" s="1">
        <v>2</v>
      </c>
      <c r="T32" s="1">
        <v>3</v>
      </c>
      <c r="U32" s="1">
        <v>1</v>
      </c>
      <c r="V32" s="1"/>
      <c r="W32" s="1"/>
      <c r="X32" s="1">
        <v>1</v>
      </c>
      <c r="Y32" s="1">
        <v>2</v>
      </c>
    </row>
    <row r="33" spans="1:25" x14ac:dyDescent="0.25">
      <c r="A33">
        <v>2</v>
      </c>
      <c r="B33" s="3">
        <f>ROUND(oneOfNineMixPretest72129[[#This Row],[knowledgeScore]],1)</f>
        <v>0.3</v>
      </c>
      <c r="C33" s="3">
        <v>0.25</v>
      </c>
      <c r="D33">
        <v>85</v>
      </c>
      <c r="E33">
        <v>5</v>
      </c>
      <c r="G33" s="6">
        <v>0</v>
      </c>
      <c r="H33" s="1">
        <v>2</v>
      </c>
      <c r="I33" s="1">
        <v>3</v>
      </c>
      <c r="J33" s="1">
        <v>1</v>
      </c>
      <c r="K33" s="1"/>
      <c r="L33" s="1"/>
      <c r="M33" s="1">
        <v>1</v>
      </c>
      <c r="N33" s="1">
        <v>2</v>
      </c>
      <c r="O33" s="1"/>
      <c r="P33" s="1">
        <v>9</v>
      </c>
      <c r="R33" s="6">
        <v>1</v>
      </c>
      <c r="S33" s="1">
        <v>9</v>
      </c>
      <c r="T33" s="1">
        <v>5</v>
      </c>
      <c r="U33" s="1">
        <v>4</v>
      </c>
      <c r="V33" s="1"/>
      <c r="W33" s="1">
        <v>8</v>
      </c>
      <c r="X33" s="1">
        <v>3</v>
      </c>
      <c r="Y33" s="1">
        <v>5</v>
      </c>
    </row>
    <row r="34" spans="1:25" x14ac:dyDescent="0.25">
      <c r="A34">
        <v>3</v>
      </c>
      <c r="B34" s="3">
        <f>ROUND(oneOfNineMixPretest72129[[#This Row],[knowledgeScore]],1)</f>
        <v>0.3</v>
      </c>
      <c r="C34" s="3">
        <v>0.25</v>
      </c>
      <c r="D34">
        <v>85</v>
      </c>
      <c r="E34">
        <v>7</v>
      </c>
      <c r="G34" s="6">
        <v>1</v>
      </c>
      <c r="H34" s="1">
        <v>9</v>
      </c>
      <c r="I34" s="1">
        <v>5</v>
      </c>
      <c r="J34" s="1">
        <v>4</v>
      </c>
      <c r="K34" s="1"/>
      <c r="L34" s="1">
        <v>8</v>
      </c>
      <c r="M34" s="1">
        <v>3</v>
      </c>
      <c r="N34" s="1">
        <v>5</v>
      </c>
      <c r="O34" s="1"/>
      <c r="P34" s="1">
        <v>34</v>
      </c>
      <c r="R34" s="6">
        <v>2</v>
      </c>
      <c r="S34" s="1">
        <v>1</v>
      </c>
      <c r="T34" s="1">
        <v>1</v>
      </c>
      <c r="U34" s="1"/>
      <c r="V34" s="1">
        <v>4</v>
      </c>
      <c r="W34" s="1">
        <v>8</v>
      </c>
      <c r="X34" s="1">
        <v>2</v>
      </c>
      <c r="Y34" s="1">
        <v>1</v>
      </c>
    </row>
    <row r="35" spans="1:25" x14ac:dyDescent="0.25">
      <c r="A35">
        <v>1</v>
      </c>
      <c r="B35" s="3">
        <f>ROUND(oneOfNineMixPretest72129[[#This Row],[knowledgeScore]],1)</f>
        <v>0.3</v>
      </c>
      <c r="C35" s="3">
        <v>0.25</v>
      </c>
      <c r="D35">
        <v>85</v>
      </c>
      <c r="E35">
        <v>4</v>
      </c>
      <c r="G35" s="6">
        <v>2</v>
      </c>
      <c r="H35" s="1">
        <v>1</v>
      </c>
      <c r="I35" s="1">
        <v>1</v>
      </c>
      <c r="J35" s="1"/>
      <c r="K35" s="1">
        <v>4</v>
      </c>
      <c r="L35" s="1">
        <v>8</v>
      </c>
      <c r="M35" s="1">
        <v>2</v>
      </c>
      <c r="N35" s="1">
        <v>1</v>
      </c>
      <c r="O35" s="1"/>
      <c r="P35" s="1">
        <v>17</v>
      </c>
      <c r="R35" s="6">
        <v>3</v>
      </c>
      <c r="S35" s="1">
        <v>1</v>
      </c>
      <c r="T35" s="1">
        <v>5</v>
      </c>
      <c r="U35" s="1">
        <v>4</v>
      </c>
      <c r="V35" s="1">
        <v>1</v>
      </c>
      <c r="W35" s="1">
        <v>8</v>
      </c>
      <c r="X35" s="1">
        <v>1</v>
      </c>
      <c r="Y35" s="1"/>
    </row>
    <row r="36" spans="1:25" x14ac:dyDescent="0.25">
      <c r="A36">
        <v>2</v>
      </c>
      <c r="B36" s="3">
        <f>ROUND(oneOfNineMixPretest72129[[#This Row],[knowledgeScore]],1)</f>
        <v>0.3</v>
      </c>
      <c r="C36" s="3">
        <v>0.25</v>
      </c>
      <c r="D36">
        <v>85</v>
      </c>
      <c r="E36">
        <v>3</v>
      </c>
      <c r="G36" s="6">
        <v>3</v>
      </c>
      <c r="H36" s="1">
        <v>1</v>
      </c>
      <c r="I36" s="1">
        <v>5</v>
      </c>
      <c r="J36" s="1">
        <v>4</v>
      </c>
      <c r="K36" s="1">
        <v>1</v>
      </c>
      <c r="L36" s="1">
        <v>8</v>
      </c>
      <c r="M36" s="1">
        <v>1</v>
      </c>
      <c r="N36" s="1"/>
      <c r="O36" s="1"/>
      <c r="P36" s="1">
        <v>20</v>
      </c>
      <c r="R36" s="6">
        <v>4</v>
      </c>
      <c r="S36" s="1">
        <v>2</v>
      </c>
      <c r="T36" s="1">
        <v>4</v>
      </c>
      <c r="U36" s="1">
        <v>3</v>
      </c>
      <c r="V36" s="1">
        <v>1</v>
      </c>
      <c r="W36" s="1">
        <v>5</v>
      </c>
      <c r="X36" s="1">
        <v>2</v>
      </c>
      <c r="Y36" s="1"/>
    </row>
    <row r="37" spans="1:25" x14ac:dyDescent="0.25">
      <c r="A37">
        <v>0</v>
      </c>
      <c r="B37" s="3">
        <f>ROUND(oneOfNineMixPretest72129[[#This Row],[knowledgeScore]],1)</f>
        <v>0.3</v>
      </c>
      <c r="C37" s="3">
        <v>0.25</v>
      </c>
      <c r="D37">
        <v>85</v>
      </c>
      <c r="E37">
        <v>3</v>
      </c>
      <c r="G37" s="6">
        <v>4</v>
      </c>
      <c r="H37" s="1">
        <v>2</v>
      </c>
      <c r="I37" s="1">
        <v>4</v>
      </c>
      <c r="J37" s="1">
        <v>3</v>
      </c>
      <c r="K37" s="1">
        <v>1</v>
      </c>
      <c r="L37" s="1">
        <v>5</v>
      </c>
      <c r="M37" s="1">
        <v>2</v>
      </c>
      <c r="N37" s="1"/>
      <c r="O37" s="1"/>
      <c r="P37" s="1">
        <v>17</v>
      </c>
      <c r="R37" s="6">
        <v>5</v>
      </c>
      <c r="S37" s="1">
        <v>1</v>
      </c>
      <c r="T37" s="1">
        <v>4</v>
      </c>
      <c r="U37" s="1">
        <v>3</v>
      </c>
      <c r="V37" s="1"/>
      <c r="W37" s="1">
        <v>3</v>
      </c>
      <c r="X37" s="1"/>
      <c r="Y37" s="1">
        <v>1</v>
      </c>
    </row>
    <row r="38" spans="1:25" x14ac:dyDescent="0.25">
      <c r="A38">
        <v>0</v>
      </c>
      <c r="B38" s="3">
        <f>ROUND(oneOfNineMixPretest72129[[#This Row],[knowledgeScore]],1)</f>
        <v>0.3</v>
      </c>
      <c r="C38" s="3">
        <v>0.32142857142857101</v>
      </c>
      <c r="D38">
        <v>84</v>
      </c>
      <c r="E38">
        <v>5</v>
      </c>
      <c r="G38" s="6">
        <v>5</v>
      </c>
      <c r="H38" s="1">
        <v>1</v>
      </c>
      <c r="I38" s="1">
        <v>4</v>
      </c>
      <c r="J38" s="1">
        <v>3</v>
      </c>
      <c r="K38" s="1"/>
      <c r="L38" s="1">
        <v>3</v>
      </c>
      <c r="M38" s="1"/>
      <c r="N38" s="1">
        <v>1</v>
      </c>
      <c r="O38" s="1"/>
      <c r="P38" s="1">
        <v>12</v>
      </c>
      <c r="R38" s="6">
        <v>6</v>
      </c>
      <c r="S38" s="1"/>
      <c r="T38" s="1">
        <v>2</v>
      </c>
      <c r="U38" s="1"/>
      <c r="V38" s="1">
        <v>2</v>
      </c>
      <c r="W38" s="1">
        <v>2</v>
      </c>
      <c r="X38" s="1"/>
      <c r="Y38" s="1"/>
    </row>
    <row r="39" spans="1:25" x14ac:dyDescent="0.25">
      <c r="A39">
        <v>2</v>
      </c>
      <c r="B39" s="3">
        <f>ROUND(oneOfNineMixPretest72129[[#This Row],[knowledgeScore]],1)</f>
        <v>0.3</v>
      </c>
      <c r="C39" s="3">
        <v>0.32142857142857101</v>
      </c>
      <c r="D39">
        <v>84</v>
      </c>
      <c r="E39">
        <v>3</v>
      </c>
      <c r="G39" s="6">
        <v>6</v>
      </c>
      <c r="H39" s="1"/>
      <c r="I39" s="1">
        <v>2</v>
      </c>
      <c r="J39" s="1"/>
      <c r="K39" s="1">
        <v>2</v>
      </c>
      <c r="L39" s="1">
        <v>2</v>
      </c>
      <c r="M39" s="1"/>
      <c r="N39" s="1"/>
      <c r="O39" s="1"/>
      <c r="P39" s="1">
        <v>6</v>
      </c>
      <c r="R39" s="6">
        <v>7</v>
      </c>
      <c r="S39" s="1"/>
      <c r="T39" s="1">
        <v>1</v>
      </c>
      <c r="U39" s="1">
        <v>1</v>
      </c>
      <c r="V39" s="1"/>
      <c r="W39" s="1"/>
      <c r="X39" s="1"/>
      <c r="Y39" s="1"/>
    </row>
    <row r="40" spans="1:25" x14ac:dyDescent="0.25">
      <c r="A40">
        <v>0</v>
      </c>
      <c r="B40" s="3">
        <f>ROUND(oneOfNineMixPretest72129[[#This Row],[knowledgeScore]],1)</f>
        <v>0.3</v>
      </c>
      <c r="C40" s="3">
        <v>0.32142857142857101</v>
      </c>
      <c r="D40">
        <v>84</v>
      </c>
      <c r="E40">
        <v>8</v>
      </c>
      <c r="G40" s="6">
        <v>7</v>
      </c>
      <c r="H40" s="1"/>
      <c r="I40" s="1">
        <v>1</v>
      </c>
      <c r="J40" s="1">
        <v>1</v>
      </c>
      <c r="K40" s="1"/>
      <c r="L40" s="1"/>
      <c r="M40" s="1"/>
      <c r="N40" s="1"/>
      <c r="O40" s="1"/>
      <c r="P40" s="1">
        <v>2</v>
      </c>
      <c r="R40" s="6">
        <v>8</v>
      </c>
      <c r="S40" s="1">
        <v>1</v>
      </c>
      <c r="T40" s="1">
        <v>1</v>
      </c>
      <c r="U40" s="1"/>
      <c r="V40" s="1">
        <v>2</v>
      </c>
      <c r="W40" s="1">
        <v>1</v>
      </c>
      <c r="X40" s="1"/>
      <c r="Y40" s="1"/>
    </row>
    <row r="41" spans="1:25" x14ac:dyDescent="0.25">
      <c r="A41">
        <v>2</v>
      </c>
      <c r="B41" s="3">
        <f>ROUND(oneOfNineMixPretest72129[[#This Row],[knowledgeScore]],1)</f>
        <v>0.3</v>
      </c>
      <c r="C41" s="3">
        <v>0.32142857142857101</v>
      </c>
      <c r="D41">
        <v>84</v>
      </c>
      <c r="E41">
        <v>5</v>
      </c>
      <c r="G41" s="6">
        <v>8</v>
      </c>
      <c r="H41" s="1">
        <v>1</v>
      </c>
      <c r="I41" s="1">
        <v>1</v>
      </c>
      <c r="J41" s="1"/>
      <c r="K41" s="1">
        <v>2</v>
      </c>
      <c r="L41" s="1">
        <v>1</v>
      </c>
      <c r="M41" s="1"/>
      <c r="N41" s="1"/>
      <c r="O41" s="1"/>
      <c r="P41" s="1">
        <v>5</v>
      </c>
      <c r="R41" s="6">
        <v>9</v>
      </c>
      <c r="S41" s="1"/>
      <c r="T41" s="1"/>
      <c r="U41" s="1">
        <v>1</v>
      </c>
      <c r="V41" s="1">
        <v>1</v>
      </c>
      <c r="W41" s="1">
        <v>1</v>
      </c>
      <c r="X41" s="1"/>
      <c r="Y41" s="1"/>
    </row>
    <row r="42" spans="1:25" x14ac:dyDescent="0.25">
      <c r="A42">
        <v>3</v>
      </c>
      <c r="B42" s="3">
        <f>ROUND(oneOfNineMixPretest72129[[#This Row],[knowledgeScore]],1)</f>
        <v>0.3</v>
      </c>
      <c r="C42" s="3">
        <v>0.32142857142857101</v>
      </c>
      <c r="D42">
        <v>84</v>
      </c>
      <c r="E42">
        <v>5</v>
      </c>
      <c r="G42" s="6">
        <v>9</v>
      </c>
      <c r="H42" s="1"/>
      <c r="I42" s="1"/>
      <c r="J42" s="1">
        <v>1</v>
      </c>
      <c r="K42" s="1">
        <v>1</v>
      </c>
      <c r="L42" s="1">
        <v>1</v>
      </c>
      <c r="M42" s="1"/>
      <c r="N42" s="1"/>
      <c r="O42" s="1"/>
      <c r="P42" s="1">
        <v>3</v>
      </c>
      <c r="R42" s="6">
        <v>10</v>
      </c>
      <c r="S42" s="1"/>
      <c r="T42" s="1"/>
      <c r="U42" s="1"/>
      <c r="V42" s="1">
        <v>1</v>
      </c>
      <c r="W42" s="1"/>
      <c r="X42" s="1"/>
      <c r="Y42" s="1"/>
    </row>
    <row r="43" spans="1:25" x14ac:dyDescent="0.25">
      <c r="A43">
        <v>2</v>
      </c>
      <c r="B43" s="3">
        <f>ROUND(oneOfNineMixPretest72129[[#This Row],[knowledgeScore]],1)</f>
        <v>0.3</v>
      </c>
      <c r="C43" s="3">
        <v>0.32142857142857101</v>
      </c>
      <c r="D43">
        <v>84</v>
      </c>
      <c r="E43">
        <v>2</v>
      </c>
      <c r="G43" s="6">
        <v>10</v>
      </c>
      <c r="H43" s="1"/>
      <c r="I43" s="1"/>
      <c r="J43" s="1"/>
      <c r="K43" s="1">
        <v>1</v>
      </c>
      <c r="L43" s="1"/>
      <c r="M43" s="1"/>
      <c r="N43" s="1"/>
      <c r="O43" s="1"/>
      <c r="P43" s="1">
        <v>1</v>
      </c>
      <c r="R43" s="6">
        <v>11</v>
      </c>
      <c r="S43" s="1"/>
      <c r="T43" s="1">
        <v>1</v>
      </c>
      <c r="U43" s="1"/>
      <c r="V43" s="1"/>
      <c r="W43" s="1"/>
      <c r="X43" s="1"/>
      <c r="Y43" s="1"/>
    </row>
    <row r="44" spans="1:25" x14ac:dyDescent="0.25">
      <c r="A44">
        <v>2</v>
      </c>
      <c r="B44" s="3">
        <f>ROUND(oneOfNineMixPretest72129[[#This Row],[knowledgeScore]],1)</f>
        <v>0.3</v>
      </c>
      <c r="C44" s="3">
        <v>0.32142857142857101</v>
      </c>
      <c r="D44">
        <v>84</v>
      </c>
      <c r="E44">
        <v>4</v>
      </c>
      <c r="G44" s="6">
        <v>11</v>
      </c>
      <c r="H44" s="1"/>
      <c r="I44" s="1">
        <v>1</v>
      </c>
      <c r="J44" s="1"/>
      <c r="K44" s="1"/>
      <c r="L44" s="1"/>
      <c r="M44" s="1"/>
      <c r="N44" s="1"/>
      <c r="O44" s="1"/>
      <c r="P44" s="1">
        <v>1</v>
      </c>
      <c r="R44" s="6">
        <v>14</v>
      </c>
      <c r="S44" s="1">
        <v>1</v>
      </c>
      <c r="T44" s="1"/>
      <c r="U44" s="1"/>
      <c r="V44" s="1">
        <v>1</v>
      </c>
      <c r="W44" s="1"/>
      <c r="X44" s="1"/>
      <c r="Y44" s="1"/>
    </row>
    <row r="45" spans="1:25" x14ac:dyDescent="0.25">
      <c r="A45">
        <v>1</v>
      </c>
      <c r="B45" s="3">
        <f>ROUND(oneOfNineMixPretest72129[[#This Row],[knowledgeScore]],1)</f>
        <v>0.3</v>
      </c>
      <c r="C45" s="3">
        <v>0.32142857142857101</v>
      </c>
      <c r="D45">
        <v>84</v>
      </c>
      <c r="E45">
        <v>1</v>
      </c>
      <c r="G45" s="6">
        <v>14</v>
      </c>
      <c r="H45" s="1">
        <v>1</v>
      </c>
      <c r="I45" s="1"/>
      <c r="J45" s="1"/>
      <c r="K45" s="1">
        <v>1</v>
      </c>
      <c r="L45" s="1"/>
      <c r="M45" s="1"/>
      <c r="N45" s="1"/>
      <c r="O45" s="1"/>
      <c r="P45" s="1">
        <v>2</v>
      </c>
      <c r="R45" s="6">
        <v>15</v>
      </c>
      <c r="S45" s="1"/>
      <c r="T45" s="1"/>
      <c r="U45" s="1">
        <v>1</v>
      </c>
      <c r="V45" s="1">
        <v>1</v>
      </c>
      <c r="W45" s="1"/>
      <c r="X45" s="1"/>
      <c r="Y45" s="1"/>
    </row>
    <row r="46" spans="1:25" x14ac:dyDescent="0.25">
      <c r="A46">
        <v>1</v>
      </c>
      <c r="B46" s="3">
        <f>ROUND(oneOfNineMixPretest72129[[#This Row],[knowledgeScore]],1)</f>
        <v>0.3</v>
      </c>
      <c r="C46" s="3">
        <v>0.32142857142857101</v>
      </c>
      <c r="D46">
        <v>84</v>
      </c>
      <c r="E46">
        <v>0</v>
      </c>
      <c r="G46" s="6">
        <v>15</v>
      </c>
      <c r="H46" s="1"/>
      <c r="I46" s="1"/>
      <c r="J46" s="1">
        <v>1</v>
      </c>
      <c r="K46" s="1">
        <v>1</v>
      </c>
      <c r="L46" s="1"/>
      <c r="M46" s="1"/>
      <c r="N46" s="1"/>
      <c r="O46" s="1"/>
      <c r="P46" s="1">
        <v>2</v>
      </c>
      <c r="R46" s="6">
        <v>16</v>
      </c>
      <c r="S46" s="1"/>
      <c r="T46" s="1"/>
      <c r="U46" s="1"/>
      <c r="V46" s="1">
        <v>1</v>
      </c>
      <c r="W46" s="1"/>
      <c r="X46" s="1"/>
      <c r="Y46" s="1"/>
    </row>
    <row r="47" spans="1:25" x14ac:dyDescent="0.25">
      <c r="A47">
        <v>0</v>
      </c>
      <c r="B47" s="3">
        <f>ROUND(oneOfNineMixPretest72129[[#This Row],[knowledgeScore]],1)</f>
        <v>0.4</v>
      </c>
      <c r="C47" s="3">
        <v>0.39285714285714202</v>
      </c>
      <c r="D47">
        <v>80</v>
      </c>
      <c r="E47">
        <v>1</v>
      </c>
      <c r="G47" s="6">
        <v>16</v>
      </c>
      <c r="H47" s="1"/>
      <c r="I47" s="1"/>
      <c r="J47" s="1"/>
      <c r="K47" s="1">
        <v>1</v>
      </c>
      <c r="L47" s="1"/>
      <c r="M47" s="1"/>
      <c r="N47" s="1"/>
      <c r="O47" s="1"/>
      <c r="P47" s="1">
        <v>1</v>
      </c>
      <c r="R47" s="6">
        <v>22</v>
      </c>
      <c r="S47" s="1"/>
      <c r="T47" s="1"/>
      <c r="U47" s="1"/>
      <c r="V47" s="1">
        <v>1</v>
      </c>
      <c r="W47" s="1"/>
      <c r="X47" s="1"/>
      <c r="Y47" s="1"/>
    </row>
    <row r="48" spans="1:25" x14ac:dyDescent="0.25">
      <c r="A48">
        <v>1</v>
      </c>
      <c r="B48" s="3">
        <f>ROUND(oneOfNineMixPretest72129[[#This Row],[knowledgeScore]],1)</f>
        <v>0.4</v>
      </c>
      <c r="C48" s="3">
        <v>0.39285714285714202</v>
      </c>
      <c r="D48">
        <v>80</v>
      </c>
      <c r="E48">
        <v>3</v>
      </c>
      <c r="G48" s="6">
        <v>22</v>
      </c>
      <c r="H48" s="1"/>
      <c r="I48" s="1"/>
      <c r="J48" s="1"/>
      <c r="K48" s="1">
        <v>1</v>
      </c>
      <c r="L48" s="1"/>
      <c r="M48" s="1"/>
      <c r="N48" s="1"/>
      <c r="O48" s="1"/>
      <c r="P48" s="1">
        <v>1</v>
      </c>
      <c r="R48" s="6">
        <v>26</v>
      </c>
      <c r="S48" s="1"/>
      <c r="T48" s="1"/>
      <c r="U48" s="1"/>
      <c r="V48" s="1">
        <v>1</v>
      </c>
      <c r="W48" s="1"/>
      <c r="X48" s="1"/>
      <c r="Y48" s="1"/>
    </row>
    <row r="49" spans="1:25" x14ac:dyDescent="0.25">
      <c r="A49">
        <v>2</v>
      </c>
      <c r="B49" s="3">
        <f>ROUND(oneOfNineMixPretest72129[[#This Row],[knowledgeScore]],1)</f>
        <v>0.4</v>
      </c>
      <c r="C49" s="3">
        <v>0.39285714285714202</v>
      </c>
      <c r="D49">
        <v>80</v>
      </c>
      <c r="E49">
        <v>3</v>
      </c>
      <c r="G49" s="6">
        <v>26</v>
      </c>
      <c r="H49" s="1"/>
      <c r="I49" s="1"/>
      <c r="J49" s="1"/>
      <c r="K49" s="1">
        <v>1</v>
      </c>
      <c r="L49" s="1"/>
      <c r="M49" s="1"/>
      <c r="N49" s="1"/>
      <c r="O49" s="1"/>
      <c r="P49" s="1">
        <v>1</v>
      </c>
      <c r="R49" s="6">
        <v>27</v>
      </c>
      <c r="S49" s="1"/>
      <c r="T49" s="1"/>
      <c r="U49" s="1"/>
      <c r="V49" s="1">
        <v>1</v>
      </c>
      <c r="W49" s="1"/>
      <c r="X49" s="1"/>
      <c r="Y49" s="1"/>
    </row>
    <row r="50" spans="1:25" x14ac:dyDescent="0.25">
      <c r="A50">
        <v>2</v>
      </c>
      <c r="B50" s="3">
        <f>ROUND(oneOfNineMixPretest72129[[#This Row],[knowledgeScore]],1)</f>
        <v>0.4</v>
      </c>
      <c r="C50" s="3">
        <v>0.39285714285714202</v>
      </c>
      <c r="D50">
        <v>80</v>
      </c>
      <c r="E50">
        <v>3</v>
      </c>
      <c r="G50" s="6">
        <v>27</v>
      </c>
      <c r="H50" s="1"/>
      <c r="I50" s="1"/>
      <c r="J50" s="1"/>
      <c r="K50" s="1">
        <v>1</v>
      </c>
      <c r="L50" s="1"/>
      <c r="M50" s="1"/>
      <c r="N50" s="1"/>
      <c r="O50" s="1"/>
      <c r="P50" s="1">
        <v>1</v>
      </c>
    </row>
    <row r="51" spans="1:25" x14ac:dyDescent="0.25">
      <c r="A51">
        <v>2</v>
      </c>
      <c r="B51" s="3">
        <f>ROUND(oneOfNineMixPretest72129[[#This Row],[knowledgeScore]],1)</f>
        <v>0.4</v>
      </c>
      <c r="C51" s="3">
        <v>0.39285714285714202</v>
      </c>
      <c r="D51">
        <v>80</v>
      </c>
      <c r="E51">
        <v>0</v>
      </c>
      <c r="G51" s="6" t="s">
        <v>34</v>
      </c>
      <c r="H51" s="1"/>
      <c r="I51" s="1"/>
      <c r="J51" s="1"/>
      <c r="K51" s="1"/>
      <c r="L51" s="1"/>
      <c r="M51" s="1"/>
      <c r="N51" s="1"/>
      <c r="O51" s="1"/>
      <c r="P51" s="1"/>
    </row>
    <row r="52" spans="1:25" x14ac:dyDescent="0.25">
      <c r="A52">
        <v>3</v>
      </c>
      <c r="B52" s="3">
        <f>ROUND(oneOfNineMixPretest72129[[#This Row],[knowledgeScore]],1)</f>
        <v>0.4</v>
      </c>
      <c r="C52" s="3">
        <v>0.39285714285714202</v>
      </c>
      <c r="D52">
        <v>80</v>
      </c>
      <c r="E52">
        <v>4</v>
      </c>
      <c r="G52" s="6" t="s">
        <v>35</v>
      </c>
      <c r="H52" s="1">
        <v>18</v>
      </c>
      <c r="I52" s="1">
        <v>27</v>
      </c>
      <c r="J52" s="1">
        <v>18</v>
      </c>
      <c r="K52" s="1">
        <v>18</v>
      </c>
      <c r="L52" s="1">
        <v>36</v>
      </c>
      <c r="M52" s="1">
        <v>9</v>
      </c>
      <c r="N52" s="1">
        <v>9</v>
      </c>
      <c r="O52" s="1"/>
      <c r="P52" s="1">
        <v>135</v>
      </c>
    </row>
    <row r="53" spans="1:25" x14ac:dyDescent="0.25">
      <c r="A53">
        <v>2</v>
      </c>
      <c r="B53" s="3">
        <f>ROUND(oneOfNineMixPretest72129[[#This Row],[knowledgeScore]],1)</f>
        <v>0.4</v>
      </c>
      <c r="C53" s="3">
        <v>0.39285714285714202</v>
      </c>
      <c r="D53">
        <v>80</v>
      </c>
      <c r="E53">
        <v>1</v>
      </c>
    </row>
    <row r="54" spans="1:25" x14ac:dyDescent="0.25">
      <c r="A54">
        <v>1</v>
      </c>
      <c r="B54" s="3">
        <f>ROUND(oneOfNineMixPretest72129[[#This Row],[knowledgeScore]],1)</f>
        <v>0.4</v>
      </c>
      <c r="C54" s="3">
        <v>0.39285714285714202</v>
      </c>
      <c r="D54">
        <v>80</v>
      </c>
      <c r="E54">
        <v>5</v>
      </c>
    </row>
    <row r="55" spans="1:25" x14ac:dyDescent="0.25">
      <c r="A55">
        <v>2</v>
      </c>
      <c r="B55" s="3">
        <f>ROUND(oneOfNineMixPretest72129[[#This Row],[knowledgeScore]],1)</f>
        <v>0.4</v>
      </c>
      <c r="C55" s="3">
        <v>0.39285714285714202</v>
      </c>
      <c r="D55">
        <v>80</v>
      </c>
      <c r="E55">
        <v>1</v>
      </c>
    </row>
    <row r="56" spans="1:25" x14ac:dyDescent="0.25">
      <c r="A56">
        <v>3</v>
      </c>
      <c r="B56" s="3">
        <f>ROUND(oneOfNineMixPretest72129[[#This Row],[knowledgeScore]],1)</f>
        <v>0.4</v>
      </c>
      <c r="C56" s="3">
        <v>0.39285714285714202</v>
      </c>
      <c r="D56">
        <v>97</v>
      </c>
      <c r="E56">
        <v>7</v>
      </c>
    </row>
    <row r="57" spans="1:25" x14ac:dyDescent="0.25">
      <c r="A57">
        <v>1</v>
      </c>
      <c r="B57" s="3">
        <f>ROUND(oneOfNineMixPretest72129[[#This Row],[knowledgeScore]],1)</f>
        <v>0.4</v>
      </c>
      <c r="C57" s="3">
        <v>0.39285714285714202</v>
      </c>
      <c r="D57">
        <v>97</v>
      </c>
      <c r="E57">
        <v>15</v>
      </c>
    </row>
    <row r="58" spans="1:25" x14ac:dyDescent="0.25">
      <c r="A58">
        <v>0</v>
      </c>
      <c r="B58" s="3">
        <f>ROUND(oneOfNineMixPretest72129[[#This Row],[knowledgeScore]],1)</f>
        <v>0.4</v>
      </c>
      <c r="C58" s="3">
        <v>0.39285714285714202</v>
      </c>
      <c r="D58">
        <v>97</v>
      </c>
      <c r="E58">
        <v>1</v>
      </c>
    </row>
    <row r="59" spans="1:25" x14ac:dyDescent="0.25">
      <c r="A59">
        <v>3</v>
      </c>
      <c r="B59" s="3">
        <f>ROUND(oneOfNineMixPretest72129[[#This Row],[knowledgeScore]],1)</f>
        <v>0.4</v>
      </c>
      <c r="C59" s="3">
        <v>0.39285714285714202</v>
      </c>
      <c r="D59">
        <v>97</v>
      </c>
      <c r="E59">
        <v>9</v>
      </c>
    </row>
    <row r="60" spans="1:25" x14ac:dyDescent="0.25">
      <c r="A60">
        <v>2</v>
      </c>
      <c r="B60" s="3">
        <f>ROUND(oneOfNineMixPretest72129[[#This Row],[knowledgeScore]],1)</f>
        <v>0.4</v>
      </c>
      <c r="C60" s="3">
        <v>0.39285714285714202</v>
      </c>
      <c r="D60">
        <v>97</v>
      </c>
      <c r="E60">
        <v>5</v>
      </c>
    </row>
    <row r="61" spans="1:25" x14ac:dyDescent="0.25">
      <c r="A61">
        <v>3</v>
      </c>
      <c r="B61" s="3">
        <f>ROUND(oneOfNineMixPretest72129[[#This Row],[knowledgeScore]],1)</f>
        <v>0.4</v>
      </c>
      <c r="C61" s="3">
        <v>0.39285714285714202</v>
      </c>
      <c r="D61">
        <v>97</v>
      </c>
      <c r="E61">
        <v>5</v>
      </c>
    </row>
    <row r="62" spans="1:25" x14ac:dyDescent="0.25">
      <c r="A62">
        <v>1</v>
      </c>
      <c r="B62" s="3">
        <f>ROUND(oneOfNineMixPretest72129[[#This Row],[knowledgeScore]],1)</f>
        <v>0.4</v>
      </c>
      <c r="C62" s="3">
        <v>0.39285714285714202</v>
      </c>
      <c r="D62">
        <v>97</v>
      </c>
      <c r="E62">
        <v>4</v>
      </c>
    </row>
    <row r="63" spans="1:25" x14ac:dyDescent="0.25">
      <c r="A63">
        <v>3</v>
      </c>
      <c r="B63" s="3">
        <f>ROUND(oneOfNineMixPretest72129[[#This Row],[knowledgeScore]],1)</f>
        <v>0.4</v>
      </c>
      <c r="C63" s="3">
        <v>0.39285714285714202</v>
      </c>
      <c r="D63">
        <v>97</v>
      </c>
      <c r="E63">
        <v>4</v>
      </c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25" x14ac:dyDescent="0.25">
      <c r="A64">
        <v>1</v>
      </c>
      <c r="B64" s="3">
        <f>ROUND(oneOfNineMixPretest72129[[#This Row],[knowledgeScore]],1)</f>
        <v>0.4</v>
      </c>
      <c r="C64" s="3">
        <v>0.39285714285714202</v>
      </c>
      <c r="D64">
        <v>97</v>
      </c>
      <c r="E64">
        <v>3</v>
      </c>
    </row>
    <row r="65" spans="1:5" x14ac:dyDescent="0.25">
      <c r="A65">
        <v>1</v>
      </c>
      <c r="B65" s="3">
        <f>ROUND(oneOfNineMixPretest72129[[#This Row],[knowledgeScore]],1)</f>
        <v>0.5</v>
      </c>
      <c r="C65" s="3">
        <v>0.53571428571428503</v>
      </c>
      <c r="D65">
        <v>79</v>
      </c>
      <c r="E65">
        <v>27</v>
      </c>
    </row>
    <row r="66" spans="1:5" x14ac:dyDescent="0.25">
      <c r="A66">
        <v>4</v>
      </c>
      <c r="B66" s="3">
        <f>ROUND(oneOfNineMixPretest72129[[#This Row],[knowledgeScore]],1)</f>
        <v>0.5</v>
      </c>
      <c r="C66" s="3">
        <v>0.53571428571428503</v>
      </c>
      <c r="D66">
        <v>79</v>
      </c>
      <c r="E66">
        <v>26</v>
      </c>
    </row>
    <row r="67" spans="1:5" x14ac:dyDescent="0.25">
      <c r="A67">
        <v>4</v>
      </c>
      <c r="B67" s="3">
        <f>ROUND(oneOfNineMixPretest72129[[#This Row],[knowledgeScore]],1)</f>
        <v>0.5</v>
      </c>
      <c r="C67" s="3">
        <v>0.53571428571428503</v>
      </c>
      <c r="D67">
        <v>79</v>
      </c>
      <c r="E67">
        <v>16</v>
      </c>
    </row>
    <row r="68" spans="1:5" x14ac:dyDescent="0.25">
      <c r="A68">
        <v>3</v>
      </c>
      <c r="B68" s="3">
        <f>ROUND(oneOfNineMixPretest72129[[#This Row],[knowledgeScore]],1)</f>
        <v>0.5</v>
      </c>
      <c r="C68" s="3">
        <v>0.53571428571428503</v>
      </c>
      <c r="D68">
        <v>79</v>
      </c>
      <c r="E68">
        <v>22</v>
      </c>
    </row>
    <row r="69" spans="1:5" x14ac:dyDescent="0.25">
      <c r="A69">
        <v>2</v>
      </c>
      <c r="B69" s="3">
        <f>ROUND(oneOfNineMixPretest72129[[#This Row],[knowledgeScore]],1)</f>
        <v>0.5</v>
      </c>
      <c r="C69" s="3">
        <v>0.53571428571428503</v>
      </c>
      <c r="D69">
        <v>79</v>
      </c>
      <c r="E69">
        <v>9</v>
      </c>
    </row>
    <row r="70" spans="1:5" x14ac:dyDescent="0.25">
      <c r="A70">
        <v>0</v>
      </c>
      <c r="B70" s="3">
        <f>ROUND(oneOfNineMixPretest72129[[#This Row],[knowledgeScore]],1)</f>
        <v>0.5</v>
      </c>
      <c r="C70" s="3">
        <v>0.53571428571428503</v>
      </c>
      <c r="D70">
        <v>79</v>
      </c>
      <c r="E70">
        <v>10</v>
      </c>
    </row>
    <row r="71" spans="1:5" x14ac:dyDescent="0.25">
      <c r="A71">
        <v>2</v>
      </c>
      <c r="B71" s="3">
        <f>ROUND(oneOfNineMixPretest72129[[#This Row],[knowledgeScore]],1)</f>
        <v>0.5</v>
      </c>
      <c r="C71" s="3">
        <v>0.53571428571428503</v>
      </c>
      <c r="D71">
        <v>79</v>
      </c>
      <c r="E71">
        <v>15</v>
      </c>
    </row>
    <row r="72" spans="1:5" x14ac:dyDescent="0.25">
      <c r="A72">
        <v>0</v>
      </c>
      <c r="B72" s="3">
        <f>ROUND(oneOfNineMixPretest72129[[#This Row],[knowledgeScore]],1)</f>
        <v>0.5</v>
      </c>
      <c r="C72" s="3">
        <v>0.53571428571428503</v>
      </c>
      <c r="D72">
        <v>79</v>
      </c>
      <c r="E72">
        <v>14</v>
      </c>
    </row>
    <row r="73" spans="1:5" x14ac:dyDescent="0.25">
      <c r="A73">
        <v>1</v>
      </c>
      <c r="B73" s="3">
        <f>ROUND(oneOfNineMixPretest72129[[#This Row],[knowledgeScore]],1)</f>
        <v>0.5</v>
      </c>
      <c r="C73" s="3">
        <v>0.53571428571428503</v>
      </c>
      <c r="D73">
        <v>79</v>
      </c>
      <c r="E73">
        <v>8</v>
      </c>
    </row>
    <row r="74" spans="1:5" x14ac:dyDescent="0.25">
      <c r="A74">
        <v>2</v>
      </c>
      <c r="B74" s="3">
        <f>ROUND(oneOfNineMixPretest72129[[#This Row],[knowledgeScore]],1)</f>
        <v>0.5</v>
      </c>
      <c r="C74" s="3">
        <v>0.53571428571428503</v>
      </c>
      <c r="D74">
        <v>89</v>
      </c>
      <c r="E74">
        <v>8</v>
      </c>
    </row>
    <row r="75" spans="1:5" x14ac:dyDescent="0.25">
      <c r="A75">
        <v>1</v>
      </c>
      <c r="B75" s="3">
        <f>ROUND(oneOfNineMixPretest72129[[#This Row],[knowledgeScore]],1)</f>
        <v>0.5</v>
      </c>
      <c r="C75" s="3">
        <v>0.53571428571428503</v>
      </c>
      <c r="D75">
        <v>89</v>
      </c>
      <c r="E75">
        <v>3</v>
      </c>
    </row>
    <row r="76" spans="1:5" x14ac:dyDescent="0.25">
      <c r="A76">
        <v>3</v>
      </c>
      <c r="B76" s="3">
        <f>ROUND(oneOfNineMixPretest72129[[#This Row],[knowledgeScore]],1)</f>
        <v>0.5</v>
      </c>
      <c r="C76" s="3">
        <v>0.53571428571428503</v>
      </c>
      <c r="D76">
        <v>89</v>
      </c>
      <c r="E76">
        <v>2</v>
      </c>
    </row>
    <row r="77" spans="1:5" x14ac:dyDescent="0.25">
      <c r="A77">
        <v>0</v>
      </c>
      <c r="B77" s="3">
        <f>ROUND(oneOfNineMixPretest72129[[#This Row],[knowledgeScore]],1)</f>
        <v>0.5</v>
      </c>
      <c r="C77" s="3">
        <v>0.53571428571428503</v>
      </c>
      <c r="D77">
        <v>89</v>
      </c>
      <c r="E77">
        <v>6</v>
      </c>
    </row>
    <row r="78" spans="1:5" x14ac:dyDescent="0.25">
      <c r="A78">
        <v>3</v>
      </c>
      <c r="B78" s="3">
        <f>ROUND(oneOfNineMixPretest72129[[#This Row],[knowledgeScore]],1)</f>
        <v>0.5</v>
      </c>
      <c r="C78" s="3">
        <v>0.53571428571428503</v>
      </c>
      <c r="D78">
        <v>89</v>
      </c>
      <c r="E78">
        <v>2</v>
      </c>
    </row>
    <row r="79" spans="1:5" x14ac:dyDescent="0.25">
      <c r="A79">
        <v>4</v>
      </c>
      <c r="B79" s="3">
        <f>ROUND(oneOfNineMixPretest72129[[#This Row],[knowledgeScore]],1)</f>
        <v>0.5</v>
      </c>
      <c r="C79" s="3">
        <v>0.53571428571428503</v>
      </c>
      <c r="D79">
        <v>89</v>
      </c>
      <c r="E79">
        <v>4</v>
      </c>
    </row>
    <row r="80" spans="1:5" x14ac:dyDescent="0.25">
      <c r="A80">
        <v>0</v>
      </c>
      <c r="B80" s="3">
        <f>ROUND(oneOfNineMixPretest72129[[#This Row],[knowledgeScore]],1)</f>
        <v>0.5</v>
      </c>
      <c r="C80" s="3">
        <v>0.53571428571428503</v>
      </c>
      <c r="D80">
        <v>89</v>
      </c>
      <c r="E80">
        <v>2</v>
      </c>
    </row>
    <row r="81" spans="1:5" x14ac:dyDescent="0.25">
      <c r="A81">
        <v>2</v>
      </c>
      <c r="B81" s="3">
        <f>ROUND(oneOfNineMixPretest72129[[#This Row],[knowledgeScore]],1)</f>
        <v>0.5</v>
      </c>
      <c r="C81" s="3">
        <v>0.53571428571428503</v>
      </c>
      <c r="D81">
        <v>89</v>
      </c>
      <c r="E81">
        <v>6</v>
      </c>
    </row>
    <row r="82" spans="1:5" x14ac:dyDescent="0.25">
      <c r="A82">
        <v>1</v>
      </c>
      <c r="B82" s="3">
        <f>ROUND(oneOfNineMixPretest72129[[#This Row],[knowledgeScore]],1)</f>
        <v>0.5</v>
      </c>
      <c r="C82" s="3">
        <v>0.53571428571428503</v>
      </c>
      <c r="D82">
        <v>89</v>
      </c>
      <c r="E82">
        <v>2</v>
      </c>
    </row>
    <row r="83" spans="1:5" x14ac:dyDescent="0.25">
      <c r="A83">
        <v>0</v>
      </c>
      <c r="B83" s="3">
        <f>ROUND(oneOfNineMixPretest72129[[#This Row],[knowledgeScore]],1)</f>
        <v>0.6</v>
      </c>
      <c r="C83" s="3">
        <v>0.57142857142857095</v>
      </c>
      <c r="D83">
        <v>67</v>
      </c>
      <c r="E83">
        <v>8</v>
      </c>
    </row>
    <row r="84" spans="1:5" x14ac:dyDescent="0.25">
      <c r="A84">
        <v>2</v>
      </c>
      <c r="B84" s="3">
        <f>ROUND(oneOfNineMixPretest72129[[#This Row],[knowledgeScore]],1)</f>
        <v>0.6</v>
      </c>
      <c r="C84" s="3">
        <v>0.57142857142857095</v>
      </c>
      <c r="D84">
        <v>67</v>
      </c>
      <c r="E84">
        <v>2</v>
      </c>
    </row>
    <row r="85" spans="1:5" x14ac:dyDescent="0.25">
      <c r="A85">
        <v>1</v>
      </c>
      <c r="B85" s="3">
        <f>ROUND(oneOfNineMixPretest72129[[#This Row],[knowledgeScore]],1)</f>
        <v>0.6</v>
      </c>
      <c r="C85" s="3">
        <v>0.57142857142857095</v>
      </c>
      <c r="D85">
        <v>67</v>
      </c>
      <c r="E85">
        <v>5</v>
      </c>
    </row>
    <row r="86" spans="1:5" x14ac:dyDescent="0.25">
      <c r="A86">
        <v>0</v>
      </c>
      <c r="B86" s="3">
        <f>ROUND(oneOfNineMixPretest72129[[#This Row],[knowledgeScore]],1)</f>
        <v>0.6</v>
      </c>
      <c r="C86" s="3">
        <v>0.57142857142857095</v>
      </c>
      <c r="D86">
        <v>67</v>
      </c>
      <c r="E86">
        <v>1</v>
      </c>
    </row>
    <row r="87" spans="1:5" x14ac:dyDescent="0.25">
      <c r="A87">
        <v>2</v>
      </c>
      <c r="B87" s="3">
        <f>ROUND(oneOfNineMixPretest72129[[#This Row],[knowledgeScore]],1)</f>
        <v>0.6</v>
      </c>
      <c r="C87" s="3">
        <v>0.57142857142857095</v>
      </c>
      <c r="D87">
        <v>67</v>
      </c>
      <c r="E87">
        <v>2</v>
      </c>
    </row>
    <row r="88" spans="1:5" x14ac:dyDescent="0.25">
      <c r="A88">
        <v>1</v>
      </c>
      <c r="B88" s="3">
        <f>ROUND(oneOfNineMixPretest72129[[#This Row],[knowledgeScore]],1)</f>
        <v>0.6</v>
      </c>
      <c r="C88" s="3">
        <v>0.57142857142857095</v>
      </c>
      <c r="D88">
        <v>67</v>
      </c>
      <c r="E88">
        <v>4</v>
      </c>
    </row>
    <row r="89" spans="1:5" x14ac:dyDescent="0.25">
      <c r="A89">
        <v>3</v>
      </c>
      <c r="B89" s="3">
        <f>ROUND(oneOfNineMixPretest72129[[#This Row],[knowledgeScore]],1)</f>
        <v>0.6</v>
      </c>
      <c r="C89" s="3">
        <v>0.57142857142857095</v>
      </c>
      <c r="D89">
        <v>67</v>
      </c>
      <c r="E89">
        <v>4</v>
      </c>
    </row>
    <row r="90" spans="1:5" x14ac:dyDescent="0.25">
      <c r="A90">
        <v>2</v>
      </c>
      <c r="B90" s="3">
        <f>ROUND(oneOfNineMixPretest72129[[#This Row],[knowledgeScore]],1)</f>
        <v>0.6</v>
      </c>
      <c r="C90" s="3">
        <v>0.57142857142857095</v>
      </c>
      <c r="D90">
        <v>67</v>
      </c>
      <c r="E90">
        <v>5</v>
      </c>
    </row>
    <row r="91" spans="1:5" x14ac:dyDescent="0.25">
      <c r="A91">
        <v>2</v>
      </c>
      <c r="B91" s="3">
        <f>ROUND(oneOfNineMixPretest72129[[#This Row],[knowledgeScore]],1)</f>
        <v>0.6</v>
      </c>
      <c r="C91" s="3">
        <v>0.57142857142857095</v>
      </c>
      <c r="D91">
        <v>67</v>
      </c>
      <c r="E91">
        <v>2</v>
      </c>
    </row>
    <row r="92" spans="1:5" x14ac:dyDescent="0.25">
      <c r="A92">
        <v>1</v>
      </c>
      <c r="B92" s="3">
        <f>ROUND(oneOfNineMixPretest72129[[#This Row],[knowledgeScore]],1)</f>
        <v>0.6</v>
      </c>
      <c r="C92" s="3">
        <v>0.57142857142857095</v>
      </c>
      <c r="D92">
        <v>81</v>
      </c>
      <c r="E92">
        <v>9</v>
      </c>
    </row>
    <row r="93" spans="1:5" x14ac:dyDescent="0.25">
      <c r="A93">
        <v>2</v>
      </c>
      <c r="B93" s="3">
        <f>ROUND(oneOfNineMixPretest72129[[#This Row],[knowledgeScore]],1)</f>
        <v>0.6</v>
      </c>
      <c r="C93" s="3">
        <v>0.57142857142857095</v>
      </c>
      <c r="D93">
        <v>81</v>
      </c>
      <c r="E93">
        <v>1</v>
      </c>
    </row>
    <row r="94" spans="1:5" x14ac:dyDescent="0.25">
      <c r="A94">
        <v>2</v>
      </c>
      <c r="B94" s="3">
        <f>ROUND(oneOfNineMixPretest72129[[#This Row],[knowledgeScore]],1)</f>
        <v>0.6</v>
      </c>
      <c r="C94" s="3">
        <v>0.57142857142857095</v>
      </c>
      <c r="D94">
        <v>81</v>
      </c>
      <c r="E94">
        <v>2</v>
      </c>
    </row>
    <row r="95" spans="1:5" x14ac:dyDescent="0.25">
      <c r="A95">
        <v>1</v>
      </c>
      <c r="B95" s="3">
        <f>ROUND(oneOfNineMixPretest72129[[#This Row],[knowledgeScore]],1)</f>
        <v>0.6</v>
      </c>
      <c r="C95" s="3">
        <v>0.57142857142857095</v>
      </c>
      <c r="D95">
        <v>81</v>
      </c>
      <c r="E95">
        <v>1</v>
      </c>
    </row>
    <row r="96" spans="1:5" x14ac:dyDescent="0.25">
      <c r="A96">
        <v>3</v>
      </c>
      <c r="B96" s="3">
        <f>ROUND(oneOfNineMixPretest72129[[#This Row],[knowledgeScore]],1)</f>
        <v>0.6</v>
      </c>
      <c r="C96" s="3">
        <v>0.57142857142857095</v>
      </c>
      <c r="D96">
        <v>81</v>
      </c>
      <c r="E96">
        <v>2</v>
      </c>
    </row>
    <row r="97" spans="1:5" x14ac:dyDescent="0.25">
      <c r="A97">
        <v>1</v>
      </c>
      <c r="B97" s="3">
        <f>ROUND(oneOfNineMixPretest72129[[#This Row],[knowledgeScore]],1)</f>
        <v>0.6</v>
      </c>
      <c r="C97" s="3">
        <v>0.57142857142857095</v>
      </c>
      <c r="D97">
        <v>81</v>
      </c>
      <c r="E97">
        <v>1</v>
      </c>
    </row>
    <row r="98" spans="1:5" x14ac:dyDescent="0.25">
      <c r="A98">
        <v>2</v>
      </c>
      <c r="B98" s="3">
        <f>ROUND(oneOfNineMixPretest72129[[#This Row],[knowledgeScore]],1)</f>
        <v>0.6</v>
      </c>
      <c r="C98" s="3">
        <v>0.57142857142857095</v>
      </c>
      <c r="D98">
        <v>81</v>
      </c>
      <c r="E98">
        <v>2</v>
      </c>
    </row>
    <row r="99" spans="1:5" x14ac:dyDescent="0.25">
      <c r="A99">
        <v>0</v>
      </c>
      <c r="B99" s="3">
        <f>ROUND(oneOfNineMixPretest72129[[#This Row],[knowledgeScore]],1)</f>
        <v>0.6</v>
      </c>
      <c r="C99" s="3">
        <v>0.57142857142857095</v>
      </c>
      <c r="D99">
        <v>81</v>
      </c>
      <c r="E99">
        <v>2</v>
      </c>
    </row>
    <row r="100" spans="1:5" x14ac:dyDescent="0.25">
      <c r="A100">
        <v>2</v>
      </c>
      <c r="B100" s="3">
        <f>ROUND(oneOfNineMixPretest72129[[#This Row],[knowledgeScore]],1)</f>
        <v>0.6</v>
      </c>
      <c r="C100" s="3">
        <v>0.57142857142857095</v>
      </c>
      <c r="D100">
        <v>81</v>
      </c>
      <c r="E100">
        <v>3</v>
      </c>
    </row>
    <row r="101" spans="1:5" x14ac:dyDescent="0.25">
      <c r="A101">
        <v>0</v>
      </c>
      <c r="B101" s="3">
        <f>ROUND(oneOfNineMixPretest72129[[#This Row],[knowledgeScore]],1)</f>
        <v>0.6</v>
      </c>
      <c r="C101" s="3">
        <v>0.60714285714285698</v>
      </c>
      <c r="D101">
        <v>75</v>
      </c>
      <c r="E101">
        <v>4</v>
      </c>
    </row>
    <row r="102" spans="1:5" x14ac:dyDescent="0.25">
      <c r="A102">
        <v>0</v>
      </c>
      <c r="B102" s="3">
        <f>ROUND(oneOfNineMixPretest72129[[#This Row],[knowledgeScore]],1)</f>
        <v>0.6</v>
      </c>
      <c r="C102" s="3">
        <v>0.60714285714285698</v>
      </c>
      <c r="D102">
        <v>75</v>
      </c>
      <c r="E102">
        <v>1</v>
      </c>
    </row>
    <row r="103" spans="1:5" x14ac:dyDescent="0.25">
      <c r="A103">
        <v>0</v>
      </c>
      <c r="B103" s="3">
        <f>ROUND(oneOfNineMixPretest72129[[#This Row],[knowledgeScore]],1)</f>
        <v>0.6</v>
      </c>
      <c r="C103" s="3">
        <v>0.60714285714285698</v>
      </c>
      <c r="D103">
        <v>75</v>
      </c>
      <c r="E103">
        <v>6</v>
      </c>
    </row>
    <row r="104" spans="1:5" x14ac:dyDescent="0.25">
      <c r="A104">
        <v>0</v>
      </c>
      <c r="B104" s="3">
        <f>ROUND(oneOfNineMixPretest72129[[#This Row],[knowledgeScore]],1)</f>
        <v>0.6</v>
      </c>
      <c r="C104" s="3">
        <v>0.60714285714285698</v>
      </c>
      <c r="D104">
        <v>75</v>
      </c>
      <c r="E104">
        <v>3</v>
      </c>
    </row>
    <row r="105" spans="1:5" x14ac:dyDescent="0.25">
      <c r="A105">
        <v>1</v>
      </c>
      <c r="B105" s="3">
        <f>ROUND(oneOfNineMixPretest72129[[#This Row],[knowledgeScore]],1)</f>
        <v>0.6</v>
      </c>
      <c r="C105" s="3">
        <v>0.60714285714285698</v>
      </c>
      <c r="D105">
        <v>75</v>
      </c>
      <c r="E105">
        <v>3</v>
      </c>
    </row>
    <row r="106" spans="1:5" x14ac:dyDescent="0.25">
      <c r="A106">
        <v>2</v>
      </c>
      <c r="B106" s="3">
        <f>ROUND(oneOfNineMixPretest72129[[#This Row],[knowledgeScore]],1)</f>
        <v>0.6</v>
      </c>
      <c r="C106" s="3">
        <v>0.60714285714285698</v>
      </c>
      <c r="D106">
        <v>75</v>
      </c>
      <c r="E106">
        <v>6</v>
      </c>
    </row>
    <row r="107" spans="1:5" x14ac:dyDescent="0.25">
      <c r="A107">
        <v>2</v>
      </c>
      <c r="B107" s="3">
        <f>ROUND(oneOfNineMixPretest72129[[#This Row],[knowledgeScore]],1)</f>
        <v>0.6</v>
      </c>
      <c r="C107" s="3">
        <v>0.60714285714285698</v>
      </c>
      <c r="D107">
        <v>75</v>
      </c>
      <c r="E107">
        <v>2</v>
      </c>
    </row>
    <row r="108" spans="1:5" x14ac:dyDescent="0.25">
      <c r="A108">
        <v>2</v>
      </c>
      <c r="B108" s="3">
        <f>ROUND(oneOfNineMixPretest72129[[#This Row],[knowledgeScore]],1)</f>
        <v>0.6</v>
      </c>
      <c r="C108" s="3">
        <v>0.60714285714285698</v>
      </c>
      <c r="D108">
        <v>75</v>
      </c>
      <c r="E108">
        <v>4</v>
      </c>
    </row>
    <row r="109" spans="1:5" x14ac:dyDescent="0.25">
      <c r="A109">
        <v>3</v>
      </c>
      <c r="B109" s="3">
        <f>ROUND(oneOfNineMixPretest72129[[#This Row],[knowledgeScore]],1)</f>
        <v>0.6</v>
      </c>
      <c r="C109" s="3">
        <v>0.60714285714285698</v>
      </c>
      <c r="D109">
        <v>75</v>
      </c>
      <c r="E109">
        <v>3</v>
      </c>
    </row>
    <row r="110" spans="1:5" x14ac:dyDescent="0.25">
      <c r="A110">
        <v>0</v>
      </c>
      <c r="B110" s="3">
        <f>ROUND(oneOfNineMixPretest72129[[#This Row],[knowledgeScore]],1)</f>
        <v>0.6</v>
      </c>
      <c r="C110" s="3">
        <v>0.64285714285714202</v>
      </c>
      <c r="D110">
        <v>95</v>
      </c>
      <c r="E110">
        <v>1</v>
      </c>
    </row>
    <row r="111" spans="1:5" x14ac:dyDescent="0.25">
      <c r="A111">
        <v>0</v>
      </c>
      <c r="B111" s="3">
        <f>ROUND(oneOfNineMixPretest72129[[#This Row],[knowledgeScore]],1)</f>
        <v>0.6</v>
      </c>
      <c r="C111" s="3">
        <v>0.64285714285714202</v>
      </c>
      <c r="D111">
        <v>95</v>
      </c>
      <c r="E111">
        <v>1</v>
      </c>
    </row>
    <row r="112" spans="1:5" x14ac:dyDescent="0.25">
      <c r="A112">
        <v>2</v>
      </c>
      <c r="B112" s="3">
        <f>ROUND(oneOfNineMixPretest72129[[#This Row],[knowledgeScore]],1)</f>
        <v>0.6</v>
      </c>
      <c r="C112" s="3">
        <v>0.64285714285714202</v>
      </c>
      <c r="D112">
        <v>95</v>
      </c>
      <c r="E112">
        <v>3</v>
      </c>
    </row>
    <row r="113" spans="1:5" x14ac:dyDescent="0.25">
      <c r="A113">
        <v>3</v>
      </c>
      <c r="B113" s="3">
        <f>ROUND(oneOfNineMixPretest72129[[#This Row],[knowledgeScore]],1)</f>
        <v>0.6</v>
      </c>
      <c r="C113" s="3">
        <v>0.64285714285714202</v>
      </c>
      <c r="D113">
        <v>95</v>
      </c>
      <c r="E113">
        <v>4</v>
      </c>
    </row>
    <row r="114" spans="1:5" x14ac:dyDescent="0.25">
      <c r="A114">
        <v>2</v>
      </c>
      <c r="B114" s="3">
        <f>ROUND(oneOfNineMixPretest72129[[#This Row],[knowledgeScore]],1)</f>
        <v>0.6</v>
      </c>
      <c r="C114" s="3">
        <v>0.64285714285714202</v>
      </c>
      <c r="D114">
        <v>95</v>
      </c>
      <c r="E114">
        <v>1</v>
      </c>
    </row>
    <row r="115" spans="1:5" x14ac:dyDescent="0.25">
      <c r="A115">
        <v>2</v>
      </c>
      <c r="B115" s="3">
        <f>ROUND(oneOfNineMixPretest72129[[#This Row],[knowledgeScore]],1)</f>
        <v>0.6</v>
      </c>
      <c r="C115" s="3">
        <v>0.64285714285714202</v>
      </c>
      <c r="D115">
        <v>95</v>
      </c>
      <c r="E115">
        <v>3</v>
      </c>
    </row>
    <row r="116" spans="1:5" x14ac:dyDescent="0.25">
      <c r="A116">
        <v>1</v>
      </c>
      <c r="B116" s="3">
        <f>ROUND(oneOfNineMixPretest72129[[#This Row],[knowledgeScore]],1)</f>
        <v>0.6</v>
      </c>
      <c r="C116" s="3">
        <v>0.64285714285714202</v>
      </c>
      <c r="D116">
        <v>95</v>
      </c>
      <c r="E116">
        <v>5</v>
      </c>
    </row>
    <row r="117" spans="1:5" x14ac:dyDescent="0.25">
      <c r="A117">
        <v>0</v>
      </c>
      <c r="B117" s="3">
        <f>ROUND(oneOfNineMixPretest72129[[#This Row],[knowledgeScore]],1)</f>
        <v>0.6</v>
      </c>
      <c r="C117" s="3">
        <v>0.64285714285714202</v>
      </c>
      <c r="D117">
        <v>95</v>
      </c>
      <c r="E117">
        <v>3</v>
      </c>
    </row>
    <row r="118" spans="1:5" x14ac:dyDescent="0.25">
      <c r="A118">
        <v>2</v>
      </c>
      <c r="B118" s="3">
        <f>ROUND(oneOfNineMixPretest72129[[#This Row],[knowledgeScore]],1)</f>
        <v>0.6</v>
      </c>
      <c r="C118" s="3">
        <v>0.64285714285714202</v>
      </c>
      <c r="D118">
        <v>95</v>
      </c>
      <c r="E118">
        <v>3</v>
      </c>
    </row>
    <row r="119" spans="1:5" x14ac:dyDescent="0.25">
      <c r="A119">
        <v>0</v>
      </c>
      <c r="B119" s="3">
        <f>ROUND(oneOfNineMixPretest72129[[#This Row],[knowledgeScore]],1)</f>
        <v>0.7</v>
      </c>
      <c r="C119" s="3">
        <v>0.71428571428571397</v>
      </c>
      <c r="D119">
        <v>86</v>
      </c>
      <c r="E119">
        <v>1</v>
      </c>
    </row>
    <row r="120" spans="1:5" x14ac:dyDescent="0.25">
      <c r="A120">
        <v>2</v>
      </c>
      <c r="B120" s="3">
        <f>ROUND(oneOfNineMixPretest72129[[#This Row],[knowledgeScore]],1)</f>
        <v>0.7</v>
      </c>
      <c r="C120" s="3">
        <v>0.71428571428571397</v>
      </c>
      <c r="D120">
        <v>86</v>
      </c>
      <c r="E120">
        <v>4</v>
      </c>
    </row>
    <row r="121" spans="1:5" x14ac:dyDescent="0.25">
      <c r="A121">
        <v>1</v>
      </c>
      <c r="B121" s="3">
        <f>ROUND(oneOfNineMixPretest72129[[#This Row],[knowledgeScore]],1)</f>
        <v>0.7</v>
      </c>
      <c r="C121" s="3">
        <v>0.71428571428571397</v>
      </c>
      <c r="D121">
        <v>86</v>
      </c>
      <c r="E121">
        <v>3</v>
      </c>
    </row>
    <row r="122" spans="1:5" x14ac:dyDescent="0.25">
      <c r="A122">
        <v>3</v>
      </c>
      <c r="B122" s="3">
        <f>ROUND(oneOfNineMixPretest72129[[#This Row],[knowledgeScore]],1)</f>
        <v>0.7</v>
      </c>
      <c r="C122" s="3">
        <v>0.71428571428571397</v>
      </c>
      <c r="D122">
        <v>86</v>
      </c>
      <c r="E122">
        <v>1</v>
      </c>
    </row>
    <row r="123" spans="1:5" x14ac:dyDescent="0.25">
      <c r="A123">
        <v>0</v>
      </c>
      <c r="B123" s="3">
        <f>ROUND(oneOfNineMixPretest72129[[#This Row],[knowledgeScore]],1)</f>
        <v>0.7</v>
      </c>
      <c r="C123" s="3">
        <v>0.71428571428571397</v>
      </c>
      <c r="D123">
        <v>86</v>
      </c>
      <c r="E123">
        <v>4</v>
      </c>
    </row>
    <row r="124" spans="1:5" x14ac:dyDescent="0.25">
      <c r="A124">
        <v>0</v>
      </c>
      <c r="B124" s="3">
        <f>ROUND(oneOfNineMixPretest72129[[#This Row],[knowledgeScore]],1)</f>
        <v>0.7</v>
      </c>
      <c r="C124" s="3">
        <v>0.71428571428571397</v>
      </c>
      <c r="D124">
        <v>86</v>
      </c>
      <c r="E124">
        <v>0</v>
      </c>
    </row>
    <row r="125" spans="1:5" x14ac:dyDescent="0.25">
      <c r="A125">
        <v>2</v>
      </c>
      <c r="B125" s="3">
        <f>ROUND(oneOfNineMixPretest72129[[#This Row],[knowledgeScore]],1)</f>
        <v>0.7</v>
      </c>
      <c r="C125" s="3">
        <v>0.71428571428571397</v>
      </c>
      <c r="D125">
        <v>86</v>
      </c>
      <c r="E125">
        <v>2</v>
      </c>
    </row>
    <row r="126" spans="1:5" x14ac:dyDescent="0.25">
      <c r="A126">
        <v>2</v>
      </c>
      <c r="B126" s="3">
        <f>ROUND(oneOfNineMixPretest72129[[#This Row],[knowledgeScore]],1)</f>
        <v>0.7</v>
      </c>
      <c r="C126" s="3">
        <v>0.71428571428571397</v>
      </c>
      <c r="D126">
        <v>86</v>
      </c>
      <c r="E126">
        <v>1</v>
      </c>
    </row>
    <row r="127" spans="1:5" x14ac:dyDescent="0.25">
      <c r="A127">
        <v>2</v>
      </c>
      <c r="B127" s="3">
        <f>ROUND(oneOfNineMixPretest72129[[#This Row],[knowledgeScore]],1)</f>
        <v>0.7</v>
      </c>
      <c r="C127" s="3">
        <v>0.71428571428571397</v>
      </c>
      <c r="D127">
        <v>86</v>
      </c>
      <c r="E127">
        <v>2</v>
      </c>
    </row>
    <row r="128" spans="1:5" x14ac:dyDescent="0.25">
      <c r="A128">
        <v>3</v>
      </c>
      <c r="B128" s="3">
        <f>ROUND(oneOfNineMixPretest72129[[#This Row],[knowledgeScore]],1)</f>
        <v>0.8</v>
      </c>
      <c r="C128" s="3">
        <v>0.78571428571428503</v>
      </c>
      <c r="D128">
        <v>73</v>
      </c>
      <c r="E128">
        <v>0</v>
      </c>
    </row>
    <row r="129" spans="1:5" x14ac:dyDescent="0.25">
      <c r="A129">
        <v>0</v>
      </c>
      <c r="B129" s="3">
        <f>ROUND(oneOfNineMixPretest72129[[#This Row],[knowledgeScore]],1)</f>
        <v>0.8</v>
      </c>
      <c r="C129" s="3">
        <v>0.78571428571428503</v>
      </c>
      <c r="D129">
        <v>73</v>
      </c>
      <c r="E129">
        <v>1</v>
      </c>
    </row>
    <row r="130" spans="1:5" x14ac:dyDescent="0.25">
      <c r="A130">
        <v>2</v>
      </c>
      <c r="B130" s="3">
        <f>ROUND(oneOfNineMixPretest72129[[#This Row],[knowledgeScore]],1)</f>
        <v>0.8</v>
      </c>
      <c r="C130" s="3">
        <v>0.78571428571428503</v>
      </c>
      <c r="D130">
        <v>73</v>
      </c>
      <c r="E130">
        <v>5</v>
      </c>
    </row>
    <row r="131" spans="1:5" x14ac:dyDescent="0.25">
      <c r="A131">
        <v>3</v>
      </c>
      <c r="B131" s="3">
        <f>ROUND(oneOfNineMixPretest72129[[#This Row],[knowledgeScore]],1)</f>
        <v>0.8</v>
      </c>
      <c r="C131" s="3">
        <v>0.78571428571428503</v>
      </c>
      <c r="D131">
        <v>73</v>
      </c>
      <c r="E131">
        <v>1</v>
      </c>
    </row>
    <row r="132" spans="1:5" x14ac:dyDescent="0.25">
      <c r="A132">
        <v>3</v>
      </c>
      <c r="B132" s="3">
        <f>ROUND(oneOfNineMixPretest72129[[#This Row],[knowledgeScore]],1)</f>
        <v>0.8</v>
      </c>
      <c r="C132" s="3">
        <v>0.78571428571428503</v>
      </c>
      <c r="D132">
        <v>73</v>
      </c>
      <c r="E132">
        <v>1</v>
      </c>
    </row>
    <row r="133" spans="1:5" x14ac:dyDescent="0.25">
      <c r="A133">
        <v>0</v>
      </c>
      <c r="B133" s="3">
        <f>ROUND(oneOfNineMixPretest72129[[#This Row],[knowledgeScore]],1)</f>
        <v>0.8</v>
      </c>
      <c r="C133" s="3">
        <v>0.78571428571428503</v>
      </c>
      <c r="D133">
        <v>73</v>
      </c>
      <c r="E133">
        <v>1</v>
      </c>
    </row>
    <row r="134" spans="1:5" x14ac:dyDescent="0.25">
      <c r="A134">
        <v>4</v>
      </c>
      <c r="B134" s="3">
        <f>ROUND(oneOfNineMixPretest72129[[#This Row],[knowledgeScore]],1)</f>
        <v>0.8</v>
      </c>
      <c r="C134" s="3">
        <v>0.78571428571428503</v>
      </c>
      <c r="D134">
        <v>73</v>
      </c>
      <c r="E134">
        <v>0</v>
      </c>
    </row>
    <row r="135" spans="1:5" x14ac:dyDescent="0.25">
      <c r="A135">
        <v>2</v>
      </c>
      <c r="B135" s="3">
        <f>ROUND(oneOfNineMixPretest72129[[#This Row],[knowledgeScore]],1)</f>
        <v>0.8</v>
      </c>
      <c r="C135" s="3">
        <v>0.78571428571428503</v>
      </c>
      <c r="D135">
        <v>73</v>
      </c>
      <c r="E135">
        <v>2</v>
      </c>
    </row>
    <row r="136" spans="1:5" x14ac:dyDescent="0.25">
      <c r="A136">
        <v>1</v>
      </c>
      <c r="B136" s="3">
        <f>ROUND(oneOfNineMixPretest72129[[#This Row],[knowledgeScore]],1)</f>
        <v>0.8</v>
      </c>
      <c r="C136" s="3">
        <v>0.78571428571428503</v>
      </c>
      <c r="D136">
        <v>73</v>
      </c>
      <c r="E136">
        <v>1</v>
      </c>
    </row>
  </sheetData>
  <pageMargins left="0.7" right="0.7" top="0.78740157499999996" bottom="0.78740157499999996" header="0.3" footer="0.3"/>
  <pageSetup paperSize="9" orientation="portrait" horizontalDpi="360" verticalDpi="360" r:id="rId3"/>
  <drawing r:id="rId4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2BCB-DF0F-4204-9DD7-36AABCAA2B68}">
  <sheetPr codeName="Tabelle3">
    <tabColor theme="7" tint="0.59999389629810485"/>
  </sheetPr>
  <dimension ref="A1:Y136"/>
  <sheetViews>
    <sheetView topLeftCell="R1" workbookViewId="0">
      <selection activeCell="AH19" sqref="AH19"/>
    </sheetView>
  </sheetViews>
  <sheetFormatPr baseColWidth="10" defaultRowHeight="15" x14ac:dyDescent="0.25"/>
  <cols>
    <col min="1" max="1" width="10.140625" bestFit="1" customWidth="1"/>
    <col min="2" max="2" width="10.140625" customWidth="1"/>
    <col min="3" max="3" width="16.42578125" bestFit="1" customWidth="1"/>
    <col min="4" max="4" width="8.85546875" bestFit="1" customWidth="1"/>
    <col min="7" max="7" width="22.42578125" bestFit="1" customWidth="1"/>
    <col min="8" max="8" width="23.7109375" bestFit="1" customWidth="1"/>
    <col min="9" max="14" width="4" bestFit="1" customWidth="1"/>
    <col min="15" max="15" width="6.28515625" bestFit="1" customWidth="1"/>
    <col min="16" max="16" width="15.5703125" bestFit="1" customWidth="1"/>
  </cols>
  <sheetData>
    <row r="1" spans="1:25" x14ac:dyDescent="0.25">
      <c r="A1" t="s">
        <v>6</v>
      </c>
      <c r="B1" t="s">
        <v>40</v>
      </c>
      <c r="C1" t="s">
        <v>3</v>
      </c>
      <c r="D1" t="s">
        <v>4</v>
      </c>
      <c r="E1" t="s">
        <v>5</v>
      </c>
    </row>
    <row r="2" spans="1:25" x14ac:dyDescent="0.25">
      <c r="A2">
        <v>1</v>
      </c>
      <c r="B2">
        <f>ROUND(oneOfNineNormalPretest12[[#This Row],[knowledgeScore]],1)</f>
        <v>0.6</v>
      </c>
      <c r="C2" s="2">
        <v>0.57142857142857095</v>
      </c>
      <c r="D2">
        <v>67</v>
      </c>
      <c r="E2">
        <v>0</v>
      </c>
      <c r="G2" t="s">
        <v>31</v>
      </c>
    </row>
    <row r="3" spans="1:25" x14ac:dyDescent="0.25">
      <c r="A3">
        <v>2</v>
      </c>
      <c r="B3">
        <f>ROUND(oneOfNineNormalPretest12[[#This Row],[knowledgeScore]],1)</f>
        <v>0.6</v>
      </c>
      <c r="C3" s="2">
        <v>0.57142857142857095</v>
      </c>
      <c r="D3">
        <v>67</v>
      </c>
      <c r="E3">
        <v>1</v>
      </c>
      <c r="G3" s="5" t="s">
        <v>37</v>
      </c>
      <c r="H3" s="5" t="s">
        <v>36</v>
      </c>
    </row>
    <row r="4" spans="1:25" x14ac:dyDescent="0.25">
      <c r="A4">
        <v>0</v>
      </c>
      <c r="B4">
        <f>ROUND(oneOfNineNormalPretest12[[#This Row],[knowledgeScore]],1)</f>
        <v>0.6</v>
      </c>
      <c r="C4" s="2">
        <v>0.57142857142857095</v>
      </c>
      <c r="D4">
        <v>67</v>
      </c>
      <c r="E4">
        <v>1</v>
      </c>
      <c r="G4" s="5" t="s">
        <v>33</v>
      </c>
      <c r="H4">
        <v>0.2</v>
      </c>
      <c r="I4">
        <v>0.3</v>
      </c>
      <c r="J4">
        <v>0.4</v>
      </c>
      <c r="K4">
        <v>0.5</v>
      </c>
      <c r="L4">
        <v>0.6</v>
      </c>
      <c r="M4">
        <v>0.7</v>
      </c>
      <c r="N4">
        <v>0.8</v>
      </c>
      <c r="O4" t="s">
        <v>34</v>
      </c>
      <c r="P4" t="s">
        <v>35</v>
      </c>
      <c r="R4" t="s">
        <v>31</v>
      </c>
      <c r="S4">
        <v>0.2</v>
      </c>
      <c r="T4">
        <v>0.3</v>
      </c>
      <c r="U4">
        <v>0.4</v>
      </c>
      <c r="V4">
        <v>0.5</v>
      </c>
      <c r="W4">
        <v>0.6</v>
      </c>
      <c r="X4">
        <v>0.7</v>
      </c>
      <c r="Y4">
        <v>0.8</v>
      </c>
    </row>
    <row r="5" spans="1:25" x14ac:dyDescent="0.25">
      <c r="A5">
        <v>1</v>
      </c>
      <c r="B5">
        <f>ROUND(oneOfNineNormalPretest12[[#This Row],[knowledgeScore]],1)</f>
        <v>0.6</v>
      </c>
      <c r="C5" s="2">
        <v>0.57142857142857095</v>
      </c>
      <c r="D5">
        <v>67</v>
      </c>
      <c r="E5">
        <v>1</v>
      </c>
      <c r="G5" s="6">
        <v>0</v>
      </c>
      <c r="H5" s="1">
        <v>1</v>
      </c>
      <c r="I5" s="1">
        <v>1</v>
      </c>
      <c r="J5" s="1">
        <v>1</v>
      </c>
      <c r="K5" s="1"/>
      <c r="L5" s="1">
        <v>2</v>
      </c>
      <c r="M5" s="1"/>
      <c r="N5" s="1"/>
      <c r="O5" s="1"/>
      <c r="P5" s="1">
        <v>5</v>
      </c>
      <c r="R5" s="6">
        <v>0</v>
      </c>
      <c r="S5" s="1">
        <v>1</v>
      </c>
      <c r="T5" s="1">
        <v>1</v>
      </c>
      <c r="U5" s="1">
        <v>1</v>
      </c>
      <c r="V5" s="1"/>
      <c r="W5" s="1">
        <v>2</v>
      </c>
      <c r="X5" s="1"/>
      <c r="Y5" s="1"/>
    </row>
    <row r="6" spans="1:25" x14ac:dyDescent="0.25">
      <c r="A6">
        <v>0</v>
      </c>
      <c r="B6">
        <f>ROUND(oneOfNineNormalPretest12[[#This Row],[knowledgeScore]],1)</f>
        <v>0.6</v>
      </c>
      <c r="C6" s="2">
        <v>0.57142857142857095</v>
      </c>
      <c r="D6">
        <v>67</v>
      </c>
      <c r="E6">
        <v>1</v>
      </c>
      <c r="G6" s="6">
        <v>1</v>
      </c>
      <c r="H6" s="1">
        <v>1</v>
      </c>
      <c r="I6" s="1">
        <v>9</v>
      </c>
      <c r="J6" s="1">
        <v>4</v>
      </c>
      <c r="K6" s="1">
        <v>3</v>
      </c>
      <c r="L6" s="1">
        <v>12</v>
      </c>
      <c r="M6" s="1"/>
      <c r="N6" s="1"/>
      <c r="O6" s="1"/>
      <c r="P6" s="1">
        <v>29</v>
      </c>
      <c r="R6" s="6">
        <v>1</v>
      </c>
      <c r="S6" s="1">
        <v>1</v>
      </c>
      <c r="T6" s="1">
        <v>9</v>
      </c>
      <c r="U6" s="1">
        <v>4</v>
      </c>
      <c r="V6" s="1">
        <v>3</v>
      </c>
      <c r="W6" s="1">
        <v>12</v>
      </c>
      <c r="X6" s="1"/>
      <c r="Y6" s="1"/>
    </row>
    <row r="7" spans="1:25" x14ac:dyDescent="0.25">
      <c r="A7">
        <v>3</v>
      </c>
      <c r="B7">
        <f>ROUND(oneOfNineNormalPretest12[[#This Row],[knowledgeScore]],1)</f>
        <v>0.6</v>
      </c>
      <c r="C7" s="2">
        <v>0.57142857142857095</v>
      </c>
      <c r="D7">
        <v>67</v>
      </c>
      <c r="E7">
        <v>0</v>
      </c>
      <c r="G7" s="6">
        <v>2</v>
      </c>
      <c r="H7" s="1"/>
      <c r="I7" s="1">
        <v>4</v>
      </c>
      <c r="J7" s="1">
        <v>2</v>
      </c>
      <c r="K7" s="1">
        <v>4</v>
      </c>
      <c r="L7" s="1">
        <v>1</v>
      </c>
      <c r="M7" s="1">
        <v>2</v>
      </c>
      <c r="N7" s="1"/>
      <c r="O7" s="1"/>
      <c r="P7" s="1">
        <v>13</v>
      </c>
      <c r="R7" s="6">
        <v>2</v>
      </c>
      <c r="S7" s="1"/>
      <c r="T7" s="1">
        <v>4</v>
      </c>
      <c r="U7" s="1">
        <v>2</v>
      </c>
      <c r="V7" s="1">
        <v>4</v>
      </c>
      <c r="W7" s="1">
        <v>1</v>
      </c>
      <c r="X7" s="1">
        <v>2</v>
      </c>
      <c r="Y7" s="1"/>
    </row>
    <row r="8" spans="1:25" x14ac:dyDescent="0.25">
      <c r="A8">
        <v>3</v>
      </c>
      <c r="B8">
        <f>ROUND(oneOfNineNormalPretest12[[#This Row],[knowledgeScore]],1)</f>
        <v>0.6</v>
      </c>
      <c r="C8" s="2">
        <v>0.57142857142857095</v>
      </c>
      <c r="D8">
        <v>67</v>
      </c>
      <c r="E8">
        <v>1</v>
      </c>
      <c r="G8" s="6">
        <v>3</v>
      </c>
      <c r="H8" s="1">
        <v>3</v>
      </c>
      <c r="I8" s="1">
        <v>4</v>
      </c>
      <c r="J8" s="1">
        <v>1</v>
      </c>
      <c r="K8" s="1">
        <v>3</v>
      </c>
      <c r="L8" s="1">
        <v>2</v>
      </c>
      <c r="M8" s="1">
        <v>4</v>
      </c>
      <c r="N8" s="1">
        <v>2</v>
      </c>
      <c r="O8" s="1"/>
      <c r="P8" s="1">
        <v>19</v>
      </c>
      <c r="R8" s="6">
        <v>3</v>
      </c>
      <c r="S8" s="1">
        <v>3</v>
      </c>
      <c r="T8" s="1">
        <v>4</v>
      </c>
      <c r="U8" s="1">
        <v>1</v>
      </c>
      <c r="V8" s="1">
        <v>3</v>
      </c>
      <c r="W8" s="1">
        <v>2</v>
      </c>
      <c r="X8" s="1">
        <v>4</v>
      </c>
      <c r="Y8" s="1">
        <v>2</v>
      </c>
    </row>
    <row r="9" spans="1:25" x14ac:dyDescent="0.25">
      <c r="A9">
        <v>0</v>
      </c>
      <c r="B9">
        <f>ROUND(oneOfNineNormalPretest12[[#This Row],[knowledgeScore]],1)</f>
        <v>0.6</v>
      </c>
      <c r="C9" s="2">
        <v>0.57142857142857095</v>
      </c>
      <c r="D9">
        <v>67</v>
      </c>
      <c r="E9">
        <v>1</v>
      </c>
      <c r="G9" s="6">
        <v>4</v>
      </c>
      <c r="H9" s="1">
        <v>5</v>
      </c>
      <c r="I9" s="1">
        <v>4</v>
      </c>
      <c r="J9" s="1">
        <v>2</v>
      </c>
      <c r="K9" s="1">
        <v>2</v>
      </c>
      <c r="L9" s="1">
        <v>2</v>
      </c>
      <c r="M9" s="1">
        <v>3</v>
      </c>
      <c r="N9" s="1"/>
      <c r="O9" s="1"/>
      <c r="P9" s="1">
        <v>18</v>
      </c>
      <c r="R9" s="6">
        <v>4</v>
      </c>
      <c r="S9" s="1">
        <v>5</v>
      </c>
      <c r="T9" s="1">
        <v>4</v>
      </c>
      <c r="U9" s="1">
        <v>2</v>
      </c>
      <c r="V9" s="1">
        <v>2</v>
      </c>
      <c r="W9" s="1">
        <v>2</v>
      </c>
      <c r="X9" s="1">
        <v>3</v>
      </c>
      <c r="Y9" s="1"/>
    </row>
    <row r="10" spans="1:25" x14ac:dyDescent="0.25">
      <c r="A10">
        <v>2</v>
      </c>
      <c r="B10">
        <f>ROUND(oneOfNineNormalPretest12[[#This Row],[knowledgeScore]],1)</f>
        <v>0.6</v>
      </c>
      <c r="C10" s="2">
        <v>0.57142857142857095</v>
      </c>
      <c r="D10">
        <v>67</v>
      </c>
      <c r="E10">
        <v>1</v>
      </c>
      <c r="G10" s="6">
        <v>5</v>
      </c>
      <c r="H10" s="1">
        <v>2</v>
      </c>
      <c r="I10" s="1">
        <v>4</v>
      </c>
      <c r="J10" s="1">
        <v>2</v>
      </c>
      <c r="K10" s="1">
        <v>3</v>
      </c>
      <c r="L10" s="1"/>
      <c r="M10" s="1"/>
      <c r="N10" s="1"/>
      <c r="O10" s="1"/>
      <c r="P10" s="1">
        <v>11</v>
      </c>
      <c r="R10" s="6">
        <v>5</v>
      </c>
      <c r="S10" s="1">
        <v>2</v>
      </c>
      <c r="T10" s="1">
        <v>4</v>
      </c>
      <c r="U10" s="1">
        <v>2</v>
      </c>
      <c r="V10" s="1">
        <v>3</v>
      </c>
      <c r="W10" s="1"/>
      <c r="X10" s="1"/>
      <c r="Y10" s="1"/>
    </row>
    <row r="11" spans="1:25" x14ac:dyDescent="0.25">
      <c r="A11">
        <v>2</v>
      </c>
      <c r="B11">
        <f>ROUND(oneOfNineNormalPretest12[[#This Row],[knowledgeScore]],1)</f>
        <v>0.2</v>
      </c>
      <c r="C11" s="2">
        <v>0.214285714285714</v>
      </c>
      <c r="D11">
        <v>69</v>
      </c>
      <c r="E11">
        <v>6</v>
      </c>
      <c r="G11" s="6">
        <v>6</v>
      </c>
      <c r="H11" s="1">
        <v>1</v>
      </c>
      <c r="I11" s="1"/>
      <c r="J11" s="1">
        <v>1</v>
      </c>
      <c r="K11" s="1">
        <v>1</v>
      </c>
      <c r="L11" s="1">
        <v>3</v>
      </c>
      <c r="M11" s="1"/>
      <c r="N11" s="1">
        <v>1</v>
      </c>
      <c r="O11" s="1"/>
      <c r="P11" s="1">
        <v>7</v>
      </c>
      <c r="R11" s="6">
        <v>6</v>
      </c>
      <c r="S11" s="1">
        <v>1</v>
      </c>
      <c r="T11" s="1"/>
      <c r="U11" s="1">
        <v>1</v>
      </c>
      <c r="V11" s="1">
        <v>1</v>
      </c>
      <c r="W11" s="1">
        <v>3</v>
      </c>
      <c r="X11" s="1"/>
      <c r="Y11" s="1">
        <v>1</v>
      </c>
    </row>
    <row r="12" spans="1:25" x14ac:dyDescent="0.25">
      <c r="A12">
        <v>4</v>
      </c>
      <c r="B12">
        <f>ROUND(oneOfNineNormalPretest12[[#This Row],[knowledgeScore]],1)</f>
        <v>0.2</v>
      </c>
      <c r="C12" s="2">
        <v>0.214285714285714</v>
      </c>
      <c r="D12">
        <v>69</v>
      </c>
      <c r="E12">
        <v>1</v>
      </c>
      <c r="G12" s="6">
        <v>7</v>
      </c>
      <c r="H12" s="1">
        <v>3</v>
      </c>
      <c r="I12" s="1">
        <v>1</v>
      </c>
      <c r="J12" s="1">
        <v>2</v>
      </c>
      <c r="K12" s="1">
        <v>1</v>
      </c>
      <c r="L12" s="1">
        <v>3</v>
      </c>
      <c r="M12" s="1"/>
      <c r="N12" s="1">
        <v>4</v>
      </c>
      <c r="O12" s="1"/>
      <c r="P12" s="1">
        <v>14</v>
      </c>
      <c r="R12" s="6">
        <v>7</v>
      </c>
      <c r="S12" s="1">
        <v>3</v>
      </c>
      <c r="T12" s="1">
        <v>1</v>
      </c>
      <c r="U12" s="1">
        <v>2</v>
      </c>
      <c r="V12" s="1">
        <v>1</v>
      </c>
      <c r="W12" s="1">
        <v>3</v>
      </c>
      <c r="X12" s="1"/>
      <c r="Y12" s="1">
        <v>4</v>
      </c>
    </row>
    <row r="13" spans="1:25" x14ac:dyDescent="0.25">
      <c r="A13">
        <v>3</v>
      </c>
      <c r="B13">
        <f>ROUND(oneOfNineNormalPretest12[[#This Row],[knowledgeScore]],1)</f>
        <v>0.2</v>
      </c>
      <c r="C13" s="2">
        <v>0.214285714285714</v>
      </c>
      <c r="D13">
        <v>69</v>
      </c>
      <c r="E13">
        <v>4</v>
      </c>
      <c r="G13" s="6">
        <v>8</v>
      </c>
      <c r="H13" s="1"/>
      <c r="I13" s="1"/>
      <c r="J13" s="1">
        <v>1</v>
      </c>
      <c r="K13" s="1">
        <v>1</v>
      </c>
      <c r="L13" s="1">
        <v>1</v>
      </c>
      <c r="M13" s="1"/>
      <c r="N13" s="1">
        <v>1</v>
      </c>
      <c r="O13" s="1"/>
      <c r="P13" s="1">
        <v>4</v>
      </c>
      <c r="R13" s="6">
        <v>8</v>
      </c>
      <c r="S13" s="1"/>
      <c r="T13" s="1"/>
      <c r="U13" s="1">
        <v>1</v>
      </c>
      <c r="V13" s="1">
        <v>1</v>
      </c>
      <c r="W13" s="1">
        <v>1</v>
      </c>
      <c r="X13" s="1"/>
      <c r="Y13" s="1">
        <v>1</v>
      </c>
    </row>
    <row r="14" spans="1:25" x14ac:dyDescent="0.25">
      <c r="A14">
        <v>2</v>
      </c>
      <c r="B14">
        <f>ROUND(oneOfNineNormalPretest12[[#This Row],[knowledgeScore]],1)</f>
        <v>0.2</v>
      </c>
      <c r="C14" s="2">
        <v>0.214285714285714</v>
      </c>
      <c r="D14">
        <v>69</v>
      </c>
      <c r="E14">
        <v>7</v>
      </c>
      <c r="G14" s="6">
        <v>9</v>
      </c>
      <c r="H14" s="1">
        <v>1</v>
      </c>
      <c r="I14" s="1"/>
      <c r="J14" s="1">
        <v>1</v>
      </c>
      <c r="K14" s="1"/>
      <c r="L14" s="1"/>
      <c r="M14" s="1"/>
      <c r="N14" s="1"/>
      <c r="O14" s="1"/>
      <c r="P14" s="1">
        <v>2</v>
      </c>
      <c r="R14" s="6">
        <v>9</v>
      </c>
      <c r="S14" s="1">
        <v>1</v>
      </c>
      <c r="T14" s="1"/>
      <c r="U14" s="1">
        <v>1</v>
      </c>
      <c r="V14" s="1"/>
      <c r="W14" s="1"/>
      <c r="X14" s="1"/>
      <c r="Y14" s="1"/>
    </row>
    <row r="15" spans="1:25" x14ac:dyDescent="0.25">
      <c r="A15">
        <v>2</v>
      </c>
      <c r="B15">
        <f>ROUND(oneOfNineNormalPretest12[[#This Row],[knowledgeScore]],1)</f>
        <v>0.2</v>
      </c>
      <c r="C15" s="2">
        <v>0.214285714285714</v>
      </c>
      <c r="D15">
        <v>69</v>
      </c>
      <c r="E15">
        <v>13</v>
      </c>
      <c r="G15" s="6">
        <v>10</v>
      </c>
      <c r="H15" s="1"/>
      <c r="I15" s="1"/>
      <c r="J15" s="1"/>
      <c r="K15" s="1"/>
      <c r="L15" s="1">
        <v>3</v>
      </c>
      <c r="M15" s="1"/>
      <c r="N15" s="1"/>
      <c r="O15" s="1"/>
      <c r="P15" s="1">
        <v>3</v>
      </c>
      <c r="R15" s="6">
        <v>10</v>
      </c>
      <c r="S15" s="1"/>
      <c r="T15" s="1"/>
      <c r="U15" s="1"/>
      <c r="V15" s="1"/>
      <c r="W15" s="1">
        <v>3</v>
      </c>
      <c r="X15" s="1"/>
      <c r="Y15" s="1"/>
    </row>
    <row r="16" spans="1:25" x14ac:dyDescent="0.25">
      <c r="A16">
        <v>3</v>
      </c>
      <c r="B16">
        <f>ROUND(oneOfNineNormalPretest12[[#This Row],[knowledgeScore]],1)</f>
        <v>0.2</v>
      </c>
      <c r="C16" s="2">
        <v>0.214285714285714</v>
      </c>
      <c r="D16">
        <v>69</v>
      </c>
      <c r="E16">
        <v>4</v>
      </c>
      <c r="G16" s="6">
        <v>11</v>
      </c>
      <c r="H16" s="1"/>
      <c r="I16" s="1"/>
      <c r="J16" s="1"/>
      <c r="K16" s="1"/>
      <c r="L16" s="1"/>
      <c r="M16" s="1"/>
      <c r="N16" s="1">
        <v>1</v>
      </c>
      <c r="O16" s="1"/>
      <c r="P16" s="1">
        <v>1</v>
      </c>
      <c r="R16" s="6">
        <v>11</v>
      </c>
      <c r="S16" s="1"/>
      <c r="T16" s="1"/>
      <c r="U16" s="1"/>
      <c r="V16" s="1"/>
      <c r="W16" s="1"/>
      <c r="X16" s="1"/>
      <c r="Y16" s="1">
        <v>1</v>
      </c>
    </row>
    <row r="17" spans="1:25" x14ac:dyDescent="0.25">
      <c r="A17">
        <v>1</v>
      </c>
      <c r="B17">
        <f>ROUND(oneOfNineNormalPretest12[[#This Row],[knowledgeScore]],1)</f>
        <v>0.2</v>
      </c>
      <c r="C17" s="2">
        <v>0.214285714285714</v>
      </c>
      <c r="D17">
        <v>69</v>
      </c>
      <c r="E17">
        <v>9</v>
      </c>
      <c r="G17" s="6">
        <v>13</v>
      </c>
      <c r="H17" s="1">
        <v>1</v>
      </c>
      <c r="I17" s="1"/>
      <c r="J17" s="1"/>
      <c r="K17" s="1"/>
      <c r="L17" s="1"/>
      <c r="M17" s="1"/>
      <c r="N17" s="1"/>
      <c r="O17" s="1"/>
      <c r="P17" s="1">
        <v>1</v>
      </c>
      <c r="R17" s="6">
        <v>13</v>
      </c>
      <c r="S17" s="1">
        <v>1</v>
      </c>
      <c r="T17" s="1"/>
      <c r="U17" s="1"/>
      <c r="V17" s="1"/>
      <c r="W17" s="1"/>
      <c r="X17" s="1"/>
      <c r="Y17" s="1"/>
    </row>
    <row r="18" spans="1:25" x14ac:dyDescent="0.25">
      <c r="A18">
        <v>1</v>
      </c>
      <c r="B18">
        <f>ROUND(oneOfNineNormalPretest12[[#This Row],[knowledgeScore]],1)</f>
        <v>0.2</v>
      </c>
      <c r="C18" s="2">
        <v>0.214285714285714</v>
      </c>
      <c r="D18">
        <v>69</v>
      </c>
      <c r="E18">
        <v>5</v>
      </c>
      <c r="G18" s="6">
        <v>14</v>
      </c>
      <c r="H18" s="1"/>
      <c r="I18" s="1"/>
      <c r="J18" s="1"/>
      <c r="K18" s="1"/>
      <c r="L18" s="1">
        <v>1</v>
      </c>
      <c r="M18" s="1"/>
      <c r="N18" s="1"/>
      <c r="O18" s="1"/>
      <c r="P18" s="1">
        <v>1</v>
      </c>
      <c r="R18" s="6">
        <v>14</v>
      </c>
      <c r="S18" s="1"/>
      <c r="T18" s="1"/>
      <c r="U18" s="1"/>
      <c r="V18" s="1"/>
      <c r="W18" s="1">
        <v>1</v>
      </c>
      <c r="X18" s="1"/>
      <c r="Y18" s="1"/>
    </row>
    <row r="19" spans="1:25" x14ac:dyDescent="0.25">
      <c r="A19">
        <v>0</v>
      </c>
      <c r="B19">
        <f>ROUND(oneOfNineNormalPretest12[[#This Row],[knowledgeScore]],1)</f>
        <v>0.2</v>
      </c>
      <c r="C19" s="2">
        <v>0.214285714285714</v>
      </c>
      <c r="D19">
        <v>69</v>
      </c>
      <c r="E19">
        <v>0</v>
      </c>
      <c r="G19" s="6">
        <v>16</v>
      </c>
      <c r="H19" s="1"/>
      <c r="I19" s="1"/>
      <c r="J19" s="1"/>
      <c r="K19" s="1"/>
      <c r="L19" s="1">
        <v>1</v>
      </c>
      <c r="M19" s="1"/>
      <c r="N19" s="1"/>
      <c r="O19" s="1"/>
      <c r="P19" s="1">
        <v>1</v>
      </c>
      <c r="R19" s="6">
        <v>16</v>
      </c>
      <c r="S19" s="1"/>
      <c r="T19" s="1"/>
      <c r="U19" s="1"/>
      <c r="V19" s="1"/>
      <c r="W19" s="1">
        <v>1</v>
      </c>
      <c r="X19" s="1"/>
      <c r="Y19" s="1"/>
    </row>
    <row r="20" spans="1:25" x14ac:dyDescent="0.25">
      <c r="A20">
        <v>2</v>
      </c>
      <c r="B20">
        <f>ROUND(oneOfNineNormalPretest12[[#This Row],[knowledgeScore]],1)</f>
        <v>0.3</v>
      </c>
      <c r="C20" s="2">
        <v>0.25</v>
      </c>
      <c r="D20">
        <v>72</v>
      </c>
      <c r="E20">
        <v>2</v>
      </c>
      <c r="G20" s="6">
        <v>17</v>
      </c>
      <c r="H20" s="1"/>
      <c r="I20" s="1"/>
      <c r="J20" s="1">
        <v>1</v>
      </c>
      <c r="K20" s="1"/>
      <c r="L20" s="1"/>
      <c r="M20" s="1"/>
      <c r="N20" s="1"/>
      <c r="O20" s="1"/>
      <c r="P20" s="1">
        <v>1</v>
      </c>
      <c r="R20" s="6">
        <v>17</v>
      </c>
      <c r="S20" s="1"/>
      <c r="T20" s="1"/>
      <c r="U20" s="1">
        <v>1</v>
      </c>
      <c r="V20" s="1"/>
      <c r="W20" s="1"/>
      <c r="X20" s="1"/>
      <c r="Y20" s="1"/>
    </row>
    <row r="21" spans="1:25" x14ac:dyDescent="0.25">
      <c r="A21">
        <v>1</v>
      </c>
      <c r="B21">
        <f>ROUND(oneOfNineNormalPretest12[[#This Row],[knowledgeScore]],1)</f>
        <v>0.3</v>
      </c>
      <c r="C21" s="2">
        <v>0.25</v>
      </c>
      <c r="D21">
        <v>72</v>
      </c>
      <c r="E21">
        <v>3</v>
      </c>
      <c r="G21" s="6">
        <v>18</v>
      </c>
      <c r="H21" s="1"/>
      <c r="I21" s="1"/>
      <c r="J21" s="1"/>
      <c r="K21" s="1"/>
      <c r="L21" s="1">
        <v>1</v>
      </c>
      <c r="M21" s="1"/>
      <c r="N21" s="1"/>
      <c r="O21" s="1"/>
      <c r="P21" s="1">
        <v>1</v>
      </c>
      <c r="R21" s="6">
        <v>18</v>
      </c>
      <c r="S21" s="1"/>
      <c r="T21" s="1"/>
      <c r="U21" s="1"/>
      <c r="V21" s="1"/>
      <c r="W21" s="1">
        <v>1</v>
      </c>
      <c r="X21" s="1"/>
      <c r="Y21" s="1"/>
    </row>
    <row r="22" spans="1:25" x14ac:dyDescent="0.25">
      <c r="A22">
        <v>1</v>
      </c>
      <c r="B22">
        <f>ROUND(oneOfNineNormalPretest12[[#This Row],[knowledgeScore]],1)</f>
        <v>0.3</v>
      </c>
      <c r="C22" s="2">
        <v>0.25</v>
      </c>
      <c r="D22">
        <v>72</v>
      </c>
      <c r="E22">
        <v>4</v>
      </c>
      <c r="G22" s="6">
        <v>20</v>
      </c>
      <c r="H22" s="1"/>
      <c r="I22" s="1"/>
      <c r="J22" s="1"/>
      <c r="K22" s="1"/>
      <c r="L22" s="1">
        <v>1</v>
      </c>
      <c r="M22" s="1"/>
      <c r="N22" s="1"/>
      <c r="O22" s="1"/>
      <c r="P22" s="1">
        <v>1</v>
      </c>
      <c r="R22" s="6">
        <v>20</v>
      </c>
      <c r="S22" s="1"/>
      <c r="T22" s="1"/>
      <c r="U22" s="1"/>
      <c r="V22" s="1"/>
      <c r="W22" s="1">
        <v>1</v>
      </c>
      <c r="X22" s="1"/>
      <c r="Y22" s="1"/>
    </row>
    <row r="23" spans="1:25" x14ac:dyDescent="0.25">
      <c r="A23">
        <v>3</v>
      </c>
      <c r="B23">
        <f>ROUND(oneOfNineNormalPretest12[[#This Row],[knowledgeScore]],1)</f>
        <v>0.3</v>
      </c>
      <c r="C23" s="2">
        <v>0.25</v>
      </c>
      <c r="D23">
        <v>72</v>
      </c>
      <c r="E23">
        <v>0</v>
      </c>
      <c r="G23" s="6">
        <v>23</v>
      </c>
      <c r="H23" s="1"/>
      <c r="I23" s="1"/>
      <c r="J23" s="1"/>
      <c r="K23" s="1"/>
      <c r="L23" s="1">
        <v>1</v>
      </c>
      <c r="M23" s="1"/>
      <c r="N23" s="1"/>
      <c r="O23" s="1"/>
      <c r="P23" s="1">
        <v>1</v>
      </c>
      <c r="R23" s="6">
        <v>23</v>
      </c>
      <c r="S23" s="1"/>
      <c r="T23" s="1"/>
      <c r="U23" s="1"/>
      <c r="V23" s="1"/>
      <c r="W23" s="1">
        <v>1</v>
      </c>
      <c r="X23" s="1"/>
      <c r="Y23" s="1"/>
    </row>
    <row r="24" spans="1:25" x14ac:dyDescent="0.25">
      <c r="A24">
        <v>2</v>
      </c>
      <c r="B24">
        <f>ROUND(oneOfNineNormalPretest12[[#This Row],[knowledgeScore]],1)</f>
        <v>0.3</v>
      </c>
      <c r="C24" s="2">
        <v>0.25</v>
      </c>
      <c r="D24">
        <v>72</v>
      </c>
      <c r="E24">
        <v>1</v>
      </c>
      <c r="G24" s="6">
        <v>24</v>
      </c>
      <c r="H24" s="1"/>
      <c r="I24" s="1"/>
      <c r="J24" s="1"/>
      <c r="K24" s="1"/>
      <c r="L24" s="1">
        <v>1</v>
      </c>
      <c r="M24" s="1"/>
      <c r="N24" s="1"/>
      <c r="O24" s="1"/>
      <c r="P24" s="1">
        <v>1</v>
      </c>
      <c r="R24" s="6">
        <v>24</v>
      </c>
      <c r="S24" s="1"/>
      <c r="T24" s="1"/>
      <c r="U24" s="1"/>
      <c r="V24" s="1"/>
      <c r="W24" s="1">
        <v>1</v>
      </c>
      <c r="X24" s="1"/>
      <c r="Y24" s="1"/>
    </row>
    <row r="25" spans="1:25" x14ac:dyDescent="0.25">
      <c r="A25">
        <v>0</v>
      </c>
      <c r="B25">
        <f>ROUND(oneOfNineNormalPretest12[[#This Row],[knowledgeScore]],1)</f>
        <v>0.3</v>
      </c>
      <c r="C25" s="2">
        <v>0.25</v>
      </c>
      <c r="D25">
        <v>72</v>
      </c>
      <c r="E25">
        <v>1</v>
      </c>
      <c r="G25" s="6">
        <v>28</v>
      </c>
      <c r="H25" s="1"/>
      <c r="I25" s="1"/>
      <c r="J25" s="1"/>
      <c r="K25" s="1"/>
      <c r="L25" s="1">
        <v>1</v>
      </c>
      <c r="M25" s="1"/>
      <c r="N25" s="1"/>
      <c r="O25" s="1"/>
      <c r="P25" s="1">
        <v>1</v>
      </c>
      <c r="R25" s="6">
        <v>28</v>
      </c>
      <c r="S25" s="1"/>
      <c r="T25" s="1"/>
      <c r="U25" s="1"/>
      <c r="V25" s="1"/>
      <c r="W25" s="1">
        <v>1</v>
      </c>
      <c r="X25" s="1"/>
      <c r="Y25" s="1"/>
    </row>
    <row r="26" spans="1:25" x14ac:dyDescent="0.25">
      <c r="A26">
        <v>1</v>
      </c>
      <c r="B26">
        <f>ROUND(oneOfNineNormalPretest12[[#This Row],[knowledgeScore]],1)</f>
        <v>0.3</v>
      </c>
      <c r="C26" s="2">
        <v>0.25</v>
      </c>
      <c r="D26">
        <v>72</v>
      </c>
      <c r="E26">
        <v>4</v>
      </c>
      <c r="G26" s="6" t="s">
        <v>34</v>
      </c>
      <c r="H26" s="1"/>
      <c r="I26" s="1"/>
      <c r="J26" s="1"/>
      <c r="K26" s="1"/>
      <c r="L26" s="1"/>
      <c r="M26" s="1"/>
      <c r="N26" s="1"/>
      <c r="O26" s="1"/>
      <c r="P26" s="1"/>
    </row>
    <row r="27" spans="1:25" x14ac:dyDescent="0.25">
      <c r="A27">
        <v>3</v>
      </c>
      <c r="B27">
        <f>ROUND(oneOfNineNormalPretest12[[#This Row],[knowledgeScore]],1)</f>
        <v>0.3</v>
      </c>
      <c r="C27" s="2">
        <v>0.25</v>
      </c>
      <c r="D27">
        <v>72</v>
      </c>
      <c r="E27">
        <v>5</v>
      </c>
      <c r="G27" s="6" t="s">
        <v>35</v>
      </c>
      <c r="H27" s="1">
        <v>18</v>
      </c>
      <c r="I27" s="1">
        <v>27</v>
      </c>
      <c r="J27" s="1">
        <v>18</v>
      </c>
      <c r="K27" s="1">
        <v>18</v>
      </c>
      <c r="L27" s="1">
        <v>36</v>
      </c>
      <c r="M27" s="1">
        <v>9</v>
      </c>
      <c r="N27" s="1">
        <v>9</v>
      </c>
      <c r="O27" s="1"/>
      <c r="P27" s="1">
        <v>135</v>
      </c>
    </row>
    <row r="28" spans="1:25" x14ac:dyDescent="0.25">
      <c r="A28">
        <v>2</v>
      </c>
      <c r="B28">
        <f>ROUND(oneOfNineNormalPretest12[[#This Row],[knowledgeScore]],1)</f>
        <v>0.3</v>
      </c>
      <c r="C28" s="2">
        <v>0.25</v>
      </c>
      <c r="D28">
        <v>72</v>
      </c>
      <c r="E28">
        <v>1</v>
      </c>
    </row>
    <row r="29" spans="1:25" x14ac:dyDescent="0.25">
      <c r="A29">
        <v>1</v>
      </c>
      <c r="B29">
        <f>ROUND(oneOfNineNormalPretest12[[#This Row],[knowledgeScore]],1)</f>
        <v>0.8</v>
      </c>
      <c r="C29" s="2">
        <v>0.78571428571428503</v>
      </c>
      <c r="D29">
        <v>73</v>
      </c>
      <c r="E29">
        <v>8</v>
      </c>
    </row>
    <row r="30" spans="1:25" x14ac:dyDescent="0.25">
      <c r="A30">
        <v>1</v>
      </c>
      <c r="B30">
        <f>ROUND(oneOfNineNormalPretest12[[#This Row],[knowledgeScore]],1)</f>
        <v>0.8</v>
      </c>
      <c r="C30" s="2">
        <v>0.78571428571428503</v>
      </c>
      <c r="D30">
        <v>73</v>
      </c>
      <c r="E30">
        <v>7</v>
      </c>
    </row>
    <row r="31" spans="1:25" x14ac:dyDescent="0.25">
      <c r="A31">
        <v>2</v>
      </c>
      <c r="B31">
        <f>ROUND(oneOfNineNormalPretest12[[#This Row],[knowledgeScore]],1)</f>
        <v>0.8</v>
      </c>
      <c r="C31" s="2">
        <v>0.78571428571428503</v>
      </c>
      <c r="D31">
        <v>73</v>
      </c>
      <c r="E31">
        <v>3</v>
      </c>
    </row>
    <row r="32" spans="1:25" x14ac:dyDescent="0.25">
      <c r="A32">
        <v>3</v>
      </c>
      <c r="B32">
        <f>ROUND(oneOfNineNormalPretest12[[#This Row],[knowledgeScore]],1)</f>
        <v>0.8</v>
      </c>
      <c r="C32" s="2">
        <v>0.78571428571428503</v>
      </c>
      <c r="D32">
        <v>73</v>
      </c>
      <c r="E32">
        <v>11</v>
      </c>
    </row>
    <row r="33" spans="1:5" x14ac:dyDescent="0.25">
      <c r="A33">
        <v>2</v>
      </c>
      <c r="B33">
        <f>ROUND(oneOfNineNormalPretest12[[#This Row],[knowledgeScore]],1)</f>
        <v>0.8</v>
      </c>
      <c r="C33" s="2">
        <v>0.78571428571428503</v>
      </c>
      <c r="D33">
        <v>73</v>
      </c>
      <c r="E33">
        <v>7</v>
      </c>
    </row>
    <row r="34" spans="1:5" x14ac:dyDescent="0.25">
      <c r="A34">
        <v>2</v>
      </c>
      <c r="B34">
        <f>ROUND(oneOfNineNormalPretest12[[#This Row],[knowledgeScore]],1)</f>
        <v>0.8</v>
      </c>
      <c r="C34" s="2">
        <v>0.78571428571428503</v>
      </c>
      <c r="D34">
        <v>73</v>
      </c>
      <c r="E34">
        <v>7</v>
      </c>
    </row>
    <row r="35" spans="1:5" x14ac:dyDescent="0.25">
      <c r="A35">
        <v>2</v>
      </c>
      <c r="B35">
        <f>ROUND(oneOfNineNormalPretest12[[#This Row],[knowledgeScore]],1)</f>
        <v>0.8</v>
      </c>
      <c r="C35" s="2">
        <v>0.78571428571428503</v>
      </c>
      <c r="D35">
        <v>73</v>
      </c>
      <c r="E35">
        <v>3</v>
      </c>
    </row>
    <row r="36" spans="1:5" x14ac:dyDescent="0.25">
      <c r="A36">
        <v>2</v>
      </c>
      <c r="B36">
        <f>ROUND(oneOfNineNormalPretest12[[#This Row],[knowledgeScore]],1)</f>
        <v>0.8</v>
      </c>
      <c r="C36" s="2">
        <v>0.78571428571428503</v>
      </c>
      <c r="D36">
        <v>73</v>
      </c>
      <c r="E36">
        <v>6</v>
      </c>
    </row>
    <row r="37" spans="1:5" x14ac:dyDescent="0.25">
      <c r="A37">
        <v>2</v>
      </c>
      <c r="B37">
        <f>ROUND(oneOfNineNormalPretest12[[#This Row],[knowledgeScore]],1)</f>
        <v>0.8</v>
      </c>
      <c r="C37" s="2">
        <v>0.78571428571428503</v>
      </c>
      <c r="D37">
        <v>73</v>
      </c>
      <c r="E37">
        <v>7</v>
      </c>
    </row>
    <row r="38" spans="1:5" x14ac:dyDescent="0.25">
      <c r="A38">
        <v>1</v>
      </c>
      <c r="B38">
        <f>ROUND(oneOfNineNormalPretest12[[#This Row],[knowledgeScore]],1)</f>
        <v>0.6</v>
      </c>
      <c r="C38" s="2">
        <v>0.60714285714285698</v>
      </c>
      <c r="D38">
        <v>75</v>
      </c>
      <c r="E38">
        <v>10</v>
      </c>
    </row>
    <row r="39" spans="1:5" x14ac:dyDescent="0.25">
      <c r="A39">
        <v>0</v>
      </c>
      <c r="B39">
        <f>ROUND(oneOfNineNormalPretest12[[#This Row],[knowledgeScore]],1)</f>
        <v>0.6</v>
      </c>
      <c r="C39" s="2">
        <v>0.60714285714285698</v>
      </c>
      <c r="D39">
        <v>75</v>
      </c>
      <c r="E39">
        <v>6</v>
      </c>
    </row>
    <row r="40" spans="1:5" x14ac:dyDescent="0.25">
      <c r="A40">
        <v>1</v>
      </c>
      <c r="B40">
        <f>ROUND(oneOfNineNormalPretest12[[#This Row],[knowledgeScore]],1)</f>
        <v>0.6</v>
      </c>
      <c r="C40" s="2">
        <v>0.60714285714285698</v>
      </c>
      <c r="D40">
        <v>75</v>
      </c>
      <c r="E40">
        <v>7</v>
      </c>
    </row>
    <row r="41" spans="1:5" x14ac:dyDescent="0.25">
      <c r="A41">
        <v>2</v>
      </c>
      <c r="B41">
        <f>ROUND(oneOfNineNormalPretest12[[#This Row],[knowledgeScore]],1)</f>
        <v>0.6</v>
      </c>
      <c r="C41" s="2">
        <v>0.60714285714285698</v>
      </c>
      <c r="D41">
        <v>75</v>
      </c>
      <c r="E41">
        <v>2</v>
      </c>
    </row>
    <row r="42" spans="1:5" x14ac:dyDescent="0.25">
      <c r="A42">
        <v>0</v>
      </c>
      <c r="B42">
        <f>ROUND(oneOfNineNormalPretest12[[#This Row],[knowledgeScore]],1)</f>
        <v>0.6</v>
      </c>
      <c r="C42" s="2">
        <v>0.60714285714285698</v>
      </c>
      <c r="D42">
        <v>75</v>
      </c>
      <c r="E42">
        <v>6</v>
      </c>
    </row>
    <row r="43" spans="1:5" x14ac:dyDescent="0.25">
      <c r="A43">
        <v>3</v>
      </c>
      <c r="B43">
        <f>ROUND(oneOfNineNormalPretest12[[#This Row],[knowledgeScore]],1)</f>
        <v>0.6</v>
      </c>
      <c r="C43" s="2">
        <v>0.60714285714285698</v>
      </c>
      <c r="D43">
        <v>75</v>
      </c>
      <c r="E43">
        <v>4</v>
      </c>
    </row>
    <row r="44" spans="1:5" x14ac:dyDescent="0.25">
      <c r="A44">
        <v>2</v>
      </c>
      <c r="B44">
        <f>ROUND(oneOfNineNormalPretest12[[#This Row],[knowledgeScore]],1)</f>
        <v>0.6</v>
      </c>
      <c r="C44" s="2">
        <v>0.60714285714285698</v>
      </c>
      <c r="D44">
        <v>75</v>
      </c>
      <c r="E44">
        <v>4</v>
      </c>
    </row>
    <row r="45" spans="1:5" x14ac:dyDescent="0.25">
      <c r="A45">
        <v>0</v>
      </c>
      <c r="B45">
        <f>ROUND(oneOfNineNormalPretest12[[#This Row],[knowledgeScore]],1)</f>
        <v>0.6</v>
      </c>
      <c r="C45" s="2">
        <v>0.60714285714285698</v>
      </c>
      <c r="D45">
        <v>75</v>
      </c>
      <c r="E45">
        <v>6</v>
      </c>
    </row>
    <row r="46" spans="1:5" x14ac:dyDescent="0.25">
      <c r="A46">
        <v>1</v>
      </c>
      <c r="B46">
        <f>ROUND(oneOfNineNormalPretest12[[#This Row],[knowledgeScore]],1)</f>
        <v>0.6</v>
      </c>
      <c r="C46" s="2">
        <v>0.60714285714285698</v>
      </c>
      <c r="D46">
        <v>75</v>
      </c>
      <c r="E46">
        <v>7</v>
      </c>
    </row>
    <row r="47" spans="1:5" x14ac:dyDescent="0.25">
      <c r="A47">
        <v>2</v>
      </c>
      <c r="B47">
        <f>ROUND(oneOfNineNormalPretest12[[#This Row],[knowledgeScore]],1)</f>
        <v>0.5</v>
      </c>
      <c r="C47" s="2">
        <v>0.53571428571428503</v>
      </c>
      <c r="D47">
        <v>79</v>
      </c>
      <c r="E47">
        <v>4</v>
      </c>
    </row>
    <row r="48" spans="1:5" x14ac:dyDescent="0.25">
      <c r="A48">
        <v>3</v>
      </c>
      <c r="B48">
        <f>ROUND(oneOfNineNormalPretest12[[#This Row],[knowledgeScore]],1)</f>
        <v>0.5</v>
      </c>
      <c r="C48" s="2">
        <v>0.53571428571428503</v>
      </c>
      <c r="D48">
        <v>79</v>
      </c>
      <c r="E48">
        <v>4</v>
      </c>
    </row>
    <row r="49" spans="1:5" x14ac:dyDescent="0.25">
      <c r="A49">
        <v>2</v>
      </c>
      <c r="B49">
        <f>ROUND(oneOfNineNormalPretest12[[#This Row],[knowledgeScore]],1)</f>
        <v>0.5</v>
      </c>
      <c r="C49" s="2">
        <v>0.53571428571428503</v>
      </c>
      <c r="D49">
        <v>79</v>
      </c>
      <c r="E49">
        <v>6</v>
      </c>
    </row>
    <row r="50" spans="1:5" x14ac:dyDescent="0.25">
      <c r="A50">
        <v>1</v>
      </c>
      <c r="B50">
        <f>ROUND(oneOfNineNormalPretest12[[#This Row],[knowledgeScore]],1)</f>
        <v>0.5</v>
      </c>
      <c r="C50" s="2">
        <v>0.53571428571428503</v>
      </c>
      <c r="D50">
        <v>79</v>
      </c>
      <c r="E50">
        <v>2</v>
      </c>
    </row>
    <row r="51" spans="1:5" x14ac:dyDescent="0.25">
      <c r="A51">
        <v>2</v>
      </c>
      <c r="B51">
        <f>ROUND(oneOfNineNormalPretest12[[#This Row],[knowledgeScore]],1)</f>
        <v>0.5</v>
      </c>
      <c r="C51" s="2">
        <v>0.53571428571428503</v>
      </c>
      <c r="D51">
        <v>79</v>
      </c>
      <c r="E51">
        <v>5</v>
      </c>
    </row>
    <row r="52" spans="1:5" x14ac:dyDescent="0.25">
      <c r="A52">
        <v>2</v>
      </c>
      <c r="B52">
        <f>ROUND(oneOfNineNormalPretest12[[#This Row],[knowledgeScore]],1)</f>
        <v>0.5</v>
      </c>
      <c r="C52" s="2">
        <v>0.53571428571428503</v>
      </c>
      <c r="D52">
        <v>79</v>
      </c>
      <c r="E52">
        <v>7</v>
      </c>
    </row>
    <row r="53" spans="1:5" x14ac:dyDescent="0.25">
      <c r="A53">
        <v>0</v>
      </c>
      <c r="B53">
        <f>ROUND(oneOfNineNormalPretest12[[#This Row],[knowledgeScore]],1)</f>
        <v>0.5</v>
      </c>
      <c r="C53" s="2">
        <v>0.53571428571428503</v>
      </c>
      <c r="D53">
        <v>79</v>
      </c>
      <c r="E53">
        <v>3</v>
      </c>
    </row>
    <row r="54" spans="1:5" x14ac:dyDescent="0.25">
      <c r="A54">
        <v>0</v>
      </c>
      <c r="B54">
        <f>ROUND(oneOfNineNormalPretest12[[#This Row],[knowledgeScore]],1)</f>
        <v>0.5</v>
      </c>
      <c r="C54" s="2">
        <v>0.53571428571428503</v>
      </c>
      <c r="D54">
        <v>79</v>
      </c>
      <c r="E54">
        <v>1</v>
      </c>
    </row>
    <row r="55" spans="1:5" x14ac:dyDescent="0.25">
      <c r="A55">
        <v>2</v>
      </c>
      <c r="B55">
        <f>ROUND(oneOfNineNormalPretest12[[#This Row],[knowledgeScore]],1)</f>
        <v>0.5</v>
      </c>
      <c r="C55" s="2">
        <v>0.53571428571428503</v>
      </c>
      <c r="D55">
        <v>79</v>
      </c>
      <c r="E55">
        <v>5</v>
      </c>
    </row>
    <row r="56" spans="1:5" x14ac:dyDescent="0.25">
      <c r="A56">
        <v>0</v>
      </c>
      <c r="B56">
        <f>ROUND(oneOfNineNormalPretest12[[#This Row],[knowledgeScore]],1)</f>
        <v>0.4</v>
      </c>
      <c r="C56" s="2">
        <v>0.39285714285714202</v>
      </c>
      <c r="D56">
        <v>80</v>
      </c>
      <c r="E56">
        <v>17</v>
      </c>
    </row>
    <row r="57" spans="1:5" x14ac:dyDescent="0.25">
      <c r="A57">
        <v>1</v>
      </c>
      <c r="B57">
        <f>ROUND(oneOfNineNormalPretest12[[#This Row],[knowledgeScore]],1)</f>
        <v>0.4</v>
      </c>
      <c r="C57" s="2">
        <v>0.39285714285714202</v>
      </c>
      <c r="D57">
        <v>80</v>
      </c>
      <c r="E57">
        <v>6</v>
      </c>
    </row>
    <row r="58" spans="1:5" x14ac:dyDescent="0.25">
      <c r="A58">
        <v>1</v>
      </c>
      <c r="B58">
        <f>ROUND(oneOfNineNormalPretest12[[#This Row],[knowledgeScore]],1)</f>
        <v>0.4</v>
      </c>
      <c r="C58" s="2">
        <v>0.39285714285714202</v>
      </c>
      <c r="D58">
        <v>80</v>
      </c>
      <c r="E58">
        <v>4</v>
      </c>
    </row>
    <row r="59" spans="1:5" x14ac:dyDescent="0.25">
      <c r="A59">
        <v>1</v>
      </c>
      <c r="B59">
        <f>ROUND(oneOfNineNormalPretest12[[#This Row],[knowledgeScore]],1)</f>
        <v>0.4</v>
      </c>
      <c r="C59" s="2">
        <v>0.39285714285714202</v>
      </c>
      <c r="D59">
        <v>80</v>
      </c>
      <c r="E59">
        <v>7</v>
      </c>
    </row>
    <row r="60" spans="1:5" x14ac:dyDescent="0.25">
      <c r="A60">
        <v>2</v>
      </c>
      <c r="B60">
        <f>ROUND(oneOfNineNormalPretest12[[#This Row],[knowledgeScore]],1)</f>
        <v>0.4</v>
      </c>
      <c r="C60" s="2">
        <v>0.39285714285714202</v>
      </c>
      <c r="D60">
        <v>80</v>
      </c>
      <c r="E60">
        <v>5</v>
      </c>
    </row>
    <row r="61" spans="1:5" x14ac:dyDescent="0.25">
      <c r="A61">
        <v>3</v>
      </c>
      <c r="B61">
        <f>ROUND(oneOfNineNormalPretest12[[#This Row],[knowledgeScore]],1)</f>
        <v>0.4</v>
      </c>
      <c r="C61" s="2">
        <v>0.39285714285714202</v>
      </c>
      <c r="D61">
        <v>80</v>
      </c>
      <c r="E61">
        <v>8</v>
      </c>
    </row>
    <row r="62" spans="1:5" x14ac:dyDescent="0.25">
      <c r="A62">
        <v>3</v>
      </c>
      <c r="B62">
        <f>ROUND(oneOfNineNormalPretest12[[#This Row],[knowledgeScore]],1)</f>
        <v>0.4</v>
      </c>
      <c r="C62" s="2">
        <v>0.39285714285714202</v>
      </c>
      <c r="D62">
        <v>80</v>
      </c>
      <c r="E62">
        <v>7</v>
      </c>
    </row>
    <row r="63" spans="1:5" x14ac:dyDescent="0.25">
      <c r="A63">
        <v>2</v>
      </c>
      <c r="B63">
        <f>ROUND(oneOfNineNormalPretest12[[#This Row],[knowledgeScore]],1)</f>
        <v>0.4</v>
      </c>
      <c r="C63" s="2">
        <v>0.39285714285714202</v>
      </c>
      <c r="D63">
        <v>80</v>
      </c>
      <c r="E63">
        <v>9</v>
      </c>
    </row>
    <row r="64" spans="1:5" x14ac:dyDescent="0.25">
      <c r="A64">
        <v>2</v>
      </c>
      <c r="B64">
        <f>ROUND(oneOfNineNormalPretest12[[#This Row],[knowledgeScore]],1)</f>
        <v>0.4</v>
      </c>
      <c r="C64" s="2">
        <v>0.39285714285714202</v>
      </c>
      <c r="D64">
        <v>80</v>
      </c>
      <c r="E64">
        <v>4</v>
      </c>
    </row>
    <row r="65" spans="1:5" x14ac:dyDescent="0.25">
      <c r="A65">
        <v>2</v>
      </c>
      <c r="B65">
        <f>ROUND(oneOfNineNormalPretest12[[#This Row],[knowledgeScore]],1)</f>
        <v>0.6</v>
      </c>
      <c r="C65" s="2">
        <v>0.57142857142857095</v>
      </c>
      <c r="D65">
        <v>81</v>
      </c>
      <c r="E65">
        <v>24</v>
      </c>
    </row>
    <row r="66" spans="1:5" x14ac:dyDescent="0.25">
      <c r="A66">
        <v>2</v>
      </c>
      <c r="B66">
        <f>ROUND(oneOfNineNormalPretest12[[#This Row],[knowledgeScore]],1)</f>
        <v>0.6</v>
      </c>
      <c r="C66" s="2">
        <v>0.57142857142857095</v>
      </c>
      <c r="D66">
        <v>81</v>
      </c>
      <c r="E66">
        <v>7</v>
      </c>
    </row>
    <row r="67" spans="1:5" x14ac:dyDescent="0.25">
      <c r="A67">
        <v>1</v>
      </c>
      <c r="B67">
        <f>ROUND(oneOfNineNormalPretest12[[#This Row],[knowledgeScore]],1)</f>
        <v>0.6</v>
      </c>
      <c r="C67" s="2">
        <v>0.57142857142857095</v>
      </c>
      <c r="D67">
        <v>81</v>
      </c>
      <c r="E67">
        <v>16</v>
      </c>
    </row>
    <row r="68" spans="1:5" x14ac:dyDescent="0.25">
      <c r="A68">
        <v>2</v>
      </c>
      <c r="B68">
        <f>ROUND(oneOfNineNormalPretest12[[#This Row],[knowledgeScore]],1)</f>
        <v>0.6</v>
      </c>
      <c r="C68" s="2">
        <v>0.57142857142857095</v>
      </c>
      <c r="D68">
        <v>81</v>
      </c>
      <c r="E68">
        <v>8</v>
      </c>
    </row>
    <row r="69" spans="1:5" x14ac:dyDescent="0.25">
      <c r="A69">
        <v>1</v>
      </c>
      <c r="B69">
        <f>ROUND(oneOfNineNormalPretest12[[#This Row],[knowledgeScore]],1)</f>
        <v>0.6</v>
      </c>
      <c r="C69" s="2">
        <v>0.57142857142857095</v>
      </c>
      <c r="D69">
        <v>81</v>
      </c>
      <c r="E69">
        <v>10</v>
      </c>
    </row>
    <row r="70" spans="1:5" x14ac:dyDescent="0.25">
      <c r="A70">
        <v>1</v>
      </c>
      <c r="B70">
        <f>ROUND(oneOfNineNormalPretest12[[#This Row],[knowledgeScore]],1)</f>
        <v>0.6</v>
      </c>
      <c r="C70" s="2">
        <v>0.57142857142857095</v>
      </c>
      <c r="D70">
        <v>81</v>
      </c>
      <c r="E70">
        <v>28</v>
      </c>
    </row>
    <row r="71" spans="1:5" x14ac:dyDescent="0.25">
      <c r="A71">
        <v>2</v>
      </c>
      <c r="B71">
        <f>ROUND(oneOfNineNormalPretest12[[#This Row],[knowledgeScore]],1)</f>
        <v>0.6</v>
      </c>
      <c r="C71" s="2">
        <v>0.57142857142857095</v>
      </c>
      <c r="D71">
        <v>81</v>
      </c>
      <c r="E71">
        <v>18</v>
      </c>
    </row>
    <row r="72" spans="1:5" x14ac:dyDescent="0.25">
      <c r="A72">
        <v>1</v>
      </c>
      <c r="B72">
        <f>ROUND(oneOfNineNormalPretest12[[#This Row],[knowledgeScore]],1)</f>
        <v>0.6</v>
      </c>
      <c r="C72" s="2">
        <v>0.57142857142857095</v>
      </c>
      <c r="D72">
        <v>81</v>
      </c>
      <c r="E72">
        <v>14</v>
      </c>
    </row>
    <row r="73" spans="1:5" x14ac:dyDescent="0.25">
      <c r="A73">
        <v>0</v>
      </c>
      <c r="B73">
        <f>ROUND(oneOfNineNormalPretest12[[#This Row],[knowledgeScore]],1)</f>
        <v>0.6</v>
      </c>
      <c r="C73" s="2">
        <v>0.57142857142857095</v>
      </c>
      <c r="D73">
        <v>81</v>
      </c>
      <c r="E73">
        <v>23</v>
      </c>
    </row>
    <row r="74" spans="1:5" x14ac:dyDescent="0.25">
      <c r="A74">
        <v>2</v>
      </c>
      <c r="B74">
        <f>ROUND(oneOfNineNormalPretest12[[#This Row],[knowledgeScore]],1)</f>
        <v>0.2</v>
      </c>
      <c r="C74" s="2">
        <v>0.214285714285714</v>
      </c>
      <c r="D74">
        <v>83</v>
      </c>
      <c r="E74">
        <v>3</v>
      </c>
    </row>
    <row r="75" spans="1:5" x14ac:dyDescent="0.25">
      <c r="A75">
        <v>1</v>
      </c>
      <c r="B75">
        <f>ROUND(oneOfNineNormalPretest12[[#This Row],[knowledgeScore]],1)</f>
        <v>0.2</v>
      </c>
      <c r="C75" s="2">
        <v>0.214285714285714</v>
      </c>
      <c r="D75">
        <v>83</v>
      </c>
      <c r="E75">
        <v>4</v>
      </c>
    </row>
    <row r="76" spans="1:5" x14ac:dyDescent="0.25">
      <c r="A76">
        <v>3</v>
      </c>
      <c r="B76">
        <f>ROUND(oneOfNineNormalPretest12[[#This Row],[knowledgeScore]],1)</f>
        <v>0.2</v>
      </c>
      <c r="C76" s="2">
        <v>0.214285714285714</v>
      </c>
      <c r="D76">
        <v>83</v>
      </c>
      <c r="E76">
        <v>7</v>
      </c>
    </row>
    <row r="77" spans="1:5" x14ac:dyDescent="0.25">
      <c r="A77">
        <v>1</v>
      </c>
      <c r="B77">
        <f>ROUND(oneOfNineNormalPretest12[[#This Row],[knowledgeScore]],1)</f>
        <v>0.2</v>
      </c>
      <c r="C77" s="2">
        <v>0.214285714285714</v>
      </c>
      <c r="D77">
        <v>83</v>
      </c>
      <c r="E77">
        <v>5</v>
      </c>
    </row>
    <row r="78" spans="1:5" x14ac:dyDescent="0.25">
      <c r="A78">
        <v>1</v>
      </c>
      <c r="B78">
        <f>ROUND(oneOfNineNormalPretest12[[#This Row],[knowledgeScore]],1)</f>
        <v>0.2</v>
      </c>
      <c r="C78" s="2">
        <v>0.214285714285714</v>
      </c>
      <c r="D78">
        <v>83</v>
      </c>
      <c r="E78">
        <v>3</v>
      </c>
    </row>
    <row r="79" spans="1:5" x14ac:dyDescent="0.25">
      <c r="A79">
        <v>4</v>
      </c>
      <c r="B79">
        <f>ROUND(oneOfNineNormalPretest12[[#This Row],[knowledgeScore]],1)</f>
        <v>0.2</v>
      </c>
      <c r="C79" s="2">
        <v>0.214285714285714</v>
      </c>
      <c r="D79">
        <v>83</v>
      </c>
      <c r="E79">
        <v>7</v>
      </c>
    </row>
    <row r="80" spans="1:5" x14ac:dyDescent="0.25">
      <c r="A80">
        <v>0</v>
      </c>
      <c r="B80">
        <f>ROUND(oneOfNineNormalPretest12[[#This Row],[knowledgeScore]],1)</f>
        <v>0.2</v>
      </c>
      <c r="C80" s="2">
        <v>0.214285714285714</v>
      </c>
      <c r="D80">
        <v>83</v>
      </c>
      <c r="E80">
        <v>4</v>
      </c>
    </row>
    <row r="81" spans="1:5" x14ac:dyDescent="0.25">
      <c r="A81">
        <v>1</v>
      </c>
      <c r="B81">
        <f>ROUND(oneOfNineNormalPretest12[[#This Row],[knowledgeScore]],1)</f>
        <v>0.2</v>
      </c>
      <c r="C81" s="2">
        <v>0.214285714285714</v>
      </c>
      <c r="D81">
        <v>83</v>
      </c>
      <c r="E81">
        <v>4</v>
      </c>
    </row>
    <row r="82" spans="1:5" x14ac:dyDescent="0.25">
      <c r="A82">
        <v>0</v>
      </c>
      <c r="B82">
        <f>ROUND(oneOfNineNormalPretest12[[#This Row],[knowledgeScore]],1)</f>
        <v>0.2</v>
      </c>
      <c r="C82" s="2">
        <v>0.214285714285714</v>
      </c>
      <c r="D82">
        <v>83</v>
      </c>
      <c r="E82">
        <v>3</v>
      </c>
    </row>
    <row r="83" spans="1:5" x14ac:dyDescent="0.25">
      <c r="A83">
        <v>1</v>
      </c>
      <c r="B83">
        <f>ROUND(oneOfNineNormalPretest12[[#This Row],[knowledgeScore]],1)</f>
        <v>0.3</v>
      </c>
      <c r="C83" s="2">
        <v>0.25</v>
      </c>
      <c r="D83">
        <v>85</v>
      </c>
      <c r="E83">
        <v>7</v>
      </c>
    </row>
    <row r="84" spans="1:5" x14ac:dyDescent="0.25">
      <c r="A84">
        <v>2</v>
      </c>
      <c r="B84">
        <f>ROUND(oneOfNineNormalPretest12[[#This Row],[knowledgeScore]],1)</f>
        <v>0.3</v>
      </c>
      <c r="C84" s="2">
        <v>0.25</v>
      </c>
      <c r="D84">
        <v>85</v>
      </c>
      <c r="E84">
        <v>1</v>
      </c>
    </row>
    <row r="85" spans="1:5" x14ac:dyDescent="0.25">
      <c r="A85">
        <v>2</v>
      </c>
      <c r="B85">
        <f>ROUND(oneOfNineNormalPretest12[[#This Row],[knowledgeScore]],1)</f>
        <v>0.3</v>
      </c>
      <c r="C85" s="2">
        <v>0.25</v>
      </c>
      <c r="D85">
        <v>85</v>
      </c>
      <c r="E85">
        <v>2</v>
      </c>
    </row>
    <row r="86" spans="1:5" x14ac:dyDescent="0.25">
      <c r="A86">
        <v>1</v>
      </c>
      <c r="B86">
        <f>ROUND(oneOfNineNormalPretest12[[#This Row],[knowledgeScore]],1)</f>
        <v>0.3</v>
      </c>
      <c r="C86" s="2">
        <v>0.25</v>
      </c>
      <c r="D86">
        <v>85</v>
      </c>
      <c r="E86">
        <v>1</v>
      </c>
    </row>
    <row r="87" spans="1:5" x14ac:dyDescent="0.25">
      <c r="A87">
        <v>2</v>
      </c>
      <c r="B87">
        <f>ROUND(oneOfNineNormalPretest12[[#This Row],[knowledgeScore]],1)</f>
        <v>0.3</v>
      </c>
      <c r="C87" s="2">
        <v>0.25</v>
      </c>
      <c r="D87">
        <v>85</v>
      </c>
      <c r="E87">
        <v>1</v>
      </c>
    </row>
    <row r="88" spans="1:5" x14ac:dyDescent="0.25">
      <c r="A88">
        <v>1</v>
      </c>
      <c r="B88">
        <f>ROUND(oneOfNineNormalPretest12[[#This Row],[knowledgeScore]],1)</f>
        <v>0.3</v>
      </c>
      <c r="C88" s="2">
        <v>0.25</v>
      </c>
      <c r="D88">
        <v>85</v>
      </c>
      <c r="E88">
        <v>2</v>
      </c>
    </row>
    <row r="89" spans="1:5" x14ac:dyDescent="0.25">
      <c r="A89">
        <v>1</v>
      </c>
      <c r="B89">
        <f>ROUND(oneOfNineNormalPretest12[[#This Row],[knowledgeScore]],1)</f>
        <v>0.3</v>
      </c>
      <c r="C89" s="2">
        <v>0.25</v>
      </c>
      <c r="D89">
        <v>85</v>
      </c>
      <c r="E89">
        <v>2</v>
      </c>
    </row>
    <row r="90" spans="1:5" x14ac:dyDescent="0.25">
      <c r="A90">
        <v>3</v>
      </c>
      <c r="B90">
        <f>ROUND(oneOfNineNormalPretest12[[#This Row],[knowledgeScore]],1)</f>
        <v>0.3</v>
      </c>
      <c r="C90" s="2">
        <v>0.25</v>
      </c>
      <c r="D90">
        <v>85</v>
      </c>
      <c r="E90">
        <v>3</v>
      </c>
    </row>
    <row r="91" spans="1:5" x14ac:dyDescent="0.25">
      <c r="A91">
        <v>2</v>
      </c>
      <c r="B91">
        <f>ROUND(oneOfNineNormalPretest12[[#This Row],[knowledgeScore]],1)</f>
        <v>0.3</v>
      </c>
      <c r="C91" s="2">
        <v>0.25</v>
      </c>
      <c r="D91">
        <v>85</v>
      </c>
      <c r="E91">
        <v>1</v>
      </c>
    </row>
    <row r="92" spans="1:5" x14ac:dyDescent="0.25">
      <c r="A92">
        <v>4</v>
      </c>
      <c r="B92">
        <f>ROUND(oneOfNineNormalPretest12[[#This Row],[knowledgeScore]],1)</f>
        <v>0.3</v>
      </c>
      <c r="C92" s="2">
        <v>0.32142857142857101</v>
      </c>
      <c r="D92">
        <v>84</v>
      </c>
      <c r="E92">
        <v>1</v>
      </c>
    </row>
    <row r="93" spans="1:5" x14ac:dyDescent="0.25">
      <c r="A93">
        <v>2</v>
      </c>
      <c r="B93">
        <f>ROUND(oneOfNineNormalPretest12[[#This Row],[knowledgeScore]],1)</f>
        <v>0.3</v>
      </c>
      <c r="C93" s="2">
        <v>0.32142857142857101</v>
      </c>
      <c r="D93">
        <v>84</v>
      </c>
      <c r="E93">
        <v>5</v>
      </c>
    </row>
    <row r="94" spans="1:5" x14ac:dyDescent="0.25">
      <c r="A94">
        <v>2</v>
      </c>
      <c r="B94">
        <f>ROUND(oneOfNineNormalPretest12[[#This Row],[knowledgeScore]],1)</f>
        <v>0.3</v>
      </c>
      <c r="C94" s="2">
        <v>0.32142857142857101</v>
      </c>
      <c r="D94">
        <v>84</v>
      </c>
      <c r="E94">
        <v>4</v>
      </c>
    </row>
    <row r="95" spans="1:5" x14ac:dyDescent="0.25">
      <c r="A95">
        <v>0</v>
      </c>
      <c r="B95">
        <f>ROUND(oneOfNineNormalPretest12[[#This Row],[knowledgeScore]],1)</f>
        <v>0.3</v>
      </c>
      <c r="C95" s="2">
        <v>0.32142857142857101</v>
      </c>
      <c r="D95">
        <v>84</v>
      </c>
      <c r="E95">
        <v>5</v>
      </c>
    </row>
    <row r="96" spans="1:5" x14ac:dyDescent="0.25">
      <c r="A96">
        <v>0</v>
      </c>
      <c r="B96">
        <f>ROUND(oneOfNineNormalPretest12[[#This Row],[knowledgeScore]],1)</f>
        <v>0.3</v>
      </c>
      <c r="C96" s="2">
        <v>0.32142857142857101</v>
      </c>
      <c r="D96">
        <v>84</v>
      </c>
      <c r="E96">
        <v>4</v>
      </c>
    </row>
    <row r="97" spans="1:5" x14ac:dyDescent="0.25">
      <c r="A97">
        <v>1</v>
      </c>
      <c r="B97">
        <f>ROUND(oneOfNineNormalPretest12[[#This Row],[knowledgeScore]],1)</f>
        <v>0.3</v>
      </c>
      <c r="C97" s="2">
        <v>0.32142857142857101</v>
      </c>
      <c r="D97">
        <v>84</v>
      </c>
      <c r="E97">
        <v>3</v>
      </c>
    </row>
    <row r="98" spans="1:5" x14ac:dyDescent="0.25">
      <c r="A98">
        <v>2</v>
      </c>
      <c r="B98">
        <f>ROUND(oneOfNineNormalPretest12[[#This Row],[knowledgeScore]],1)</f>
        <v>0.3</v>
      </c>
      <c r="C98" s="2">
        <v>0.32142857142857101</v>
      </c>
      <c r="D98">
        <v>84</v>
      </c>
      <c r="E98">
        <v>1</v>
      </c>
    </row>
    <row r="99" spans="1:5" x14ac:dyDescent="0.25">
      <c r="A99">
        <v>1</v>
      </c>
      <c r="B99">
        <f>ROUND(oneOfNineNormalPretest12[[#This Row],[knowledgeScore]],1)</f>
        <v>0.3</v>
      </c>
      <c r="C99" s="2">
        <v>0.32142857142857101</v>
      </c>
      <c r="D99">
        <v>84</v>
      </c>
      <c r="E99">
        <v>5</v>
      </c>
    </row>
    <row r="100" spans="1:5" x14ac:dyDescent="0.25">
      <c r="A100">
        <v>2</v>
      </c>
      <c r="B100">
        <f>ROUND(oneOfNineNormalPretest12[[#This Row],[knowledgeScore]],1)</f>
        <v>0.3</v>
      </c>
      <c r="C100" s="2">
        <v>0.32142857142857101</v>
      </c>
      <c r="D100">
        <v>84</v>
      </c>
      <c r="E100">
        <v>3</v>
      </c>
    </row>
    <row r="101" spans="1:5" x14ac:dyDescent="0.25">
      <c r="A101">
        <v>2</v>
      </c>
      <c r="B101">
        <f>ROUND(oneOfNineNormalPretest12[[#This Row],[knowledgeScore]],1)</f>
        <v>0.7</v>
      </c>
      <c r="C101" s="2">
        <v>0.71428571428571397</v>
      </c>
      <c r="D101">
        <v>86</v>
      </c>
      <c r="E101">
        <v>4</v>
      </c>
    </row>
    <row r="102" spans="1:5" x14ac:dyDescent="0.25">
      <c r="A102">
        <v>1</v>
      </c>
      <c r="B102">
        <f>ROUND(oneOfNineNormalPretest12[[#This Row],[knowledgeScore]],1)</f>
        <v>0.7</v>
      </c>
      <c r="C102" s="2">
        <v>0.71428571428571397</v>
      </c>
      <c r="D102">
        <v>86</v>
      </c>
      <c r="E102">
        <v>4</v>
      </c>
    </row>
    <row r="103" spans="1:5" x14ac:dyDescent="0.25">
      <c r="A103">
        <v>2</v>
      </c>
      <c r="B103">
        <f>ROUND(oneOfNineNormalPretest12[[#This Row],[knowledgeScore]],1)</f>
        <v>0.7</v>
      </c>
      <c r="C103" s="2">
        <v>0.71428571428571397</v>
      </c>
      <c r="D103">
        <v>86</v>
      </c>
      <c r="E103">
        <v>3</v>
      </c>
    </row>
    <row r="104" spans="1:5" x14ac:dyDescent="0.25">
      <c r="A104">
        <v>0</v>
      </c>
      <c r="B104">
        <f>ROUND(oneOfNineNormalPretest12[[#This Row],[knowledgeScore]],1)</f>
        <v>0.7</v>
      </c>
      <c r="C104" s="2">
        <v>0.71428571428571397</v>
      </c>
      <c r="D104">
        <v>86</v>
      </c>
      <c r="E104">
        <v>2</v>
      </c>
    </row>
    <row r="105" spans="1:5" x14ac:dyDescent="0.25">
      <c r="A105">
        <v>1</v>
      </c>
      <c r="B105">
        <f>ROUND(oneOfNineNormalPretest12[[#This Row],[knowledgeScore]],1)</f>
        <v>0.7</v>
      </c>
      <c r="C105" s="2">
        <v>0.71428571428571397</v>
      </c>
      <c r="D105">
        <v>86</v>
      </c>
      <c r="E105">
        <v>2</v>
      </c>
    </row>
    <row r="106" spans="1:5" x14ac:dyDescent="0.25">
      <c r="A106">
        <v>1</v>
      </c>
      <c r="B106">
        <f>ROUND(oneOfNineNormalPretest12[[#This Row],[knowledgeScore]],1)</f>
        <v>0.7</v>
      </c>
      <c r="C106" s="2">
        <v>0.71428571428571397</v>
      </c>
      <c r="D106">
        <v>86</v>
      </c>
      <c r="E106">
        <v>3</v>
      </c>
    </row>
    <row r="107" spans="1:5" x14ac:dyDescent="0.25">
      <c r="A107">
        <v>0</v>
      </c>
      <c r="B107">
        <f>ROUND(oneOfNineNormalPretest12[[#This Row],[knowledgeScore]],1)</f>
        <v>0.7</v>
      </c>
      <c r="C107" s="2">
        <v>0.71428571428571397</v>
      </c>
      <c r="D107">
        <v>86</v>
      </c>
      <c r="E107">
        <v>3</v>
      </c>
    </row>
    <row r="108" spans="1:5" x14ac:dyDescent="0.25">
      <c r="A108">
        <v>0</v>
      </c>
      <c r="B108">
        <f>ROUND(oneOfNineNormalPretest12[[#This Row],[knowledgeScore]],1)</f>
        <v>0.7</v>
      </c>
      <c r="C108" s="2">
        <v>0.71428571428571397</v>
      </c>
      <c r="D108">
        <v>86</v>
      </c>
      <c r="E108">
        <v>4</v>
      </c>
    </row>
    <row r="109" spans="1:5" x14ac:dyDescent="0.25">
      <c r="A109">
        <v>0</v>
      </c>
      <c r="B109">
        <f>ROUND(oneOfNineNormalPretest12[[#This Row],[knowledgeScore]],1)</f>
        <v>0.7</v>
      </c>
      <c r="C109" s="2">
        <v>0.71428571428571397</v>
      </c>
      <c r="D109">
        <v>86</v>
      </c>
      <c r="E109">
        <v>3</v>
      </c>
    </row>
    <row r="110" spans="1:5" x14ac:dyDescent="0.25">
      <c r="A110">
        <v>0</v>
      </c>
      <c r="B110">
        <f>ROUND(oneOfNineNormalPretest12[[#This Row],[knowledgeScore]],1)</f>
        <v>0.5</v>
      </c>
      <c r="C110" s="2">
        <v>0.53571428571428503</v>
      </c>
      <c r="D110">
        <v>89</v>
      </c>
      <c r="E110">
        <v>3</v>
      </c>
    </row>
    <row r="111" spans="1:5" x14ac:dyDescent="0.25">
      <c r="A111">
        <v>0</v>
      </c>
      <c r="B111">
        <f>ROUND(oneOfNineNormalPretest12[[#This Row],[knowledgeScore]],1)</f>
        <v>0.5</v>
      </c>
      <c r="C111" s="2">
        <v>0.53571428571428503</v>
      </c>
      <c r="D111">
        <v>89</v>
      </c>
      <c r="E111">
        <v>1</v>
      </c>
    </row>
    <row r="112" spans="1:5" x14ac:dyDescent="0.25">
      <c r="A112">
        <v>1</v>
      </c>
      <c r="B112">
        <f>ROUND(oneOfNineNormalPretest12[[#This Row],[knowledgeScore]],1)</f>
        <v>0.5</v>
      </c>
      <c r="C112" s="2">
        <v>0.53571428571428503</v>
      </c>
      <c r="D112">
        <v>89</v>
      </c>
      <c r="E112">
        <v>5</v>
      </c>
    </row>
    <row r="113" spans="1:5" x14ac:dyDescent="0.25">
      <c r="A113">
        <v>0</v>
      </c>
      <c r="B113">
        <f>ROUND(oneOfNineNormalPretest12[[#This Row],[knowledgeScore]],1)</f>
        <v>0.5</v>
      </c>
      <c r="C113" s="2">
        <v>0.53571428571428503</v>
      </c>
      <c r="D113">
        <v>89</v>
      </c>
      <c r="E113">
        <v>8</v>
      </c>
    </row>
    <row r="114" spans="1:5" x14ac:dyDescent="0.25">
      <c r="A114">
        <v>4</v>
      </c>
      <c r="B114">
        <f>ROUND(oneOfNineNormalPretest12[[#This Row],[knowledgeScore]],1)</f>
        <v>0.5</v>
      </c>
      <c r="C114" s="2">
        <v>0.53571428571428503</v>
      </c>
      <c r="D114">
        <v>89</v>
      </c>
      <c r="E114">
        <v>2</v>
      </c>
    </row>
    <row r="115" spans="1:5" x14ac:dyDescent="0.25">
      <c r="A115">
        <v>3</v>
      </c>
      <c r="B115">
        <f>ROUND(oneOfNineNormalPretest12[[#This Row],[knowledgeScore]],1)</f>
        <v>0.5</v>
      </c>
      <c r="C115" s="2">
        <v>0.53571428571428503</v>
      </c>
      <c r="D115">
        <v>89</v>
      </c>
      <c r="E115">
        <v>2</v>
      </c>
    </row>
    <row r="116" spans="1:5" x14ac:dyDescent="0.25">
      <c r="A116">
        <v>2</v>
      </c>
      <c r="B116">
        <f>ROUND(oneOfNineNormalPretest12[[#This Row],[knowledgeScore]],1)</f>
        <v>0.5</v>
      </c>
      <c r="C116" s="2">
        <v>0.53571428571428503</v>
      </c>
      <c r="D116">
        <v>89</v>
      </c>
      <c r="E116">
        <v>1</v>
      </c>
    </row>
    <row r="117" spans="1:5" x14ac:dyDescent="0.25">
      <c r="A117">
        <v>2</v>
      </c>
      <c r="B117">
        <f>ROUND(oneOfNineNormalPretest12[[#This Row],[knowledgeScore]],1)</f>
        <v>0.5</v>
      </c>
      <c r="C117" s="2">
        <v>0.53571428571428503</v>
      </c>
      <c r="D117">
        <v>89</v>
      </c>
      <c r="E117">
        <v>3</v>
      </c>
    </row>
    <row r="118" spans="1:5" x14ac:dyDescent="0.25">
      <c r="A118">
        <v>2</v>
      </c>
      <c r="B118">
        <f>ROUND(oneOfNineNormalPretest12[[#This Row],[knowledgeScore]],1)</f>
        <v>0.5</v>
      </c>
      <c r="C118" s="2">
        <v>0.53571428571428503</v>
      </c>
      <c r="D118">
        <v>89</v>
      </c>
      <c r="E118">
        <v>2</v>
      </c>
    </row>
    <row r="119" spans="1:5" x14ac:dyDescent="0.25">
      <c r="A119">
        <v>0</v>
      </c>
      <c r="B119">
        <f>ROUND(oneOfNineNormalPretest12[[#This Row],[knowledgeScore]],1)</f>
        <v>0.6</v>
      </c>
      <c r="C119" s="2">
        <v>0.64285714285714202</v>
      </c>
      <c r="D119">
        <v>95</v>
      </c>
      <c r="E119">
        <v>20</v>
      </c>
    </row>
    <row r="120" spans="1:5" x14ac:dyDescent="0.25">
      <c r="A120">
        <v>3</v>
      </c>
      <c r="B120">
        <f>ROUND(oneOfNineNormalPretest12[[#This Row],[knowledgeScore]],1)</f>
        <v>0.6</v>
      </c>
      <c r="C120" s="2">
        <v>0.64285714285714202</v>
      </c>
      <c r="D120">
        <v>95</v>
      </c>
      <c r="E120">
        <v>3</v>
      </c>
    </row>
    <row r="121" spans="1:5" x14ac:dyDescent="0.25">
      <c r="A121">
        <v>3</v>
      </c>
      <c r="B121">
        <f>ROUND(oneOfNineNormalPretest12[[#This Row],[knowledgeScore]],1)</f>
        <v>0.6</v>
      </c>
      <c r="C121" s="2">
        <v>0.64285714285714202</v>
      </c>
      <c r="D121">
        <v>95</v>
      </c>
      <c r="E121">
        <v>10</v>
      </c>
    </row>
    <row r="122" spans="1:5" x14ac:dyDescent="0.25">
      <c r="A122">
        <v>1</v>
      </c>
      <c r="B122">
        <f>ROUND(oneOfNineNormalPretest12[[#This Row],[knowledgeScore]],1)</f>
        <v>0.6</v>
      </c>
      <c r="C122" s="2">
        <v>0.64285714285714202</v>
      </c>
      <c r="D122">
        <v>95</v>
      </c>
      <c r="E122">
        <v>3</v>
      </c>
    </row>
    <row r="123" spans="1:5" x14ac:dyDescent="0.25">
      <c r="A123">
        <v>3</v>
      </c>
      <c r="B123">
        <f>ROUND(oneOfNineNormalPretest12[[#This Row],[knowledgeScore]],1)</f>
        <v>0.6</v>
      </c>
      <c r="C123" s="2">
        <v>0.64285714285714202</v>
      </c>
      <c r="D123">
        <v>95</v>
      </c>
      <c r="E123">
        <v>1</v>
      </c>
    </row>
    <row r="124" spans="1:5" x14ac:dyDescent="0.25">
      <c r="A124">
        <v>0</v>
      </c>
      <c r="B124">
        <f>ROUND(oneOfNineNormalPretest12[[#This Row],[knowledgeScore]],1)</f>
        <v>0.6</v>
      </c>
      <c r="C124" s="2">
        <v>0.64285714285714202</v>
      </c>
      <c r="D124">
        <v>95</v>
      </c>
      <c r="E124">
        <v>1</v>
      </c>
    </row>
    <row r="125" spans="1:5" x14ac:dyDescent="0.25">
      <c r="A125">
        <v>0</v>
      </c>
      <c r="B125">
        <f>ROUND(oneOfNineNormalPretest12[[#This Row],[knowledgeScore]],1)</f>
        <v>0.6</v>
      </c>
      <c r="C125" s="2">
        <v>0.64285714285714202</v>
      </c>
      <c r="D125">
        <v>95</v>
      </c>
      <c r="E125">
        <v>1</v>
      </c>
    </row>
    <row r="126" spans="1:5" x14ac:dyDescent="0.25">
      <c r="A126">
        <v>2</v>
      </c>
      <c r="B126">
        <f>ROUND(oneOfNineNormalPretest12[[#This Row],[knowledgeScore]],1)</f>
        <v>0.6</v>
      </c>
      <c r="C126" s="2">
        <v>0.64285714285714202</v>
      </c>
      <c r="D126">
        <v>95</v>
      </c>
      <c r="E126">
        <v>1</v>
      </c>
    </row>
    <row r="127" spans="1:5" x14ac:dyDescent="0.25">
      <c r="A127">
        <v>0</v>
      </c>
      <c r="B127">
        <f>ROUND(oneOfNineNormalPretest12[[#This Row],[knowledgeScore]],1)</f>
        <v>0.6</v>
      </c>
      <c r="C127" s="2">
        <v>0.64285714285714202</v>
      </c>
      <c r="D127">
        <v>95</v>
      </c>
      <c r="E127">
        <v>1</v>
      </c>
    </row>
    <row r="128" spans="1:5" x14ac:dyDescent="0.25">
      <c r="A128">
        <v>0</v>
      </c>
      <c r="B128">
        <f>ROUND(oneOfNineNormalPretest12[[#This Row],[knowledgeScore]],1)</f>
        <v>0.4</v>
      </c>
      <c r="C128" s="2">
        <v>0.39285714285714202</v>
      </c>
      <c r="D128">
        <v>97</v>
      </c>
      <c r="E128">
        <v>5</v>
      </c>
    </row>
    <row r="129" spans="1:5" x14ac:dyDescent="0.25">
      <c r="A129">
        <v>0</v>
      </c>
      <c r="B129">
        <f>ROUND(oneOfNineNormalPretest12[[#This Row],[knowledgeScore]],1)</f>
        <v>0.4</v>
      </c>
      <c r="C129" s="2">
        <v>0.39285714285714202</v>
      </c>
      <c r="D129">
        <v>97</v>
      </c>
      <c r="E129">
        <v>3</v>
      </c>
    </row>
    <row r="130" spans="1:5" x14ac:dyDescent="0.25">
      <c r="A130">
        <v>3</v>
      </c>
      <c r="B130">
        <f>ROUND(oneOfNineNormalPretest12[[#This Row],[knowledgeScore]],1)</f>
        <v>0.4</v>
      </c>
      <c r="C130" s="2">
        <v>0.39285714285714202</v>
      </c>
      <c r="D130">
        <v>97</v>
      </c>
      <c r="E130">
        <v>1</v>
      </c>
    </row>
    <row r="131" spans="1:5" x14ac:dyDescent="0.25">
      <c r="A131">
        <v>2</v>
      </c>
      <c r="B131">
        <f>ROUND(oneOfNineNormalPretest12[[#This Row],[knowledgeScore]],1)</f>
        <v>0.4</v>
      </c>
      <c r="C131" s="2">
        <v>0.39285714285714202</v>
      </c>
      <c r="D131">
        <v>97</v>
      </c>
      <c r="E131">
        <v>1</v>
      </c>
    </row>
    <row r="132" spans="1:5" x14ac:dyDescent="0.25">
      <c r="A132">
        <v>2</v>
      </c>
      <c r="B132">
        <f>ROUND(oneOfNineNormalPretest12[[#This Row],[knowledgeScore]],1)</f>
        <v>0.4</v>
      </c>
      <c r="C132" s="2">
        <v>0.39285714285714202</v>
      </c>
      <c r="D132">
        <v>97</v>
      </c>
      <c r="E132">
        <v>1</v>
      </c>
    </row>
    <row r="133" spans="1:5" x14ac:dyDescent="0.25">
      <c r="A133">
        <v>1</v>
      </c>
      <c r="B133">
        <f>ROUND(oneOfNineNormalPretest12[[#This Row],[knowledgeScore]],1)</f>
        <v>0.4</v>
      </c>
      <c r="C133" s="2">
        <v>0.39285714285714202</v>
      </c>
      <c r="D133">
        <v>97</v>
      </c>
      <c r="E133">
        <v>2</v>
      </c>
    </row>
    <row r="134" spans="1:5" x14ac:dyDescent="0.25">
      <c r="A134">
        <v>3</v>
      </c>
      <c r="B134">
        <f>ROUND(oneOfNineNormalPretest12[[#This Row],[knowledgeScore]],1)</f>
        <v>0.4</v>
      </c>
      <c r="C134" s="2">
        <v>0.39285714285714202</v>
      </c>
      <c r="D134">
        <v>97</v>
      </c>
      <c r="E134">
        <v>1</v>
      </c>
    </row>
    <row r="135" spans="1:5" x14ac:dyDescent="0.25">
      <c r="A135">
        <v>3</v>
      </c>
      <c r="B135">
        <f>ROUND(oneOfNineNormalPretest12[[#This Row],[knowledgeScore]],1)</f>
        <v>0.4</v>
      </c>
      <c r="C135" s="2">
        <v>0.39285714285714202</v>
      </c>
      <c r="D135">
        <v>97</v>
      </c>
      <c r="E135">
        <v>2</v>
      </c>
    </row>
    <row r="136" spans="1:5" x14ac:dyDescent="0.25">
      <c r="A136">
        <v>4</v>
      </c>
      <c r="B136">
        <f>ROUND(oneOfNineNormalPretest12[[#This Row],[knowledgeScore]],1)</f>
        <v>0.4</v>
      </c>
      <c r="C136" s="2">
        <v>0.39285714285714202</v>
      </c>
      <c r="D136">
        <v>97</v>
      </c>
      <c r="E136">
        <v>0</v>
      </c>
    </row>
  </sheetData>
  <pageMargins left="0.7" right="0.7" top="0.78740157499999996" bottom="0.78740157499999996" header="0.3" footer="0.3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7FFD-953E-48FD-87CA-23D08B38B1AA}">
  <sheetPr>
    <tabColor theme="7" tint="0.59999389629810485"/>
  </sheetPr>
  <dimension ref="A1:X136"/>
  <sheetViews>
    <sheetView zoomScale="32" workbookViewId="0">
      <selection activeCell="R26" sqref="R26"/>
    </sheetView>
  </sheetViews>
  <sheetFormatPr baseColWidth="10" defaultRowHeight="15" x14ac:dyDescent="0.25"/>
  <cols>
    <col min="1" max="1" width="10.140625" bestFit="1" customWidth="1"/>
    <col min="2" max="3" width="16.42578125" style="3" bestFit="1" customWidth="1"/>
    <col min="4" max="4" width="8.85546875" bestFit="1" customWidth="1"/>
    <col min="6" max="6" width="20.85546875" bestFit="1" customWidth="1"/>
    <col min="7" max="7" width="22.140625" bestFit="1" customWidth="1"/>
    <col min="8" max="13" width="3.7109375" bestFit="1" customWidth="1"/>
    <col min="14" max="14" width="5.42578125" bestFit="1" customWidth="1"/>
    <col min="15" max="15" width="14.140625" bestFit="1" customWidth="1"/>
    <col min="16" max="16" width="11.7109375" bestFit="1" customWidth="1"/>
    <col min="17" max="17" width="9.7109375" customWidth="1"/>
    <col min="18" max="18" width="14" bestFit="1" customWidth="1"/>
  </cols>
  <sheetData>
    <row r="1" spans="1:24" x14ac:dyDescent="0.25">
      <c r="A1" t="s">
        <v>6</v>
      </c>
      <c r="B1" s="3" t="s">
        <v>40</v>
      </c>
      <c r="C1" s="3" t="s">
        <v>3</v>
      </c>
      <c r="D1" t="s">
        <v>4</v>
      </c>
    </row>
    <row r="2" spans="1:24" x14ac:dyDescent="0.25">
      <c r="A2">
        <v>1</v>
      </c>
      <c r="B2" s="3">
        <f>ROUND(oneOfNineNormalPretest1227[[#This Row],[knowledgeScore]],1)</f>
        <v>0.2</v>
      </c>
      <c r="C2" s="3">
        <v>0.214285714285714</v>
      </c>
      <c r="D2">
        <v>69</v>
      </c>
      <c r="F2" s="4" t="s">
        <v>38</v>
      </c>
    </row>
    <row r="3" spans="1:24" x14ac:dyDescent="0.25">
      <c r="A3">
        <v>2</v>
      </c>
      <c r="B3" s="3">
        <f>ROUND(oneOfNineNormalPretest1227[[#This Row],[knowledgeScore]],1)</f>
        <v>0.2</v>
      </c>
      <c r="C3" s="3">
        <v>0.214285714285714</v>
      </c>
      <c r="D3">
        <v>69</v>
      </c>
      <c r="F3" s="5" t="s">
        <v>39</v>
      </c>
      <c r="G3" s="5" t="s">
        <v>36</v>
      </c>
      <c r="Q3" s="4" t="s">
        <v>38</v>
      </c>
      <c r="R3">
        <v>0.2</v>
      </c>
      <c r="S3">
        <v>0.3</v>
      </c>
      <c r="T3">
        <v>0.4</v>
      </c>
      <c r="U3">
        <v>0.5</v>
      </c>
      <c r="V3">
        <v>0.6</v>
      </c>
      <c r="W3">
        <v>0.7</v>
      </c>
      <c r="X3">
        <v>0.8</v>
      </c>
    </row>
    <row r="4" spans="1:24" x14ac:dyDescent="0.25">
      <c r="A4">
        <v>0</v>
      </c>
      <c r="B4" s="3">
        <f>ROUND(oneOfNineNormalPretest1227[[#This Row],[knowledgeScore]],1)</f>
        <v>0.2</v>
      </c>
      <c r="C4" s="3">
        <v>0.214285714285714</v>
      </c>
      <c r="D4">
        <v>69</v>
      </c>
      <c r="F4" s="5" t="s">
        <v>33</v>
      </c>
      <c r="G4">
        <v>0.2</v>
      </c>
      <c r="H4">
        <v>0.3</v>
      </c>
      <c r="I4">
        <v>0.4</v>
      </c>
      <c r="J4">
        <v>0.5</v>
      </c>
      <c r="K4">
        <v>0.6</v>
      </c>
      <c r="L4">
        <v>0.7</v>
      </c>
      <c r="M4">
        <v>0.8</v>
      </c>
      <c r="N4" t="s">
        <v>34</v>
      </c>
      <c r="O4" t="s">
        <v>35</v>
      </c>
      <c r="Q4" s="4">
        <v>0</v>
      </c>
      <c r="R4">
        <v>4</v>
      </c>
      <c r="S4">
        <v>4</v>
      </c>
      <c r="T4">
        <v>3</v>
      </c>
      <c r="U4">
        <v>3</v>
      </c>
      <c r="V4">
        <v>9</v>
      </c>
      <c r="W4">
        <v>4</v>
      </c>
      <c r="X4">
        <v>2</v>
      </c>
    </row>
    <row r="5" spans="1:24" x14ac:dyDescent="0.25">
      <c r="A5">
        <v>1</v>
      </c>
      <c r="B5" s="3">
        <f>ROUND(oneOfNineNormalPretest1227[[#This Row],[knowledgeScore]],1)</f>
        <v>0.2</v>
      </c>
      <c r="C5" s="3">
        <v>0.214285714285714</v>
      </c>
      <c r="D5">
        <v>69</v>
      </c>
      <c r="F5" s="6">
        <v>0</v>
      </c>
      <c r="G5" s="1">
        <v>4</v>
      </c>
      <c r="H5" s="1">
        <v>4</v>
      </c>
      <c r="I5" s="1">
        <v>3</v>
      </c>
      <c r="J5" s="1">
        <v>3</v>
      </c>
      <c r="K5" s="1">
        <v>9</v>
      </c>
      <c r="L5" s="1">
        <v>4</v>
      </c>
      <c r="M5" s="1">
        <v>2</v>
      </c>
      <c r="N5" s="1"/>
      <c r="O5" s="1">
        <v>29</v>
      </c>
      <c r="Q5">
        <v>1</v>
      </c>
      <c r="R5">
        <v>4</v>
      </c>
      <c r="S5">
        <v>8</v>
      </c>
      <c r="T5">
        <v>4</v>
      </c>
      <c r="U5">
        <v>8</v>
      </c>
      <c r="V5">
        <v>10</v>
      </c>
      <c r="W5">
        <v>1</v>
      </c>
      <c r="X5">
        <v>1</v>
      </c>
    </row>
    <row r="6" spans="1:24" x14ac:dyDescent="0.25">
      <c r="A6">
        <v>0</v>
      </c>
      <c r="B6" s="3">
        <f>ROUND(oneOfNineNormalPretest1227[[#This Row],[knowledgeScore]],1)</f>
        <v>0.2</v>
      </c>
      <c r="C6" s="3">
        <v>0.214285714285714</v>
      </c>
      <c r="D6">
        <v>69</v>
      </c>
      <c r="F6" s="6">
        <v>1</v>
      </c>
      <c r="G6" s="1">
        <v>4</v>
      </c>
      <c r="H6" s="1">
        <v>8</v>
      </c>
      <c r="I6" s="1">
        <v>4</v>
      </c>
      <c r="J6" s="1">
        <v>8</v>
      </c>
      <c r="K6" s="1">
        <v>10</v>
      </c>
      <c r="L6" s="1">
        <v>1</v>
      </c>
      <c r="M6" s="1">
        <v>1</v>
      </c>
      <c r="N6" s="1"/>
      <c r="O6" s="1">
        <v>36</v>
      </c>
      <c r="Q6">
        <v>2</v>
      </c>
      <c r="R6">
        <v>5</v>
      </c>
      <c r="S6">
        <v>11</v>
      </c>
      <c r="T6">
        <v>8</v>
      </c>
      <c r="U6">
        <v>5</v>
      </c>
      <c r="V6">
        <v>13</v>
      </c>
      <c r="W6">
        <v>1</v>
      </c>
      <c r="X6">
        <v>2</v>
      </c>
    </row>
    <row r="7" spans="1:24" x14ac:dyDescent="0.25">
      <c r="A7">
        <v>3</v>
      </c>
      <c r="B7" s="3">
        <f>ROUND(oneOfNineNormalPretest1227[[#This Row],[knowledgeScore]],1)</f>
        <v>0.2</v>
      </c>
      <c r="C7" s="3">
        <v>0.214285714285714</v>
      </c>
      <c r="D7">
        <v>69</v>
      </c>
      <c r="F7" s="6">
        <v>2</v>
      </c>
      <c r="G7" s="1">
        <v>5</v>
      </c>
      <c r="H7" s="1">
        <v>11</v>
      </c>
      <c r="I7" s="1">
        <v>8</v>
      </c>
      <c r="J7" s="1">
        <v>5</v>
      </c>
      <c r="K7" s="1">
        <v>13</v>
      </c>
      <c r="L7" s="1">
        <v>1</v>
      </c>
      <c r="M7" s="1">
        <v>2</v>
      </c>
      <c r="N7" s="1"/>
      <c r="O7" s="1">
        <v>45</v>
      </c>
      <c r="Q7">
        <v>3</v>
      </c>
      <c r="R7">
        <v>4</v>
      </c>
      <c r="S7">
        <v>4</v>
      </c>
      <c r="T7">
        <v>3</v>
      </c>
      <c r="U7">
        <v>1</v>
      </c>
      <c r="V7">
        <v>2</v>
      </c>
      <c r="W7">
        <v>3</v>
      </c>
      <c r="X7">
        <v>3</v>
      </c>
    </row>
    <row r="8" spans="1:24" x14ac:dyDescent="0.25">
      <c r="A8">
        <v>3</v>
      </c>
      <c r="B8" s="3">
        <f>ROUND(oneOfNineNormalPretest1227[[#This Row],[knowledgeScore]],1)</f>
        <v>0.2</v>
      </c>
      <c r="C8" s="3">
        <v>0.214285714285714</v>
      </c>
      <c r="D8">
        <v>69</v>
      </c>
      <c r="F8" s="6">
        <v>3</v>
      </c>
      <c r="G8" s="1">
        <v>4</v>
      </c>
      <c r="H8" s="1">
        <v>4</v>
      </c>
      <c r="I8" s="1">
        <v>3</v>
      </c>
      <c r="J8" s="1">
        <v>1</v>
      </c>
      <c r="K8" s="1">
        <v>2</v>
      </c>
      <c r="L8" s="1">
        <v>3</v>
      </c>
      <c r="M8" s="1">
        <v>3</v>
      </c>
      <c r="N8" s="1"/>
      <c r="O8" s="1">
        <v>20</v>
      </c>
      <c r="Q8">
        <v>4</v>
      </c>
      <c r="R8">
        <v>1</v>
      </c>
      <c r="U8">
        <v>1</v>
      </c>
      <c r="V8">
        <v>2</v>
      </c>
      <c r="X8">
        <v>1</v>
      </c>
    </row>
    <row r="9" spans="1:24" x14ac:dyDescent="0.25">
      <c r="A9">
        <v>0</v>
      </c>
      <c r="B9" s="3">
        <f>ROUND(oneOfNineNormalPretest1227[[#This Row],[knowledgeScore]],1)</f>
        <v>0.2</v>
      </c>
      <c r="C9" s="3">
        <v>0.214285714285714</v>
      </c>
      <c r="D9">
        <v>69</v>
      </c>
      <c r="F9" s="6">
        <v>4</v>
      </c>
      <c r="G9" s="1">
        <v>1</v>
      </c>
      <c r="H9" s="1"/>
      <c r="I9" s="1"/>
      <c r="J9" s="1">
        <v>1</v>
      </c>
      <c r="K9" s="1">
        <v>2</v>
      </c>
      <c r="L9" s="1"/>
      <c r="M9" s="1">
        <v>1</v>
      </c>
      <c r="N9" s="1"/>
      <c r="O9" s="1">
        <v>5</v>
      </c>
    </row>
    <row r="10" spans="1:24" x14ac:dyDescent="0.25">
      <c r="A10">
        <v>2</v>
      </c>
      <c r="B10" s="3">
        <f>ROUND(oneOfNineNormalPretest1227[[#This Row],[knowledgeScore]],1)</f>
        <v>0.2</v>
      </c>
      <c r="C10" s="3">
        <v>0.214285714285714</v>
      </c>
      <c r="D10">
        <v>69</v>
      </c>
      <c r="F10" s="6" t="s">
        <v>34</v>
      </c>
      <c r="G10" s="1"/>
      <c r="H10" s="1"/>
      <c r="I10" s="1"/>
      <c r="J10" s="1"/>
      <c r="K10" s="1"/>
      <c r="L10" s="1"/>
      <c r="M10" s="1"/>
      <c r="N10" s="1"/>
      <c r="O10" s="1"/>
    </row>
    <row r="11" spans="1:24" x14ac:dyDescent="0.25">
      <c r="A11">
        <v>2</v>
      </c>
      <c r="B11" s="3">
        <f>ROUND(oneOfNineNormalPretest1227[[#This Row],[knowledgeScore]],1)</f>
        <v>0.2</v>
      </c>
      <c r="C11" s="3">
        <v>0.214285714285714</v>
      </c>
      <c r="D11">
        <v>83</v>
      </c>
      <c r="F11" s="6" t="s">
        <v>35</v>
      </c>
      <c r="G11" s="1">
        <v>18</v>
      </c>
      <c r="H11" s="1">
        <v>27</v>
      </c>
      <c r="I11" s="1">
        <v>18</v>
      </c>
      <c r="J11" s="1">
        <v>18</v>
      </c>
      <c r="K11" s="1">
        <v>36</v>
      </c>
      <c r="L11" s="1">
        <v>9</v>
      </c>
      <c r="M11" s="1">
        <v>9</v>
      </c>
      <c r="N11" s="1"/>
      <c r="O11" s="1">
        <v>135</v>
      </c>
    </row>
    <row r="12" spans="1:24" x14ac:dyDescent="0.25">
      <c r="A12">
        <v>4</v>
      </c>
      <c r="B12" s="3">
        <f>ROUND(oneOfNineNormalPretest1227[[#This Row],[knowledgeScore]],1)</f>
        <v>0.2</v>
      </c>
      <c r="C12" s="3">
        <v>0.214285714285714</v>
      </c>
      <c r="D12">
        <v>83</v>
      </c>
    </row>
    <row r="13" spans="1:24" x14ac:dyDescent="0.25">
      <c r="A13">
        <v>3</v>
      </c>
      <c r="B13" s="3">
        <f>ROUND(oneOfNineNormalPretest1227[[#This Row],[knowledgeScore]],1)</f>
        <v>0.2</v>
      </c>
      <c r="C13" s="3">
        <v>0.214285714285714</v>
      </c>
      <c r="D13">
        <v>83</v>
      </c>
    </row>
    <row r="14" spans="1:24" x14ac:dyDescent="0.25">
      <c r="A14">
        <v>2</v>
      </c>
      <c r="B14" s="3">
        <f>ROUND(oneOfNineNormalPretest1227[[#This Row],[knowledgeScore]],1)</f>
        <v>0.2</v>
      </c>
      <c r="C14" s="3">
        <v>0.214285714285714</v>
      </c>
      <c r="D14">
        <v>83</v>
      </c>
    </row>
    <row r="15" spans="1:24" x14ac:dyDescent="0.25">
      <c r="A15">
        <v>2</v>
      </c>
      <c r="B15" s="3">
        <f>ROUND(oneOfNineNormalPretest1227[[#This Row],[knowledgeScore]],1)</f>
        <v>0.2</v>
      </c>
      <c r="C15" s="3">
        <v>0.214285714285714</v>
      </c>
      <c r="D15">
        <v>83</v>
      </c>
    </row>
    <row r="16" spans="1:24" x14ac:dyDescent="0.25">
      <c r="A16">
        <v>3</v>
      </c>
      <c r="B16" s="3">
        <f>ROUND(oneOfNineNormalPretest1227[[#This Row],[knowledgeScore]],1)</f>
        <v>0.2</v>
      </c>
      <c r="C16" s="3">
        <v>0.214285714285714</v>
      </c>
      <c r="D16">
        <v>83</v>
      </c>
    </row>
    <row r="17" spans="1:4" x14ac:dyDescent="0.25">
      <c r="A17">
        <v>1</v>
      </c>
      <c r="B17" s="3">
        <f>ROUND(oneOfNineNormalPretest1227[[#This Row],[knowledgeScore]],1)</f>
        <v>0.2</v>
      </c>
      <c r="C17" s="3">
        <v>0.214285714285714</v>
      </c>
      <c r="D17">
        <v>83</v>
      </c>
    </row>
    <row r="18" spans="1:4" x14ac:dyDescent="0.25">
      <c r="A18">
        <v>1</v>
      </c>
      <c r="B18" s="3">
        <f>ROUND(oneOfNineNormalPretest1227[[#This Row],[knowledgeScore]],1)</f>
        <v>0.2</v>
      </c>
      <c r="C18" s="3">
        <v>0.214285714285714</v>
      </c>
      <c r="D18">
        <v>83</v>
      </c>
    </row>
    <row r="19" spans="1:4" x14ac:dyDescent="0.25">
      <c r="A19">
        <v>0</v>
      </c>
      <c r="B19" s="3">
        <f>ROUND(oneOfNineNormalPretest1227[[#This Row],[knowledgeScore]],1)</f>
        <v>0.2</v>
      </c>
      <c r="C19" s="3">
        <v>0.214285714285714</v>
      </c>
      <c r="D19">
        <v>83</v>
      </c>
    </row>
    <row r="20" spans="1:4" x14ac:dyDescent="0.25">
      <c r="A20">
        <v>2</v>
      </c>
      <c r="B20" s="3">
        <f>ROUND(oneOfNineNormalPretest1227[[#This Row],[knowledgeScore]],1)</f>
        <v>0.3</v>
      </c>
      <c r="C20" s="3">
        <v>0.25</v>
      </c>
      <c r="D20">
        <v>72</v>
      </c>
    </row>
    <row r="21" spans="1:4" x14ac:dyDescent="0.25">
      <c r="A21">
        <v>1</v>
      </c>
      <c r="B21" s="3">
        <f>ROUND(oneOfNineNormalPretest1227[[#This Row],[knowledgeScore]],1)</f>
        <v>0.3</v>
      </c>
      <c r="C21" s="3">
        <v>0.25</v>
      </c>
      <c r="D21">
        <v>72</v>
      </c>
    </row>
    <row r="22" spans="1:4" x14ac:dyDescent="0.25">
      <c r="A22">
        <v>1</v>
      </c>
      <c r="B22" s="3">
        <f>ROUND(oneOfNineNormalPretest1227[[#This Row],[knowledgeScore]],1)</f>
        <v>0.3</v>
      </c>
      <c r="C22" s="3">
        <v>0.25</v>
      </c>
      <c r="D22">
        <v>72</v>
      </c>
    </row>
    <row r="23" spans="1:4" x14ac:dyDescent="0.25">
      <c r="A23">
        <v>3</v>
      </c>
      <c r="B23" s="3">
        <f>ROUND(oneOfNineNormalPretest1227[[#This Row],[knowledgeScore]],1)</f>
        <v>0.3</v>
      </c>
      <c r="C23" s="3">
        <v>0.25</v>
      </c>
      <c r="D23">
        <v>72</v>
      </c>
    </row>
    <row r="24" spans="1:4" x14ac:dyDescent="0.25">
      <c r="A24">
        <v>2</v>
      </c>
      <c r="B24" s="3">
        <f>ROUND(oneOfNineNormalPretest1227[[#This Row],[knowledgeScore]],1)</f>
        <v>0.3</v>
      </c>
      <c r="C24" s="3">
        <v>0.25</v>
      </c>
      <c r="D24">
        <v>72</v>
      </c>
    </row>
    <row r="25" spans="1:4" x14ac:dyDescent="0.25">
      <c r="A25">
        <v>0</v>
      </c>
      <c r="B25" s="3">
        <f>ROUND(oneOfNineNormalPretest1227[[#This Row],[knowledgeScore]],1)</f>
        <v>0.3</v>
      </c>
      <c r="C25" s="3">
        <v>0.25</v>
      </c>
      <c r="D25">
        <v>72</v>
      </c>
    </row>
    <row r="26" spans="1:4" x14ac:dyDescent="0.25">
      <c r="A26">
        <v>1</v>
      </c>
      <c r="B26" s="3">
        <f>ROUND(oneOfNineNormalPretest1227[[#This Row],[knowledgeScore]],1)</f>
        <v>0.3</v>
      </c>
      <c r="C26" s="3">
        <v>0.25</v>
      </c>
      <c r="D26">
        <v>72</v>
      </c>
    </row>
    <row r="27" spans="1:4" x14ac:dyDescent="0.25">
      <c r="A27">
        <v>3</v>
      </c>
      <c r="B27" s="3">
        <f>ROUND(oneOfNineNormalPretest1227[[#This Row],[knowledgeScore]],1)</f>
        <v>0.3</v>
      </c>
      <c r="C27" s="3">
        <v>0.25</v>
      </c>
      <c r="D27">
        <v>72</v>
      </c>
    </row>
    <row r="28" spans="1:4" x14ac:dyDescent="0.25">
      <c r="A28">
        <v>2</v>
      </c>
      <c r="B28" s="3">
        <f>ROUND(oneOfNineNormalPretest1227[[#This Row],[knowledgeScore]],1)</f>
        <v>0.3</v>
      </c>
      <c r="C28" s="3">
        <v>0.25</v>
      </c>
      <c r="D28">
        <v>72</v>
      </c>
    </row>
    <row r="29" spans="1:4" x14ac:dyDescent="0.25">
      <c r="A29">
        <v>1</v>
      </c>
      <c r="B29" s="3">
        <f>ROUND(oneOfNineNormalPretest1227[[#This Row],[knowledgeScore]],1)</f>
        <v>0.3</v>
      </c>
      <c r="C29" s="3">
        <v>0.25</v>
      </c>
      <c r="D29">
        <v>85</v>
      </c>
    </row>
    <row r="30" spans="1:4" x14ac:dyDescent="0.25">
      <c r="A30">
        <v>1</v>
      </c>
      <c r="B30" s="3">
        <f>ROUND(oneOfNineNormalPretest1227[[#This Row],[knowledgeScore]],1)</f>
        <v>0.3</v>
      </c>
      <c r="C30" s="3">
        <v>0.25</v>
      </c>
      <c r="D30">
        <v>85</v>
      </c>
    </row>
    <row r="31" spans="1:4" x14ac:dyDescent="0.25">
      <c r="A31">
        <v>2</v>
      </c>
      <c r="B31" s="3">
        <f>ROUND(oneOfNineNormalPretest1227[[#This Row],[knowledgeScore]],1)</f>
        <v>0.3</v>
      </c>
      <c r="C31" s="3">
        <v>0.25</v>
      </c>
      <c r="D31">
        <v>85</v>
      </c>
    </row>
    <row r="32" spans="1:4" x14ac:dyDescent="0.25">
      <c r="A32">
        <v>3</v>
      </c>
      <c r="B32" s="3">
        <f>ROUND(oneOfNineNormalPretest1227[[#This Row],[knowledgeScore]],1)</f>
        <v>0.3</v>
      </c>
      <c r="C32" s="3">
        <v>0.25</v>
      </c>
      <c r="D32">
        <v>85</v>
      </c>
    </row>
    <row r="33" spans="1:4" x14ac:dyDescent="0.25">
      <c r="A33">
        <v>2</v>
      </c>
      <c r="B33" s="3">
        <f>ROUND(oneOfNineNormalPretest1227[[#This Row],[knowledgeScore]],1)</f>
        <v>0.3</v>
      </c>
      <c r="C33" s="3">
        <v>0.25</v>
      </c>
      <c r="D33">
        <v>85</v>
      </c>
    </row>
    <row r="34" spans="1:4" x14ac:dyDescent="0.25">
      <c r="A34">
        <v>2</v>
      </c>
      <c r="B34" s="3">
        <f>ROUND(oneOfNineNormalPretest1227[[#This Row],[knowledgeScore]],1)</f>
        <v>0.3</v>
      </c>
      <c r="C34" s="3">
        <v>0.25</v>
      </c>
      <c r="D34">
        <v>85</v>
      </c>
    </row>
    <row r="35" spans="1:4" x14ac:dyDescent="0.25">
      <c r="A35">
        <v>2</v>
      </c>
      <c r="B35" s="3">
        <f>ROUND(oneOfNineNormalPretest1227[[#This Row],[knowledgeScore]],1)</f>
        <v>0.3</v>
      </c>
      <c r="C35" s="3">
        <v>0.25</v>
      </c>
      <c r="D35">
        <v>85</v>
      </c>
    </row>
    <row r="36" spans="1:4" x14ac:dyDescent="0.25">
      <c r="A36">
        <v>2</v>
      </c>
      <c r="B36" s="3">
        <f>ROUND(oneOfNineNormalPretest1227[[#This Row],[knowledgeScore]],1)</f>
        <v>0.3</v>
      </c>
      <c r="C36" s="3">
        <v>0.25</v>
      </c>
      <c r="D36">
        <v>85</v>
      </c>
    </row>
    <row r="37" spans="1:4" x14ac:dyDescent="0.25">
      <c r="A37">
        <v>2</v>
      </c>
      <c r="B37" s="3">
        <f>ROUND(oneOfNineNormalPretest1227[[#This Row],[knowledgeScore]],1)</f>
        <v>0.3</v>
      </c>
      <c r="C37" s="3">
        <v>0.25</v>
      </c>
      <c r="D37">
        <v>85</v>
      </c>
    </row>
    <row r="38" spans="1:4" x14ac:dyDescent="0.25">
      <c r="A38">
        <v>1</v>
      </c>
      <c r="B38" s="3">
        <f>ROUND(oneOfNineNormalPretest1227[[#This Row],[knowledgeScore]],1)</f>
        <v>0.3</v>
      </c>
      <c r="C38" s="3">
        <v>0.32142857142857101</v>
      </c>
      <c r="D38">
        <v>84</v>
      </c>
    </row>
    <row r="39" spans="1:4" x14ac:dyDescent="0.25">
      <c r="A39">
        <v>0</v>
      </c>
      <c r="B39" s="3">
        <f>ROUND(oneOfNineNormalPretest1227[[#This Row],[knowledgeScore]],1)</f>
        <v>0.3</v>
      </c>
      <c r="C39" s="3">
        <v>0.32142857142857101</v>
      </c>
      <c r="D39">
        <v>84</v>
      </c>
    </row>
    <row r="40" spans="1:4" x14ac:dyDescent="0.25">
      <c r="A40">
        <v>1</v>
      </c>
      <c r="B40" s="3">
        <f>ROUND(oneOfNineNormalPretest1227[[#This Row],[knowledgeScore]],1)</f>
        <v>0.3</v>
      </c>
      <c r="C40" s="3">
        <v>0.32142857142857101</v>
      </c>
      <c r="D40">
        <v>84</v>
      </c>
    </row>
    <row r="41" spans="1:4" x14ac:dyDescent="0.25">
      <c r="A41">
        <v>2</v>
      </c>
      <c r="B41" s="3">
        <f>ROUND(oneOfNineNormalPretest1227[[#This Row],[knowledgeScore]],1)</f>
        <v>0.3</v>
      </c>
      <c r="C41" s="3">
        <v>0.32142857142857101</v>
      </c>
      <c r="D41">
        <v>84</v>
      </c>
    </row>
    <row r="42" spans="1:4" x14ac:dyDescent="0.25">
      <c r="A42">
        <v>0</v>
      </c>
      <c r="B42" s="3">
        <f>ROUND(oneOfNineNormalPretest1227[[#This Row],[knowledgeScore]],1)</f>
        <v>0.3</v>
      </c>
      <c r="C42" s="3">
        <v>0.32142857142857101</v>
      </c>
      <c r="D42">
        <v>84</v>
      </c>
    </row>
    <row r="43" spans="1:4" x14ac:dyDescent="0.25">
      <c r="A43">
        <v>3</v>
      </c>
      <c r="B43" s="3">
        <f>ROUND(oneOfNineNormalPretest1227[[#This Row],[knowledgeScore]],1)</f>
        <v>0.3</v>
      </c>
      <c r="C43" s="3">
        <v>0.32142857142857101</v>
      </c>
      <c r="D43">
        <v>84</v>
      </c>
    </row>
    <row r="44" spans="1:4" x14ac:dyDescent="0.25">
      <c r="A44">
        <v>2</v>
      </c>
      <c r="B44" s="3">
        <f>ROUND(oneOfNineNormalPretest1227[[#This Row],[knowledgeScore]],1)</f>
        <v>0.3</v>
      </c>
      <c r="C44" s="3">
        <v>0.32142857142857101</v>
      </c>
      <c r="D44">
        <v>84</v>
      </c>
    </row>
    <row r="45" spans="1:4" x14ac:dyDescent="0.25">
      <c r="A45">
        <v>0</v>
      </c>
      <c r="B45" s="3">
        <f>ROUND(oneOfNineNormalPretest1227[[#This Row],[knowledgeScore]],1)</f>
        <v>0.3</v>
      </c>
      <c r="C45" s="3">
        <v>0.32142857142857101</v>
      </c>
      <c r="D45">
        <v>84</v>
      </c>
    </row>
    <row r="46" spans="1:4" x14ac:dyDescent="0.25">
      <c r="A46">
        <v>1</v>
      </c>
      <c r="B46" s="3">
        <f>ROUND(oneOfNineNormalPretest1227[[#This Row],[knowledgeScore]],1)</f>
        <v>0.3</v>
      </c>
      <c r="C46" s="3">
        <v>0.32142857142857101</v>
      </c>
      <c r="D46">
        <v>84</v>
      </c>
    </row>
    <row r="47" spans="1:4" x14ac:dyDescent="0.25">
      <c r="A47">
        <v>2</v>
      </c>
      <c r="B47" s="3">
        <f>ROUND(oneOfNineNormalPretest1227[[#This Row],[knowledgeScore]],1)</f>
        <v>0.4</v>
      </c>
      <c r="C47" s="3">
        <v>0.39285714285714202</v>
      </c>
      <c r="D47">
        <v>80</v>
      </c>
    </row>
    <row r="48" spans="1:4" x14ac:dyDescent="0.25">
      <c r="A48">
        <v>3</v>
      </c>
      <c r="B48" s="3">
        <f>ROUND(oneOfNineNormalPretest1227[[#This Row],[knowledgeScore]],1)</f>
        <v>0.4</v>
      </c>
      <c r="C48" s="3">
        <v>0.39285714285714202</v>
      </c>
      <c r="D48">
        <v>80</v>
      </c>
    </row>
    <row r="49" spans="1:4" x14ac:dyDescent="0.25">
      <c r="A49">
        <v>2</v>
      </c>
      <c r="B49" s="3">
        <f>ROUND(oneOfNineNormalPretest1227[[#This Row],[knowledgeScore]],1)</f>
        <v>0.4</v>
      </c>
      <c r="C49" s="3">
        <v>0.39285714285714202</v>
      </c>
      <c r="D49">
        <v>80</v>
      </c>
    </row>
    <row r="50" spans="1:4" x14ac:dyDescent="0.25">
      <c r="A50">
        <v>1</v>
      </c>
      <c r="B50" s="3">
        <f>ROUND(oneOfNineNormalPretest1227[[#This Row],[knowledgeScore]],1)</f>
        <v>0.4</v>
      </c>
      <c r="C50" s="3">
        <v>0.39285714285714202</v>
      </c>
      <c r="D50">
        <v>80</v>
      </c>
    </row>
    <row r="51" spans="1:4" x14ac:dyDescent="0.25">
      <c r="A51">
        <v>2</v>
      </c>
      <c r="B51" s="3">
        <f>ROUND(oneOfNineNormalPretest1227[[#This Row],[knowledgeScore]],1)</f>
        <v>0.4</v>
      </c>
      <c r="C51" s="3">
        <v>0.39285714285714202</v>
      </c>
      <c r="D51">
        <v>80</v>
      </c>
    </row>
    <row r="52" spans="1:4" x14ac:dyDescent="0.25">
      <c r="A52">
        <v>2</v>
      </c>
      <c r="B52" s="3">
        <f>ROUND(oneOfNineNormalPretest1227[[#This Row],[knowledgeScore]],1)</f>
        <v>0.4</v>
      </c>
      <c r="C52" s="3">
        <v>0.39285714285714202</v>
      </c>
      <c r="D52">
        <v>80</v>
      </c>
    </row>
    <row r="53" spans="1:4" x14ac:dyDescent="0.25">
      <c r="A53">
        <v>0</v>
      </c>
      <c r="B53" s="3">
        <f>ROUND(oneOfNineNormalPretest1227[[#This Row],[knowledgeScore]],1)</f>
        <v>0.4</v>
      </c>
      <c r="C53" s="3">
        <v>0.39285714285714202</v>
      </c>
      <c r="D53">
        <v>80</v>
      </c>
    </row>
    <row r="54" spans="1:4" x14ac:dyDescent="0.25">
      <c r="A54">
        <v>0</v>
      </c>
      <c r="B54" s="3">
        <f>ROUND(oneOfNineNormalPretest1227[[#This Row],[knowledgeScore]],1)</f>
        <v>0.4</v>
      </c>
      <c r="C54" s="3">
        <v>0.39285714285714202</v>
      </c>
      <c r="D54">
        <v>80</v>
      </c>
    </row>
    <row r="55" spans="1:4" x14ac:dyDescent="0.25">
      <c r="A55">
        <v>2</v>
      </c>
      <c r="B55" s="3">
        <f>ROUND(oneOfNineNormalPretest1227[[#This Row],[knowledgeScore]],1)</f>
        <v>0.4</v>
      </c>
      <c r="C55" s="3">
        <v>0.39285714285714202</v>
      </c>
      <c r="D55">
        <v>80</v>
      </c>
    </row>
    <row r="56" spans="1:4" x14ac:dyDescent="0.25">
      <c r="A56">
        <v>0</v>
      </c>
      <c r="B56" s="3">
        <f>ROUND(oneOfNineNormalPretest1227[[#This Row],[knowledgeScore]],1)</f>
        <v>0.4</v>
      </c>
      <c r="C56" s="3">
        <v>0.39285714285714202</v>
      </c>
      <c r="D56">
        <v>97</v>
      </c>
    </row>
    <row r="57" spans="1:4" x14ac:dyDescent="0.25">
      <c r="A57">
        <v>1</v>
      </c>
      <c r="B57" s="3">
        <f>ROUND(oneOfNineNormalPretest1227[[#This Row],[knowledgeScore]],1)</f>
        <v>0.4</v>
      </c>
      <c r="C57" s="3">
        <v>0.39285714285714202</v>
      </c>
      <c r="D57">
        <v>97</v>
      </c>
    </row>
    <row r="58" spans="1:4" x14ac:dyDescent="0.25">
      <c r="A58">
        <v>1</v>
      </c>
      <c r="B58" s="3">
        <f>ROUND(oneOfNineNormalPretest1227[[#This Row],[knowledgeScore]],1)</f>
        <v>0.4</v>
      </c>
      <c r="C58" s="3">
        <v>0.39285714285714202</v>
      </c>
      <c r="D58">
        <v>97</v>
      </c>
    </row>
    <row r="59" spans="1:4" x14ac:dyDescent="0.25">
      <c r="A59">
        <v>1</v>
      </c>
      <c r="B59" s="3">
        <f>ROUND(oneOfNineNormalPretest1227[[#This Row],[knowledgeScore]],1)</f>
        <v>0.4</v>
      </c>
      <c r="C59" s="3">
        <v>0.39285714285714202</v>
      </c>
      <c r="D59">
        <v>97</v>
      </c>
    </row>
    <row r="60" spans="1:4" x14ac:dyDescent="0.25">
      <c r="A60">
        <v>2</v>
      </c>
      <c r="B60" s="3">
        <f>ROUND(oneOfNineNormalPretest1227[[#This Row],[knowledgeScore]],1)</f>
        <v>0.4</v>
      </c>
      <c r="C60" s="3">
        <v>0.39285714285714202</v>
      </c>
      <c r="D60">
        <v>97</v>
      </c>
    </row>
    <row r="61" spans="1:4" x14ac:dyDescent="0.25">
      <c r="A61">
        <v>3</v>
      </c>
      <c r="B61" s="3">
        <f>ROUND(oneOfNineNormalPretest1227[[#This Row],[knowledgeScore]],1)</f>
        <v>0.4</v>
      </c>
      <c r="C61" s="3">
        <v>0.39285714285714202</v>
      </c>
      <c r="D61">
        <v>97</v>
      </c>
    </row>
    <row r="62" spans="1:4" x14ac:dyDescent="0.25">
      <c r="A62">
        <v>3</v>
      </c>
      <c r="B62" s="3">
        <f>ROUND(oneOfNineNormalPretest1227[[#This Row],[knowledgeScore]],1)</f>
        <v>0.4</v>
      </c>
      <c r="C62" s="3">
        <v>0.39285714285714202</v>
      </c>
      <c r="D62">
        <v>97</v>
      </c>
    </row>
    <row r="63" spans="1:4" x14ac:dyDescent="0.25">
      <c r="A63">
        <v>2</v>
      </c>
      <c r="B63" s="3">
        <f>ROUND(oneOfNineNormalPretest1227[[#This Row],[knowledgeScore]],1)</f>
        <v>0.4</v>
      </c>
      <c r="C63" s="3">
        <v>0.39285714285714202</v>
      </c>
      <c r="D63">
        <v>97</v>
      </c>
    </row>
    <row r="64" spans="1:4" x14ac:dyDescent="0.25">
      <c r="A64">
        <v>2</v>
      </c>
      <c r="B64" s="3">
        <f>ROUND(oneOfNineNormalPretest1227[[#This Row],[knowledgeScore]],1)</f>
        <v>0.4</v>
      </c>
      <c r="C64" s="3">
        <v>0.39285714285714202</v>
      </c>
      <c r="D64">
        <v>97</v>
      </c>
    </row>
    <row r="65" spans="1:4" x14ac:dyDescent="0.25">
      <c r="A65">
        <v>2</v>
      </c>
      <c r="B65" s="3">
        <f>ROUND(oneOfNineNormalPretest1227[[#This Row],[knowledgeScore]],1)</f>
        <v>0.5</v>
      </c>
      <c r="C65" s="3">
        <v>0.53571428571428503</v>
      </c>
      <c r="D65">
        <v>79</v>
      </c>
    </row>
    <row r="66" spans="1:4" x14ac:dyDescent="0.25">
      <c r="A66">
        <v>2</v>
      </c>
      <c r="B66" s="3">
        <f>ROUND(oneOfNineNormalPretest1227[[#This Row],[knowledgeScore]],1)</f>
        <v>0.5</v>
      </c>
      <c r="C66" s="3">
        <v>0.53571428571428503</v>
      </c>
      <c r="D66">
        <v>79</v>
      </c>
    </row>
    <row r="67" spans="1:4" x14ac:dyDescent="0.25">
      <c r="A67">
        <v>1</v>
      </c>
      <c r="B67" s="3">
        <f>ROUND(oneOfNineNormalPretest1227[[#This Row],[knowledgeScore]],1)</f>
        <v>0.5</v>
      </c>
      <c r="C67" s="3">
        <v>0.53571428571428503</v>
      </c>
      <c r="D67">
        <v>79</v>
      </c>
    </row>
    <row r="68" spans="1:4" x14ac:dyDescent="0.25">
      <c r="A68">
        <v>2</v>
      </c>
      <c r="B68" s="3">
        <f>ROUND(oneOfNineNormalPretest1227[[#This Row],[knowledgeScore]],1)</f>
        <v>0.5</v>
      </c>
      <c r="C68" s="3">
        <v>0.53571428571428503</v>
      </c>
      <c r="D68">
        <v>79</v>
      </c>
    </row>
    <row r="69" spans="1:4" x14ac:dyDescent="0.25">
      <c r="A69">
        <v>1</v>
      </c>
      <c r="B69" s="3">
        <f>ROUND(oneOfNineNormalPretest1227[[#This Row],[knowledgeScore]],1)</f>
        <v>0.5</v>
      </c>
      <c r="C69" s="3">
        <v>0.53571428571428503</v>
      </c>
      <c r="D69">
        <v>79</v>
      </c>
    </row>
    <row r="70" spans="1:4" x14ac:dyDescent="0.25">
      <c r="A70">
        <v>1</v>
      </c>
      <c r="B70" s="3">
        <f>ROUND(oneOfNineNormalPretest1227[[#This Row],[knowledgeScore]],1)</f>
        <v>0.5</v>
      </c>
      <c r="C70" s="3">
        <v>0.53571428571428503</v>
      </c>
      <c r="D70">
        <v>79</v>
      </c>
    </row>
    <row r="71" spans="1:4" x14ac:dyDescent="0.25">
      <c r="A71">
        <v>2</v>
      </c>
      <c r="B71" s="3">
        <f>ROUND(oneOfNineNormalPretest1227[[#This Row],[knowledgeScore]],1)</f>
        <v>0.5</v>
      </c>
      <c r="C71" s="3">
        <v>0.53571428571428503</v>
      </c>
      <c r="D71">
        <v>79</v>
      </c>
    </row>
    <row r="72" spans="1:4" x14ac:dyDescent="0.25">
      <c r="A72">
        <v>1</v>
      </c>
      <c r="B72" s="3">
        <f>ROUND(oneOfNineNormalPretest1227[[#This Row],[knowledgeScore]],1)</f>
        <v>0.5</v>
      </c>
      <c r="C72" s="3">
        <v>0.53571428571428503</v>
      </c>
      <c r="D72">
        <v>79</v>
      </c>
    </row>
    <row r="73" spans="1:4" x14ac:dyDescent="0.25">
      <c r="A73">
        <v>0</v>
      </c>
      <c r="B73" s="3">
        <f>ROUND(oneOfNineNormalPretest1227[[#This Row],[knowledgeScore]],1)</f>
        <v>0.5</v>
      </c>
      <c r="C73" s="3">
        <v>0.53571428571428503</v>
      </c>
      <c r="D73">
        <v>79</v>
      </c>
    </row>
    <row r="74" spans="1:4" x14ac:dyDescent="0.25">
      <c r="A74">
        <v>2</v>
      </c>
      <c r="B74" s="3">
        <f>ROUND(oneOfNineNormalPretest1227[[#This Row],[knowledgeScore]],1)</f>
        <v>0.5</v>
      </c>
      <c r="C74" s="3">
        <v>0.53571428571428503</v>
      </c>
      <c r="D74">
        <v>89</v>
      </c>
    </row>
    <row r="75" spans="1:4" x14ac:dyDescent="0.25">
      <c r="A75">
        <v>1</v>
      </c>
      <c r="B75" s="3">
        <f>ROUND(oneOfNineNormalPretest1227[[#This Row],[knowledgeScore]],1)</f>
        <v>0.5</v>
      </c>
      <c r="C75" s="3">
        <v>0.53571428571428503</v>
      </c>
      <c r="D75">
        <v>89</v>
      </c>
    </row>
    <row r="76" spans="1:4" x14ac:dyDescent="0.25">
      <c r="A76">
        <v>3</v>
      </c>
      <c r="B76" s="3">
        <f>ROUND(oneOfNineNormalPretest1227[[#This Row],[knowledgeScore]],1)</f>
        <v>0.5</v>
      </c>
      <c r="C76" s="3">
        <v>0.53571428571428503</v>
      </c>
      <c r="D76">
        <v>89</v>
      </c>
    </row>
    <row r="77" spans="1:4" x14ac:dyDescent="0.25">
      <c r="A77">
        <v>1</v>
      </c>
      <c r="B77" s="3">
        <f>ROUND(oneOfNineNormalPretest1227[[#This Row],[knowledgeScore]],1)</f>
        <v>0.5</v>
      </c>
      <c r="C77" s="3">
        <v>0.53571428571428503</v>
      </c>
      <c r="D77">
        <v>89</v>
      </c>
    </row>
    <row r="78" spans="1:4" x14ac:dyDescent="0.25">
      <c r="A78">
        <v>1</v>
      </c>
      <c r="B78" s="3">
        <f>ROUND(oneOfNineNormalPretest1227[[#This Row],[knowledgeScore]],1)</f>
        <v>0.5</v>
      </c>
      <c r="C78" s="3">
        <v>0.53571428571428503</v>
      </c>
      <c r="D78">
        <v>89</v>
      </c>
    </row>
    <row r="79" spans="1:4" x14ac:dyDescent="0.25">
      <c r="A79">
        <v>4</v>
      </c>
      <c r="B79" s="3">
        <f>ROUND(oneOfNineNormalPretest1227[[#This Row],[knowledgeScore]],1)</f>
        <v>0.5</v>
      </c>
      <c r="C79" s="3">
        <v>0.53571428571428503</v>
      </c>
      <c r="D79">
        <v>89</v>
      </c>
    </row>
    <row r="80" spans="1:4" x14ac:dyDescent="0.25">
      <c r="A80">
        <v>0</v>
      </c>
      <c r="B80" s="3">
        <f>ROUND(oneOfNineNormalPretest1227[[#This Row],[knowledgeScore]],1)</f>
        <v>0.5</v>
      </c>
      <c r="C80" s="3">
        <v>0.53571428571428503</v>
      </c>
      <c r="D80">
        <v>89</v>
      </c>
    </row>
    <row r="81" spans="1:4" x14ac:dyDescent="0.25">
      <c r="A81">
        <v>1</v>
      </c>
      <c r="B81" s="3">
        <f>ROUND(oneOfNineNormalPretest1227[[#This Row],[knowledgeScore]],1)</f>
        <v>0.5</v>
      </c>
      <c r="C81" s="3">
        <v>0.53571428571428503</v>
      </c>
      <c r="D81">
        <v>89</v>
      </c>
    </row>
    <row r="82" spans="1:4" x14ac:dyDescent="0.25">
      <c r="A82">
        <v>0</v>
      </c>
      <c r="B82" s="3">
        <f>ROUND(oneOfNineNormalPretest1227[[#This Row],[knowledgeScore]],1)</f>
        <v>0.5</v>
      </c>
      <c r="C82" s="3">
        <v>0.53571428571428503</v>
      </c>
      <c r="D82">
        <v>89</v>
      </c>
    </row>
    <row r="83" spans="1:4" x14ac:dyDescent="0.25">
      <c r="A83">
        <v>1</v>
      </c>
      <c r="B83" s="3">
        <f>ROUND(oneOfNineNormalPretest1227[[#This Row],[knowledgeScore]],1)</f>
        <v>0.6</v>
      </c>
      <c r="C83" s="3">
        <v>0.57142857142857095</v>
      </c>
      <c r="D83">
        <v>67</v>
      </c>
    </row>
    <row r="84" spans="1:4" x14ac:dyDescent="0.25">
      <c r="A84">
        <v>2</v>
      </c>
      <c r="B84" s="3">
        <f>ROUND(oneOfNineNormalPretest1227[[#This Row],[knowledgeScore]],1)</f>
        <v>0.6</v>
      </c>
      <c r="C84" s="3">
        <v>0.57142857142857095</v>
      </c>
      <c r="D84">
        <v>67</v>
      </c>
    </row>
    <row r="85" spans="1:4" x14ac:dyDescent="0.25">
      <c r="A85">
        <v>2</v>
      </c>
      <c r="B85" s="3">
        <f>ROUND(oneOfNineNormalPretest1227[[#This Row],[knowledgeScore]],1)</f>
        <v>0.6</v>
      </c>
      <c r="C85" s="3">
        <v>0.57142857142857095</v>
      </c>
      <c r="D85">
        <v>67</v>
      </c>
    </row>
    <row r="86" spans="1:4" x14ac:dyDescent="0.25">
      <c r="A86">
        <v>1</v>
      </c>
      <c r="B86" s="3">
        <f>ROUND(oneOfNineNormalPretest1227[[#This Row],[knowledgeScore]],1)</f>
        <v>0.6</v>
      </c>
      <c r="C86" s="3">
        <v>0.57142857142857095</v>
      </c>
      <c r="D86">
        <v>67</v>
      </c>
    </row>
    <row r="87" spans="1:4" x14ac:dyDescent="0.25">
      <c r="A87">
        <v>2</v>
      </c>
      <c r="B87" s="3">
        <f>ROUND(oneOfNineNormalPretest1227[[#This Row],[knowledgeScore]],1)</f>
        <v>0.6</v>
      </c>
      <c r="C87" s="3">
        <v>0.57142857142857095</v>
      </c>
      <c r="D87">
        <v>67</v>
      </c>
    </row>
    <row r="88" spans="1:4" x14ac:dyDescent="0.25">
      <c r="A88">
        <v>1</v>
      </c>
      <c r="B88" s="3">
        <f>ROUND(oneOfNineNormalPretest1227[[#This Row],[knowledgeScore]],1)</f>
        <v>0.6</v>
      </c>
      <c r="C88" s="3">
        <v>0.57142857142857095</v>
      </c>
      <c r="D88">
        <v>67</v>
      </c>
    </row>
    <row r="89" spans="1:4" x14ac:dyDescent="0.25">
      <c r="A89">
        <v>1</v>
      </c>
      <c r="B89" s="3">
        <f>ROUND(oneOfNineNormalPretest1227[[#This Row],[knowledgeScore]],1)</f>
        <v>0.6</v>
      </c>
      <c r="C89" s="3">
        <v>0.57142857142857095</v>
      </c>
      <c r="D89">
        <v>67</v>
      </c>
    </row>
    <row r="90" spans="1:4" x14ac:dyDescent="0.25">
      <c r="A90">
        <v>3</v>
      </c>
      <c r="B90" s="3">
        <f>ROUND(oneOfNineNormalPretest1227[[#This Row],[knowledgeScore]],1)</f>
        <v>0.6</v>
      </c>
      <c r="C90" s="3">
        <v>0.57142857142857095</v>
      </c>
      <c r="D90">
        <v>67</v>
      </c>
    </row>
    <row r="91" spans="1:4" x14ac:dyDescent="0.25">
      <c r="A91">
        <v>2</v>
      </c>
      <c r="B91" s="3">
        <f>ROUND(oneOfNineNormalPretest1227[[#This Row],[knowledgeScore]],1)</f>
        <v>0.6</v>
      </c>
      <c r="C91" s="3">
        <v>0.57142857142857095</v>
      </c>
      <c r="D91">
        <v>67</v>
      </c>
    </row>
    <row r="92" spans="1:4" x14ac:dyDescent="0.25">
      <c r="A92">
        <v>4</v>
      </c>
      <c r="B92" s="3">
        <f>ROUND(oneOfNineNormalPretest1227[[#This Row],[knowledgeScore]],1)</f>
        <v>0.6</v>
      </c>
      <c r="C92" s="3">
        <v>0.57142857142857095</v>
      </c>
      <c r="D92">
        <v>81</v>
      </c>
    </row>
    <row r="93" spans="1:4" x14ac:dyDescent="0.25">
      <c r="A93">
        <v>2</v>
      </c>
      <c r="B93" s="3">
        <f>ROUND(oneOfNineNormalPretest1227[[#This Row],[knowledgeScore]],1)</f>
        <v>0.6</v>
      </c>
      <c r="C93" s="3">
        <v>0.57142857142857095</v>
      </c>
      <c r="D93">
        <v>81</v>
      </c>
    </row>
    <row r="94" spans="1:4" x14ac:dyDescent="0.25">
      <c r="A94">
        <v>2</v>
      </c>
      <c r="B94" s="3">
        <f>ROUND(oneOfNineNormalPretest1227[[#This Row],[knowledgeScore]],1)</f>
        <v>0.6</v>
      </c>
      <c r="C94" s="3">
        <v>0.57142857142857095</v>
      </c>
      <c r="D94">
        <v>81</v>
      </c>
    </row>
    <row r="95" spans="1:4" x14ac:dyDescent="0.25">
      <c r="A95">
        <v>0</v>
      </c>
      <c r="B95" s="3">
        <f>ROUND(oneOfNineNormalPretest1227[[#This Row],[knowledgeScore]],1)</f>
        <v>0.6</v>
      </c>
      <c r="C95" s="3">
        <v>0.57142857142857095</v>
      </c>
      <c r="D95">
        <v>81</v>
      </c>
    </row>
    <row r="96" spans="1:4" x14ac:dyDescent="0.25">
      <c r="A96">
        <v>0</v>
      </c>
      <c r="B96" s="3">
        <f>ROUND(oneOfNineNormalPretest1227[[#This Row],[knowledgeScore]],1)</f>
        <v>0.6</v>
      </c>
      <c r="C96" s="3">
        <v>0.57142857142857095</v>
      </c>
      <c r="D96">
        <v>81</v>
      </c>
    </row>
    <row r="97" spans="1:4" x14ac:dyDescent="0.25">
      <c r="A97">
        <v>1</v>
      </c>
      <c r="B97" s="3">
        <f>ROUND(oneOfNineNormalPretest1227[[#This Row],[knowledgeScore]],1)</f>
        <v>0.6</v>
      </c>
      <c r="C97" s="3">
        <v>0.57142857142857095</v>
      </c>
      <c r="D97">
        <v>81</v>
      </c>
    </row>
    <row r="98" spans="1:4" x14ac:dyDescent="0.25">
      <c r="A98">
        <v>2</v>
      </c>
      <c r="B98" s="3">
        <f>ROUND(oneOfNineNormalPretest1227[[#This Row],[knowledgeScore]],1)</f>
        <v>0.6</v>
      </c>
      <c r="C98" s="3">
        <v>0.57142857142857095</v>
      </c>
      <c r="D98">
        <v>81</v>
      </c>
    </row>
    <row r="99" spans="1:4" x14ac:dyDescent="0.25">
      <c r="A99">
        <v>1</v>
      </c>
      <c r="B99" s="3">
        <f>ROUND(oneOfNineNormalPretest1227[[#This Row],[knowledgeScore]],1)</f>
        <v>0.6</v>
      </c>
      <c r="C99" s="3">
        <v>0.57142857142857095</v>
      </c>
      <c r="D99">
        <v>81</v>
      </c>
    </row>
    <row r="100" spans="1:4" x14ac:dyDescent="0.25">
      <c r="A100">
        <v>2</v>
      </c>
      <c r="B100" s="3">
        <f>ROUND(oneOfNineNormalPretest1227[[#This Row],[knowledgeScore]],1)</f>
        <v>0.6</v>
      </c>
      <c r="C100" s="3">
        <v>0.57142857142857095</v>
      </c>
      <c r="D100">
        <v>81</v>
      </c>
    </row>
    <row r="101" spans="1:4" x14ac:dyDescent="0.25">
      <c r="A101">
        <v>2</v>
      </c>
      <c r="B101" s="3">
        <f>ROUND(oneOfNineNormalPretest1227[[#This Row],[knowledgeScore]],1)</f>
        <v>0.6</v>
      </c>
      <c r="C101" s="3">
        <v>0.60714285714285698</v>
      </c>
      <c r="D101">
        <v>75</v>
      </c>
    </row>
    <row r="102" spans="1:4" x14ac:dyDescent="0.25">
      <c r="A102">
        <v>1</v>
      </c>
      <c r="B102" s="3">
        <f>ROUND(oneOfNineNormalPretest1227[[#This Row],[knowledgeScore]],1)</f>
        <v>0.6</v>
      </c>
      <c r="C102" s="3">
        <v>0.60714285714285698</v>
      </c>
      <c r="D102">
        <v>75</v>
      </c>
    </row>
    <row r="103" spans="1:4" x14ac:dyDescent="0.25">
      <c r="A103">
        <v>2</v>
      </c>
      <c r="B103" s="3">
        <f>ROUND(oneOfNineNormalPretest1227[[#This Row],[knowledgeScore]],1)</f>
        <v>0.6</v>
      </c>
      <c r="C103" s="3">
        <v>0.60714285714285698</v>
      </c>
      <c r="D103">
        <v>75</v>
      </c>
    </row>
    <row r="104" spans="1:4" x14ac:dyDescent="0.25">
      <c r="A104">
        <v>0</v>
      </c>
      <c r="B104" s="3">
        <f>ROUND(oneOfNineNormalPretest1227[[#This Row],[knowledgeScore]],1)</f>
        <v>0.6</v>
      </c>
      <c r="C104" s="3">
        <v>0.60714285714285698</v>
      </c>
      <c r="D104">
        <v>75</v>
      </c>
    </row>
    <row r="105" spans="1:4" x14ac:dyDescent="0.25">
      <c r="A105">
        <v>1</v>
      </c>
      <c r="B105" s="3">
        <f>ROUND(oneOfNineNormalPretest1227[[#This Row],[knowledgeScore]],1)</f>
        <v>0.6</v>
      </c>
      <c r="C105" s="3">
        <v>0.60714285714285698</v>
      </c>
      <c r="D105">
        <v>75</v>
      </c>
    </row>
    <row r="106" spans="1:4" x14ac:dyDescent="0.25">
      <c r="A106">
        <v>1</v>
      </c>
      <c r="B106" s="3">
        <f>ROUND(oneOfNineNormalPretest1227[[#This Row],[knowledgeScore]],1)</f>
        <v>0.6</v>
      </c>
      <c r="C106" s="3">
        <v>0.60714285714285698</v>
      </c>
      <c r="D106">
        <v>75</v>
      </c>
    </row>
    <row r="107" spans="1:4" x14ac:dyDescent="0.25">
      <c r="A107">
        <v>0</v>
      </c>
      <c r="B107" s="3">
        <f>ROUND(oneOfNineNormalPretest1227[[#This Row],[knowledgeScore]],1)</f>
        <v>0.6</v>
      </c>
      <c r="C107" s="3">
        <v>0.60714285714285698</v>
      </c>
      <c r="D107">
        <v>75</v>
      </c>
    </row>
    <row r="108" spans="1:4" x14ac:dyDescent="0.25">
      <c r="A108">
        <v>0</v>
      </c>
      <c r="B108" s="3">
        <f>ROUND(oneOfNineNormalPretest1227[[#This Row],[knowledgeScore]],1)</f>
        <v>0.6</v>
      </c>
      <c r="C108" s="3">
        <v>0.60714285714285698</v>
      </c>
      <c r="D108">
        <v>75</v>
      </c>
    </row>
    <row r="109" spans="1:4" x14ac:dyDescent="0.25">
      <c r="A109">
        <v>0</v>
      </c>
      <c r="B109" s="3">
        <f>ROUND(oneOfNineNormalPretest1227[[#This Row],[knowledgeScore]],1)</f>
        <v>0.6</v>
      </c>
      <c r="C109" s="3">
        <v>0.60714285714285698</v>
      </c>
      <c r="D109">
        <v>75</v>
      </c>
    </row>
    <row r="110" spans="1:4" x14ac:dyDescent="0.25">
      <c r="A110">
        <v>0</v>
      </c>
      <c r="B110" s="3">
        <f>ROUND(oneOfNineNormalPretest1227[[#This Row],[knowledgeScore]],1)</f>
        <v>0.6</v>
      </c>
      <c r="C110" s="3">
        <v>0.64285714285714202</v>
      </c>
      <c r="D110">
        <v>95</v>
      </c>
    </row>
    <row r="111" spans="1:4" x14ac:dyDescent="0.25">
      <c r="A111">
        <v>0</v>
      </c>
      <c r="B111" s="3">
        <f>ROUND(oneOfNineNormalPretest1227[[#This Row],[knowledgeScore]],1)</f>
        <v>0.6</v>
      </c>
      <c r="C111" s="3">
        <v>0.64285714285714202</v>
      </c>
      <c r="D111">
        <v>95</v>
      </c>
    </row>
    <row r="112" spans="1:4" x14ac:dyDescent="0.25">
      <c r="A112">
        <v>1</v>
      </c>
      <c r="B112" s="3">
        <f>ROUND(oneOfNineNormalPretest1227[[#This Row],[knowledgeScore]],1)</f>
        <v>0.6</v>
      </c>
      <c r="C112" s="3">
        <v>0.64285714285714202</v>
      </c>
      <c r="D112">
        <v>95</v>
      </c>
    </row>
    <row r="113" spans="1:4" x14ac:dyDescent="0.25">
      <c r="A113">
        <v>0</v>
      </c>
      <c r="B113" s="3">
        <f>ROUND(oneOfNineNormalPretest1227[[#This Row],[knowledgeScore]],1)</f>
        <v>0.6</v>
      </c>
      <c r="C113" s="3">
        <v>0.64285714285714202</v>
      </c>
      <c r="D113">
        <v>95</v>
      </c>
    </row>
    <row r="114" spans="1:4" x14ac:dyDescent="0.25">
      <c r="A114">
        <v>4</v>
      </c>
      <c r="B114" s="3">
        <f>ROUND(oneOfNineNormalPretest1227[[#This Row],[knowledgeScore]],1)</f>
        <v>0.6</v>
      </c>
      <c r="C114" s="3">
        <v>0.64285714285714202</v>
      </c>
      <c r="D114">
        <v>95</v>
      </c>
    </row>
    <row r="115" spans="1:4" x14ac:dyDescent="0.25">
      <c r="A115">
        <v>3</v>
      </c>
      <c r="B115" s="3">
        <f>ROUND(oneOfNineNormalPretest1227[[#This Row],[knowledgeScore]],1)</f>
        <v>0.6</v>
      </c>
      <c r="C115" s="3">
        <v>0.64285714285714202</v>
      </c>
      <c r="D115">
        <v>95</v>
      </c>
    </row>
    <row r="116" spans="1:4" x14ac:dyDescent="0.25">
      <c r="A116">
        <v>2</v>
      </c>
      <c r="B116" s="3">
        <f>ROUND(oneOfNineNormalPretest1227[[#This Row],[knowledgeScore]],1)</f>
        <v>0.6</v>
      </c>
      <c r="C116" s="3">
        <v>0.64285714285714202</v>
      </c>
      <c r="D116">
        <v>95</v>
      </c>
    </row>
    <row r="117" spans="1:4" x14ac:dyDescent="0.25">
      <c r="A117">
        <v>2</v>
      </c>
      <c r="B117" s="3">
        <f>ROUND(oneOfNineNormalPretest1227[[#This Row],[knowledgeScore]],1)</f>
        <v>0.6</v>
      </c>
      <c r="C117" s="3">
        <v>0.64285714285714202</v>
      </c>
      <c r="D117">
        <v>95</v>
      </c>
    </row>
    <row r="118" spans="1:4" x14ac:dyDescent="0.25">
      <c r="A118">
        <v>2</v>
      </c>
      <c r="B118" s="3">
        <f>ROUND(oneOfNineNormalPretest1227[[#This Row],[knowledgeScore]],1)</f>
        <v>0.6</v>
      </c>
      <c r="C118" s="3">
        <v>0.64285714285714202</v>
      </c>
      <c r="D118">
        <v>95</v>
      </c>
    </row>
    <row r="119" spans="1:4" x14ac:dyDescent="0.25">
      <c r="A119">
        <v>0</v>
      </c>
      <c r="B119" s="3">
        <f>ROUND(oneOfNineNormalPretest1227[[#This Row],[knowledgeScore]],1)</f>
        <v>0.7</v>
      </c>
      <c r="C119" s="3">
        <v>0.71428571428571397</v>
      </c>
      <c r="D119">
        <v>86</v>
      </c>
    </row>
    <row r="120" spans="1:4" x14ac:dyDescent="0.25">
      <c r="A120">
        <v>3</v>
      </c>
      <c r="B120" s="3">
        <f>ROUND(oneOfNineNormalPretest1227[[#This Row],[knowledgeScore]],1)</f>
        <v>0.7</v>
      </c>
      <c r="C120" s="3">
        <v>0.71428571428571397</v>
      </c>
      <c r="D120">
        <v>86</v>
      </c>
    </row>
    <row r="121" spans="1:4" x14ac:dyDescent="0.25">
      <c r="A121">
        <v>3</v>
      </c>
      <c r="B121" s="3">
        <f>ROUND(oneOfNineNormalPretest1227[[#This Row],[knowledgeScore]],1)</f>
        <v>0.7</v>
      </c>
      <c r="C121" s="3">
        <v>0.71428571428571397</v>
      </c>
      <c r="D121">
        <v>86</v>
      </c>
    </row>
    <row r="122" spans="1:4" x14ac:dyDescent="0.25">
      <c r="A122">
        <v>1</v>
      </c>
      <c r="B122" s="3">
        <f>ROUND(oneOfNineNormalPretest1227[[#This Row],[knowledgeScore]],1)</f>
        <v>0.7</v>
      </c>
      <c r="C122" s="3">
        <v>0.71428571428571397</v>
      </c>
      <c r="D122">
        <v>86</v>
      </c>
    </row>
    <row r="123" spans="1:4" x14ac:dyDescent="0.25">
      <c r="A123">
        <v>3</v>
      </c>
      <c r="B123" s="3">
        <f>ROUND(oneOfNineNormalPretest1227[[#This Row],[knowledgeScore]],1)</f>
        <v>0.7</v>
      </c>
      <c r="C123" s="3">
        <v>0.71428571428571397</v>
      </c>
      <c r="D123">
        <v>86</v>
      </c>
    </row>
    <row r="124" spans="1:4" x14ac:dyDescent="0.25">
      <c r="A124">
        <v>0</v>
      </c>
      <c r="B124" s="3">
        <f>ROUND(oneOfNineNormalPretest1227[[#This Row],[knowledgeScore]],1)</f>
        <v>0.7</v>
      </c>
      <c r="C124" s="3">
        <v>0.71428571428571397</v>
      </c>
      <c r="D124">
        <v>86</v>
      </c>
    </row>
    <row r="125" spans="1:4" x14ac:dyDescent="0.25">
      <c r="A125">
        <v>0</v>
      </c>
      <c r="B125" s="3">
        <f>ROUND(oneOfNineNormalPretest1227[[#This Row],[knowledgeScore]],1)</f>
        <v>0.7</v>
      </c>
      <c r="C125" s="3">
        <v>0.71428571428571397</v>
      </c>
      <c r="D125">
        <v>86</v>
      </c>
    </row>
    <row r="126" spans="1:4" x14ac:dyDescent="0.25">
      <c r="A126">
        <v>2</v>
      </c>
      <c r="B126" s="3">
        <f>ROUND(oneOfNineNormalPretest1227[[#This Row],[knowledgeScore]],1)</f>
        <v>0.7</v>
      </c>
      <c r="C126" s="3">
        <v>0.71428571428571397</v>
      </c>
      <c r="D126">
        <v>86</v>
      </c>
    </row>
    <row r="127" spans="1:4" x14ac:dyDescent="0.25">
      <c r="A127">
        <v>0</v>
      </c>
      <c r="B127" s="3">
        <f>ROUND(oneOfNineNormalPretest1227[[#This Row],[knowledgeScore]],1)</f>
        <v>0.7</v>
      </c>
      <c r="C127" s="3">
        <v>0.71428571428571397</v>
      </c>
      <c r="D127">
        <v>86</v>
      </c>
    </row>
    <row r="128" spans="1:4" x14ac:dyDescent="0.25">
      <c r="A128">
        <v>0</v>
      </c>
      <c r="B128" s="3">
        <f>ROUND(oneOfNineNormalPretest1227[[#This Row],[knowledgeScore]],1)</f>
        <v>0.8</v>
      </c>
      <c r="C128" s="3">
        <v>0.78571428571428503</v>
      </c>
      <c r="D128">
        <v>73</v>
      </c>
    </row>
    <row r="129" spans="1:4" x14ac:dyDescent="0.25">
      <c r="A129">
        <v>0</v>
      </c>
      <c r="B129" s="3">
        <f>ROUND(oneOfNineNormalPretest1227[[#This Row],[knowledgeScore]],1)</f>
        <v>0.8</v>
      </c>
      <c r="C129" s="3">
        <v>0.78571428571428503</v>
      </c>
      <c r="D129">
        <v>73</v>
      </c>
    </row>
    <row r="130" spans="1:4" x14ac:dyDescent="0.25">
      <c r="A130">
        <v>3</v>
      </c>
      <c r="B130" s="3">
        <f>ROUND(oneOfNineNormalPretest1227[[#This Row],[knowledgeScore]],1)</f>
        <v>0.8</v>
      </c>
      <c r="C130" s="3">
        <v>0.78571428571428503</v>
      </c>
      <c r="D130">
        <v>73</v>
      </c>
    </row>
    <row r="131" spans="1:4" x14ac:dyDescent="0.25">
      <c r="A131">
        <v>2</v>
      </c>
      <c r="B131" s="3">
        <f>ROUND(oneOfNineNormalPretest1227[[#This Row],[knowledgeScore]],1)</f>
        <v>0.8</v>
      </c>
      <c r="C131" s="3">
        <v>0.78571428571428503</v>
      </c>
      <c r="D131">
        <v>73</v>
      </c>
    </row>
    <row r="132" spans="1:4" x14ac:dyDescent="0.25">
      <c r="A132">
        <v>2</v>
      </c>
      <c r="B132" s="3">
        <f>ROUND(oneOfNineNormalPretest1227[[#This Row],[knowledgeScore]],1)</f>
        <v>0.8</v>
      </c>
      <c r="C132" s="3">
        <v>0.78571428571428503</v>
      </c>
      <c r="D132">
        <v>73</v>
      </c>
    </row>
    <row r="133" spans="1:4" x14ac:dyDescent="0.25">
      <c r="A133">
        <v>1</v>
      </c>
      <c r="B133" s="3">
        <f>ROUND(oneOfNineNormalPretest1227[[#This Row],[knowledgeScore]],1)</f>
        <v>0.8</v>
      </c>
      <c r="C133" s="3">
        <v>0.78571428571428503</v>
      </c>
      <c r="D133">
        <v>73</v>
      </c>
    </row>
    <row r="134" spans="1:4" x14ac:dyDescent="0.25">
      <c r="A134">
        <v>3</v>
      </c>
      <c r="B134" s="3">
        <f>ROUND(oneOfNineNormalPretest1227[[#This Row],[knowledgeScore]],1)</f>
        <v>0.8</v>
      </c>
      <c r="C134" s="3">
        <v>0.78571428571428503</v>
      </c>
      <c r="D134">
        <v>73</v>
      </c>
    </row>
    <row r="135" spans="1:4" x14ac:dyDescent="0.25">
      <c r="A135">
        <v>3</v>
      </c>
      <c r="B135" s="3">
        <f>ROUND(oneOfNineNormalPretest1227[[#This Row],[knowledgeScore]],1)</f>
        <v>0.8</v>
      </c>
      <c r="C135" s="3">
        <v>0.78571428571428503</v>
      </c>
      <c r="D135">
        <v>73</v>
      </c>
    </row>
    <row r="136" spans="1:4" x14ac:dyDescent="0.25">
      <c r="A136">
        <v>4</v>
      </c>
      <c r="B136" s="3">
        <f>ROUND(oneOfNineNormalPretest1227[[#This Row],[knowledgeScore]],1)</f>
        <v>0.8</v>
      </c>
      <c r="C136" s="3">
        <v>0.78571428571428503</v>
      </c>
      <c r="D136">
        <v>73</v>
      </c>
    </row>
  </sheetData>
  <pageMargins left="0.7" right="0.7" top="0.78740157499999996" bottom="0.78740157499999996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G A A B Q S w M E F A A C A A g A 1 I U d U 0 0 V g K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K a m 6 L q 4 2 + j C u j T 7 U C 3 Y A U E s D B B Q A A g A I A N S F H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h R 1 T s 9 z F h p E D A A C r R A A A E w A c A E Z v c m 1 1 b G F z L 1 N l Y 3 R p b 2 4 x L m 0 g o h g A K K A U A A A A A A A A A A A A A A A A A A A A A A A A A A A A 7 V v d b t o w F L 5 H 4 h 2 i 9 A a k C J X w 0 3 U V F x 2 s 6 z S N d o J e N d M U w i l 4 S x x k O 7 R d 1 b f Z M + w F + m J z S E e g J H Q t w s m M K 6 T C c f G x v + + c z 8 f V C Q W H I R 9 r v e h 3 9 a h Y K B b o 2 C Y w 1 J y x 7 1 M 4 s a d a S 3 O B F Q s a / / k S g O s C t 7 T p t N L x n c A D z E o n y I V K 2 8 e M f 6 A l v f 3 W u q B A q N V H r m t a Z x g 6 B E 3 B u u h + t N 7 Z z h h c n 1 j H A b 0 G w g I 8 s h w 6 t e b e 4 n c V b t f L x m U H X O Q h B q S l H + m G 1 v b d w M O 0 V T W 0 9 9 j x h w i P W l W z Y R p 8 c T 6 D H r t 1 o R W / r X R 9 D F / L R r T + P f 0 D P P z C Q + 4 Z i N a / n e h 8 L 3 1 7 w P + u T 2 x M r 3 z i R Q 7 4 G N B S t F / j 7 k 6 P r F W + A M Z H N A Y 3 7 P 6 + X C w g n D Z z I p j n B B h Q l h W m j + 6 f g d Z 8 H b S n D 7 / H f O 8 j 7 i C 4 Y q C d g s 3 h i B E + J 7 7 H v x u Z 5 9 h q l 4 / 2 Y 9 f t O b Z r E 9 p i J H g 9 Z 6 k L C W n 8 g f 1 r F 4 Y j 6 D k + A b 7 n j 5 g 1 6 5 X w m / e G d q f T Y P C d J 8 P y w L / z v K e v M F 0 y y 7 q i W 0 6 6 O S B n V 1 2 E 4 T O 6 6 S B B a T 1 3 a n n o x n q 6 h L y q 5 s b 4 i l T O d I h V R m 1 b Q J M 4 F 6 a h i v g 8 S G k f e Z A x 3 e E S p J L S 5 c S a I Z y D r J I O 5 v n m u t y D 7 W Z Q F O C Z Y y t h I T I D n U 1 1 k I y 1 O i q E 1 Q j L 5 G c g a C o C s o i A y U C Y s E 6 A e N S a D K z I 5 + 5 S O k H M G a 8 y O S B o N G Y Y K H 0 9 m S L F e 4 F P l a X b 1 u m Y W m H S r P g V q M L C L m o L r E p 3 Z Q j T R O x 9 T G Y 0 C R V c G p D w t d u l A U H O e L U C m C k M J 2 W y S X F A q P j i Y M a o O j y 2 X R z E 1 A o W P s W v A H 4 J F V w c z F i V 7 j g L 0 y S L 4 k B O N D 0 b 4 U 9 / 4 1 4 I m q F H a 8 n t M 4 A 2 d 0 B x v l V X 5 S Y e N N c N 1 t Y N 1 t c N 0 u 3 c g Q R W J 7 N Y m q S e W 8 Z C F B 3 K G 0 W N / d O f q z S a y e b G Q a K 5 u r + f b G 8 m 2 / n s i f Z 6 y j w H a f P X E i Z 6 y W G w L G D C z g R R K s Y 3 r E X b x x s 1 5 o V Y R 3 Y z x V 5 L s d d T 7 I 0 U e 3 N N Q + D i b p 5 c + E U X v t u X j v + d u t h + k G J / k 2 I / 3 C w E a t K E g D o 9 c n 5 6 r P a m i g o + 1 Z u a Z S t y p j 3 I e b 1 A p k n 2 S 1 O o r l J o J 1 I o Q 6 m U P Y U a K o V 2 I o U y l E q 5 U m i 1 l V e U O u 1 Q K 2 / K o w j Z I 6 0 0 S + Q z K L N 2 g h y 0 y k v X w Z 3 e x i s + x V Q b b y 4 a u b P K t R 1 5 Z i J J 2 L I / z i S H W f g / C l T h k A M 9 m x f m 2 b M u R 2 H + B 1 B L A Q I t A B Q A A g A I A N S F H V N N F Y C m p Q A A A P U A A A A S A A A A A A A A A A A A A A A A A A A A A A B D b 2 5 m a W c v U G F j a 2 F n Z S 5 4 b W x Q S w E C L Q A U A A I A C A D U h R 1 T D 8 r p q 6 Q A A A D p A A A A E w A A A A A A A A A A A A A A A A D x A A A A W 0 N v b n R l b n R f V H l w Z X N d L n h t b F B L A Q I t A B Q A A g A I A N S F H V O z 3 M W G k Q M A A K t E A A A T A A A A A A A A A A A A A A A A A O I B A A B G b 3 J t d W x h c y 9 T Z W N 0 a W 9 u M S 5 t U E s F B g A A A A A D A A M A w g A A A M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2 A Q A A A A A A G z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b 2 9 z Z U Z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b 2 9 z Z U Z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D A 6 M j M u O T A z M j E 1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9 v c 2 V G Y X Y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a G 9 v c 2 V G Y X Y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v b 3 N l R m F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Z Q c m V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A x O j A x L j M 4 M z I 0 M T Z a I i A v P j x F b n R y e S B U e X B l P S J G a W x s Q 2 9 s d W 1 u V H l w Z X M i I F Z h b H V l P S J z Q X d N P S I g L z 4 8 R W 5 0 c n k g V H l w Z T 0 i R m l s b E N v b H V t b k 5 h b W V z I i B W Y W x 1 Z T 0 i c 1 s m c X V v d D t r b m 9 3 b G V k Z 2 V T Y 2 9 y Z S Z x d W 9 0 O y w m c X V v d D t z d W J q Z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v b 3 N l R m F 2 U H J l d G V z d C 9 B d X R v U m V t b 3 Z l Z E N v b H V t b n M x L n t r b m 9 3 b G V k Z 2 V T Y 2 9 y Z S w w f S Z x d W 9 0 O y w m c X V v d D t T Z W N 0 a W 9 u M S 9 j a G 9 v c 2 V G Y X Z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v b 3 N l R m F 2 U H J l d G V z d C 9 B d X R v U m V t b 3 Z l Z E N v b H V t b n M x L n t r b m 9 3 b G V k Z 2 V T Y 2 9 y Z S w w f S Z x d W 9 0 O y w m c X V v d D t T Z W N 0 a W 9 u M S 9 j a G 9 v c 2 V G Y X Z Q c m V 0 Z X N 0 L 0 F 1 d G 9 S Z W 1 v d m V k Q 2 9 s d W 1 u c z E u e 3 N 1 Y m p l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b 2 9 z Z U Z h d l B y Z X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U H J l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Z Q c m V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l B y Z X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9 v c 2 V G Y X Z Q c m V 0 Z X N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D E 6 M D E u M z g z M j Q x N l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9 v c 2 V G Y X Z Q c m V 0 Z X N 0 L 0 F 1 d G 9 S Z W 1 v d m V k Q 2 9 s d W 1 u c z E u e 2 t u b 3 d s Z W R n Z V N j b 3 J l L D B 9 J n F 1 b 3 Q 7 L C Z x d W 9 0 O 1 N l Y 3 R p b 2 4 x L 2 N o b 2 9 z Z U Z h d l B y Z X R l c 3 Q v Q X V 0 b 1 J l b W 9 2 Z W R D b 2 x 1 b W 5 z M S 5 7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9 v c 2 V G Y X Z Q c m V 0 Z X N 0 L 0 F 1 d G 9 S Z W 1 v d m V k Q 2 9 s d W 1 u c z E u e 2 t u b 3 d s Z W R n Z V N j b 3 J l L D B 9 J n F 1 b 3 Q 7 L C Z x d W 9 0 O 1 N l Y 3 R p b 2 4 x L 2 N o b 2 9 z Z U Z h d l B y Z X R l c 3 Q v Q X V 0 b 1 J l b W 9 2 Z W R D b 2 x 1 b W 5 z M S 5 7 c 3 V i a m V j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b 2 9 z Z U Z h d l B y Z X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U H J l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Z Q c m V 0 Z X N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E R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V P Z k 5 p b m V N a X h E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x M j o x O T o z O C 4 z O T c 0 M T A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Z U 9 m T m l u Z U 1 p e E R p c 3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b m V P Z k 5 p b m V N a X h E a X N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Z U 9 m T m l u Z U 1 p e E R p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R G l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Q c m V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I w O j M 3 L j Y 5 O T I w M D B a I i A v P j x F b n R y e S B U e X B l P S J G a W x s Q 2 9 s d W 1 u V H l w Z X M i I F Z h b H V l P S J z Q X d N P S I g L z 4 8 R W 5 0 c n k g V H l w Z T 0 i R m l s b E N v b H V t b k 5 h b W V z I i B W Y W x 1 Z T 0 i c 1 s m c X V v d D t r b m 9 3 b G V k Z 2 V T Y 2 9 y Z S Z x d W 9 0 O y w m c X V v d D t z d W J q Z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l T 2 Z O a W 5 l T W l 4 U H J l d G V z d C 9 B d X R v U m V t b 3 Z l Z E N v b H V t b n M x L n t r b m 9 3 b G V k Z 2 V T Y 2 9 y Z S w w f S Z x d W 9 0 O y w m c X V v d D t T Z W N 0 a W 9 u M S 9 v b m V P Z k 5 p b m V N a X h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5 l T 2 Z O a W 5 l T W l 4 U H J l d G V z d C 9 B d X R v U m V t b 3 Z l Z E N v b H V t b n M x L n t r b m 9 3 b G V k Z 2 V T Y 2 9 y Z S w w f S Z x d W 9 0 O y w m c X V v d D t T Z W N 0 a W 9 u M S 9 v b m V P Z k 5 p b m V N a X h Q c m V 0 Z X N 0 L 0 F 1 d G 9 S Z W 1 v d m V k Q 2 9 s d W 1 u c z E u e 3 N 1 Y m p l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Z U 9 m T m l u Z U 1 p e F B y Z X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U H J l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Q c m V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B y Z X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b m V P Z k 5 p b m V N a X h Q c m V 0 Z X N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j A 6 M z c u N j k 5 M j A w M F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N a X h Q c m V 0 Z X N 0 L 0 F 1 d G 9 S Z W 1 v d m V k Q 2 9 s d W 1 u c z E u e 2 t u b 3 d s Z W R n Z V N j b 3 J l L D B 9 J n F 1 b 3 Q 7 L C Z x d W 9 0 O 1 N l Y 3 R p b 2 4 x L 2 9 u Z U 9 m T m l u Z U 1 p e F B y Z X R l c 3 Q v Q X V 0 b 1 J l b W 9 2 Z W R D b 2 x 1 b W 5 z M S 5 7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V P Z k 5 p b m V N a X h Q c m V 0 Z X N 0 L 0 F 1 d G 9 S Z W 1 v d m V k Q 2 9 s d W 1 u c z E u e 2 t u b 3 d s Z W R n Z V N j b 3 J l L D B 9 J n F 1 b 3 Q 7 L C Z x d W 9 0 O 1 N l Y 3 R p b 2 4 x L 2 9 u Z U 9 m T m l u Z U 1 p e F B y Z X R l c 3 Q v Q X V 0 b 1 J l b W 9 2 Z W R D b 2 x 1 b W 5 z M S 5 7 c 3 V i a m V j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u Z U 9 m T m l u Z U 1 p e F B y Z X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U H J l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Q c m V 0 Z X N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j E 6 M z M u N T I x M D c 5 N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N a X h U a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2 5 l T 2 Z O a W 5 l T W l 4 V G l t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V P Z k 5 p b m V N a X h U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V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u Z U 9 m T m l u Z U 1 p e F R p b W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x M j o y M T o z M y 4 1 M j E w N z k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Z U 9 m T m l u Z U 1 p e F R p b W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b m V P Z k 5 p b m V N a X h U a W 1 l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V P Z k 5 p b m V N a X h U a W 1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R p b W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m 9 y b W F s R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u Z U 9 m T m l u Z U 5 v c m 1 h b E R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I 5 O j M 2 L j g 5 M z I z N D B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l T 2 Z O a W 5 l T m 9 y b W F s R G l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u Z U 9 m T m l u Z U 5 v c m 1 h b E R p c 3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5 l T 2 Z O a W 5 l T m 9 y b W F s R G l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O b 3 J t Y W x E a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5 v c m 1 h b F B y Z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z A 6 M D E u N T g z M T U w M V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O b 3 J t Y W x Q c m V 0 Z X N 0 L 0 F 1 d G 9 S Z W 1 v d m V k Q 2 9 s d W 1 u c z E u e 2 t u b 3 d s Z W R n Z V N j b 3 J l L D B 9 J n F 1 b 3 Q 7 L C Z x d W 9 0 O 1 N l Y 3 R p b 2 4 x L 2 9 u Z U 9 m T m l u Z U 5 v c m 1 h b F B y Z X R l c 3 Q v Q X V 0 b 1 J l b W 9 2 Z W R D b 2 x 1 b W 5 z M S 5 7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V P Z k 5 p b m V O b 3 J t Y W x Q c m V 0 Z X N 0 L 0 F 1 d G 9 S Z W 1 v d m V k Q 2 9 s d W 1 u c z E u e 2 t u b 3 d s Z W R n Z V N j b 3 J l L D B 9 J n F 1 b 3 Q 7 L C Z x d W 9 0 O 1 N l Y 3 R p b 2 4 x L 2 9 u Z U 9 m T m l u Z U 5 v c m 1 h b F B y Z X R l c 3 Q v Q X V 0 b 1 J l b W 9 2 Z W R D b 2 x 1 b W 5 z M S 5 7 c 3 V i a m V j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5 l T 2 Z O a W 5 l T m 9 y b W F s U H J l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O b 3 J t Y W x Q c m V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5 v c m 1 h b F B y Z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m 9 y b W F s U H J l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u Z U 9 m T m l u Z U 5 v c m 1 h b F B y Z X R l c 3 Q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z A 6 M D E u N T g z M T U w M V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O b 3 J t Y W x Q c m V 0 Z X N 0 L 0 F 1 d G 9 S Z W 1 v d m V k Q 2 9 s d W 1 u c z E u e 2 t u b 3 d s Z W R n Z V N j b 3 J l L D B 9 J n F 1 b 3 Q 7 L C Z x d W 9 0 O 1 N l Y 3 R p b 2 4 x L 2 9 u Z U 9 m T m l u Z U 5 v c m 1 h b F B y Z X R l c 3 Q v Q X V 0 b 1 J l b W 9 2 Z W R D b 2 x 1 b W 5 z M S 5 7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V P Z k 5 p b m V O b 3 J t Y W x Q c m V 0 Z X N 0 L 0 F 1 d G 9 S Z W 1 v d m V k Q 2 9 s d W 1 u c z E u e 2 t u b 3 d s Z W R n Z V N j b 3 J l L D B 9 J n F 1 b 3 Q 7 L C Z x d W 9 0 O 1 N l Y 3 R p b 2 4 x L 2 9 u Z U 9 m T m l u Z U 5 v c m 1 h b F B y Z X R l c 3 Q v Q X V 0 b 1 J l b W 9 2 Z W R D b 2 x 1 b W 5 z M S 5 7 c 3 V i a m V j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u Z U 9 m T m l u Z U 5 v c m 1 h b F B y Z X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m 9 y b W F s U H J l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O b 3 J t Y W x Q c m V 0 Z X N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i R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i R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D M 6 M T A u N T Y 1 N D g x N 1 o i I C 8 + P E V u d H J 5 I F R 5 c G U 9 I k Z p b G x D b 2 x 1 b W 5 U e X B l c y I g V m F s d W U 9 I n N B d 0 0 9 I i A v P j x F b n R y e S B U e X B l P S J G a W x s Q 2 9 s d W 1 u T m F t Z X M i I F Z h b H V l P S J z W y Z x d W 9 0 O 3 B p d G N o J n F 1 b 3 Q 7 L C Z x d W 9 0 O 2 J y a W d o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k R p c 3 Q v Q X V 0 b 1 J l b W 9 2 Z W R D b 2 x 1 b W 5 z M S 5 7 c G l 0 Y 2 g s M H 0 m c X V v d D s s J n F 1 b 3 Q 7 U 2 V j d G l v b j E v c G J E a X N 0 L 0 F 1 d G 9 S Z W 1 v d m V k Q 2 9 s d W 1 u c z E u e 2 J y a W d o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J E a X N 0 L 0 F 1 d G 9 S Z W 1 v d m V k Q 2 9 s d W 1 u c z E u e 3 B p d G N o L D B 9 J n F 1 b 3 Q 7 L C Z x d W 9 0 O 1 N l Y 3 R p b 2 4 x L 3 B i R G l z d C 9 B d X R v U m V t b 3 Z l Z E N v b H V t b n M x L n t i c m l n a H R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k R p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J E a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i R G l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l B y Z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D g 6 N D U u M D A x M T g z N V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l B y Z X R l c 3 Q v Q X V 0 b 1 J l b W 9 2 Z W R D b 2 x 1 b W 5 z M S 5 7 a 2 5 v d 2 x l Z G d l U 2 N v c m U s M H 0 m c X V v d D s s J n F 1 b 3 Q 7 U 2 V j d G l v b j E v c G J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J Q c m V 0 Z X N 0 L 0 F 1 d G 9 S Z W 1 v d m V k Q 2 9 s d W 1 u c z E u e 2 t u b 3 d s Z W R n Z V N j b 3 J l L D B 9 J n F 1 b 3 Q 7 L C Z x d W 9 0 O 1 N l Y 3 R p b 2 4 x L 3 B i U H J l d G V z d C 9 B d X R v U m V t b 3 Z l Z E N v b H V t b n M x L n t z d W J q Z W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l B y Z X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J Q c m V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i U H J l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l B y Z X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l B y Z X R l c 3 Q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D g 6 N D U u M D A x M T g z N V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j c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l B y Z X R l c 3 Q v Q X V 0 b 1 J l b W 9 2 Z W R D b 2 x 1 b W 5 z M S 5 7 a 2 5 v d 2 x l Z G d l U 2 N v c m U s M H 0 m c X V v d D s s J n F 1 b 3 Q 7 U 2 V j d G l v b j E v c G J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J Q c m V 0 Z X N 0 L 0 F 1 d G 9 S Z W 1 v d m V k Q 2 9 s d W 1 u c z E u e 2 t u b 3 d s Z W R n Z V N j b 3 J l L D B 9 J n F 1 b 3 Q 7 L C Z x d W 9 0 O 1 N l Y 3 R p b 2 4 x L 3 B i U H J l d G V z d C 9 B d X R v U m V t b 3 Z l Z E N v b H V t b n M x L n t z d W J q Z W N 0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J Q c m V 0 Z X N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i U H J l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l B y Z X R l c 3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J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Q 5 O j M 4 L j g 1 N T g z N T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J U a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J U a W 1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i V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l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J U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J U a W 1 l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Q 5 O j M 4 L j g 1 N T g z N T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I 3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J U a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J U a W 1 l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l R p b W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J U a W 1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R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z R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T A 6 N D g u O T k w O D Y 5 N l o i I C 8 + P E V u d H J 5 I F R 5 c G U 9 I k Z p b G x D b 2 x 1 b W 5 U e X B l c y I g V m F s d W U 9 I n N B d 0 0 9 I i A v P j x F b n R y e S B U e X B l P S J G a W x s Q 2 9 s d W 1 u T m F t Z X M i I F Z h b H V l P S J z W y Z x d W 9 0 O 3 J p Y 2 h u Z X N z J n F 1 b 3 Q 7 L C Z x d W 9 0 O 3 N o Y X J w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z R G l z d C 9 B d X R v U m V t b 3 Z l Z E N v b H V t b n M x L n t y a W N o b m V z c y w w f S Z x d W 9 0 O y w m c X V v d D t T Z W N 0 a W 9 u M S 9 y c 0 R p c 3 Q v Q X V 0 b 1 J l b W 9 2 Z W R D b 2 x 1 b W 5 z M S 5 7 c 2 h h c n B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z R G l z d C 9 B d X R v U m V t b 3 Z l Z E N v b H V t b n M x L n t y a W N o b m V z c y w w f S Z x d W 9 0 O y w m c X V v d D t T Z W N 0 a W 9 u M S 9 y c 0 R p c 3 Q v Q X V 0 b 1 J l b W 9 2 Z W R D b 2 x 1 b W 5 z M S 5 7 c 2 h h c n B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c 0 R p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N E a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R G l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1 B y Z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T E 6 M z c u N j E 3 N T U z N 1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c 1 B y Z X R l c 3 Q v Q X V 0 b 1 J l b W 9 2 Z W R D b 2 x 1 b W 5 z M S 5 7 a 2 5 v d 2 x l Z G d l U 2 N v c m U s M H 0 m c X V v d D s s J n F 1 b 3 Q 7 U 2 V j d G l v b j E v c n N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n N Q c m V 0 Z X N 0 L 0 F 1 d G 9 S Z W 1 v d m V k Q 2 9 s d W 1 u c z E u e 2 t u b 3 d s Z W R n Z V N j b 3 J l L D B 9 J n F 1 b 3 Q 7 L C Z x d W 9 0 O 1 N l Y 3 R p b 2 4 x L 3 J z U H J l d G V z d C 9 B d X R v U m V t b 3 Z l Z E N v b H V t b n M x L n t z d W J q Z W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c 1 B y Z X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N Q c m V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U H J l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1 B y Z X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c 1 B y Z X R l c 3 Q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T E 6 M z c u N j E 3 N T U z N 1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j c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c 1 B y Z X R l c 3 Q v Q X V 0 b 1 J l b W 9 2 Z W R D b 2 x 1 b W 5 z M S 5 7 a 2 5 v d 2 x l Z G d l U 2 N v c m U s M H 0 m c X V v d D s s J n F 1 b 3 Q 7 U 2 V j d G l v b j E v c n N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n N Q c m V 0 Z X N 0 L 0 F 1 d G 9 S Z W 1 v d m V k Q 2 9 s d W 1 u c z E u e 2 t u b 3 d s Z W R n Z V N j b 3 J l L D B 9 J n F 1 b 3 Q 7 L C Z x d W 9 0 O 1 N l Y 3 R p b 2 4 x L 3 J z U H J l d G V z d C 9 B d X R v U m V t b 3 Z l Z E N v b H V t b n M x L n t z d W J q Z W N 0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n N Q c m V 0 Z X N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U H J l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1 B y Z X R l c 3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N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U z O j Q 4 L j I 2 O D k z M j Z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N U a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n N U a W 1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z V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1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N U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n N U a W 1 l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U z O j Q 4 L j I 2 O D k z M j Z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I 3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N U a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n N U a W 1 l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c 1 R p b W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N U a W 1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L b m 9 3 b G V k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l u S 2 5 v d 2 x l Z G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U 3 O j E 0 L j Y x N D c x M j d a I i A v P j x F b n R y e S B U e X B l P S J G a W x s Q 2 9 s d W 1 u V H l w Z X M i I F Z h b H V l P S J z Q X d N R E F 3 T U Q i I C 8 + P E V u d H J 5 I F R 5 c G U 9 I k Z p b G x D b 2 x 1 b W 5 O Y W 1 l c y I g V m F s d W U 9 I n N b J n F 1 b 3 Q 7 a 2 5 v d 2 x l Z G d l X z E m c X V v d D s s J n F 1 b 3 Q 7 a 2 5 v d 2 x l Z G d l X z I m c X V v d D s s J n F 1 b 3 Q 7 a 2 5 v d 2 x l Z G d l X z M m c X V v d D s s J n F 1 b 3 Q 7 a 2 5 v d 2 x l Z G d l X z Q m c X V v d D s s J n F 1 b 3 Q 7 a 2 5 v d 2 x l Z G d l X 3 N j b 3 J l J n F 1 b 3 Q 7 L C Z x d W 9 0 O 3 N 1 Y m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S 2 5 v d 2 x l Z G d l L 0 F 1 d G 9 S Z W 1 v d m V k Q 2 9 s d W 1 u c z E u e 2 t u b 3 d s Z W R n Z V 8 x L D B 9 J n F 1 b 3 Q 7 L C Z x d W 9 0 O 1 N l Y 3 R p b 2 4 x L 2 1 h a W 5 L b m 9 3 b G V k Z 2 U v Q X V 0 b 1 J l b W 9 2 Z W R D b 2 x 1 b W 5 z M S 5 7 a 2 5 v d 2 x l Z G d l X z I s M X 0 m c X V v d D s s J n F 1 b 3 Q 7 U 2 V j d G l v b j E v b W F p b k t u b 3 d s Z W R n Z S 9 B d X R v U m V t b 3 Z l Z E N v b H V t b n M x L n t r b m 9 3 b G V k Z 2 V f M y w y f S Z x d W 9 0 O y w m c X V v d D t T Z W N 0 a W 9 u M S 9 t Y W l u S 2 5 v d 2 x l Z G d l L 0 F 1 d G 9 S Z W 1 v d m V k Q 2 9 s d W 1 u c z E u e 2 t u b 3 d s Z W R n Z V 8 0 L D N 9 J n F 1 b 3 Q 7 L C Z x d W 9 0 O 1 N l Y 3 R p b 2 4 x L 2 1 h a W 5 L b m 9 3 b G V k Z 2 U v Q X V 0 b 1 J l b W 9 2 Z W R D b 2 x 1 b W 5 z M S 5 7 a 2 5 v d 2 x l Z G d l X 3 N j b 3 J l L D R 9 J n F 1 b 3 Q 7 L C Z x d W 9 0 O 1 N l Y 3 R p b 2 4 x L 2 1 h a W 5 L b m 9 3 b G V k Z 2 U v Q X V 0 b 1 J l b W 9 2 Z W R D b 2 x 1 b W 5 z M S 5 7 c 3 V i a m V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l u S 2 5 v d 2 x l Z G d l L 0 F 1 d G 9 S Z W 1 v d m V k Q 2 9 s d W 1 u c z E u e 2 t u b 3 d s Z W R n Z V 8 x L D B 9 J n F 1 b 3 Q 7 L C Z x d W 9 0 O 1 N l Y 3 R p b 2 4 x L 2 1 h a W 5 L b m 9 3 b G V k Z 2 U v Q X V 0 b 1 J l b W 9 2 Z W R D b 2 x 1 b W 5 z M S 5 7 a 2 5 v d 2 x l Z G d l X z I s M X 0 m c X V v d D s s J n F 1 b 3 Q 7 U 2 V j d G l v b j E v b W F p b k t u b 3 d s Z W R n Z S 9 B d X R v U m V t b 3 Z l Z E N v b H V t b n M x L n t r b m 9 3 b G V k Z 2 V f M y w y f S Z x d W 9 0 O y w m c X V v d D t T Z W N 0 a W 9 u M S 9 t Y W l u S 2 5 v d 2 x l Z G d l L 0 F 1 d G 9 S Z W 1 v d m V k Q 2 9 s d W 1 u c z E u e 2 t u b 3 d s Z W R n Z V 8 0 L D N 9 J n F 1 b 3 Q 7 L C Z x d W 9 0 O 1 N l Y 3 R p b 2 4 x L 2 1 h a W 5 L b m 9 3 b G V k Z 2 U v Q X V 0 b 1 J l b W 9 2 Z W R D b 2 x 1 b W 5 z M S 5 7 a 2 5 v d 2 x l Z G d l X 3 N j b 3 J l L D R 9 J n F 1 b 3 Q 7 L C Z x d W 9 0 O 1 N l Y 3 R p b 2 4 x L 2 1 h a W 5 L b m 9 3 b G V k Z 2 U v Q X V 0 b 1 J l b W 9 2 Z W R D b 2 x 1 b W 5 z M S 5 7 c 3 V i a m V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p b k t u b 3 d s Z W R n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S 2 5 v d 2 x l Z G d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L b m 9 3 b G V k Z 2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N T c 6 N T g u N T c 3 M D c 4 M l o i I C 8 + P E V u d H J 5 I F R 5 c G U 9 I k Z p b G x D b 2 x 1 b W 5 U e X B l c y I g V m F s d W U 9 I n N B d 0 1 E Q X d N R E F 3 T U Q i I C 8 + P E V u d H J 5 I F R 5 c G U 9 I k Z p b G x D b 2 x 1 b W 5 O Y W 1 l c y I g V m F s d W U 9 I n N b J n F 1 b 3 Q 7 N T B I e i Z x d W 9 0 O y w m c X V v d D s y N T B I e i Z x d W 9 0 O y w m c X V v d D s 1 N z B I e i Z x d W 9 0 O y w m c X V v d D s x M D A w S H o m c X V v d D s s J n F 1 b 3 Q 7 M T Y w M E h 6 J n F 1 b 3 Q 7 L C Z x d W 9 0 O z I 1 M D B I e i Z x d W 9 0 O y w m c X V v d D s 0 M D A w S H o m c X V v d D s s J n F 1 b 3 Q 7 N z A w M E h 6 J n F 1 b 3 Q 7 L C Z x d W 9 0 O z E z N T A w S H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0 Z X N 0 L 0 F 1 d G 9 S Z W 1 v d m V k Q 2 9 s d W 1 u c z E u e z U w S H o s M H 0 m c X V v d D s s J n F 1 b 3 Q 7 U 2 V j d G l v b j E v c H J l d G V z d C 9 B d X R v U m V t b 3 Z l Z E N v b H V t b n M x L n s y N T B I e i w x f S Z x d W 9 0 O y w m c X V v d D t T Z W N 0 a W 9 u M S 9 w c m V 0 Z X N 0 L 0 F 1 d G 9 S Z W 1 v d m V k Q 2 9 s d W 1 u c z E u e z U 3 M E h 6 L D J 9 J n F 1 b 3 Q 7 L C Z x d W 9 0 O 1 N l Y 3 R p b 2 4 x L 3 B y Z X R l c 3 Q v Q X V 0 b 1 J l b W 9 2 Z W R D b 2 x 1 b W 5 z M S 5 7 M T A w M E h 6 L D N 9 J n F 1 b 3 Q 7 L C Z x d W 9 0 O 1 N l Y 3 R p b 2 4 x L 3 B y Z X R l c 3 Q v Q X V 0 b 1 J l b W 9 2 Z W R D b 2 x 1 b W 5 z M S 5 7 M T Y w M E h 6 L D R 9 J n F 1 b 3 Q 7 L C Z x d W 9 0 O 1 N l Y 3 R p b 2 4 x L 3 B y Z X R l c 3 Q v Q X V 0 b 1 J l b W 9 2 Z W R D b 2 x 1 b W 5 z M S 5 7 M j U w M E h 6 L D V 9 J n F 1 b 3 Q 7 L C Z x d W 9 0 O 1 N l Y 3 R p b 2 4 x L 3 B y Z X R l c 3 Q v Q X V 0 b 1 J l b W 9 2 Z W R D b 2 x 1 b W 5 z M S 5 7 N D A w M E h 6 L D Z 9 J n F 1 b 3 Q 7 L C Z x d W 9 0 O 1 N l Y 3 R p b 2 4 x L 3 B y Z X R l c 3 Q v Q X V 0 b 1 J l b W 9 2 Z W R D b 2 x 1 b W 5 z M S 5 7 N z A w M E h 6 L D d 9 J n F 1 b 3 Q 7 L C Z x d W 9 0 O 1 N l Y 3 R p b 2 4 x L 3 B y Z X R l c 3 Q v Q X V 0 b 1 J l b W 9 2 Z W R D b 2 x 1 b W 5 z M S 5 7 M T M 1 M D B I e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c m V 0 Z X N 0 L 0 F 1 d G 9 S Z W 1 v d m V k Q 2 9 s d W 1 u c z E u e z U w S H o s M H 0 m c X V v d D s s J n F 1 b 3 Q 7 U 2 V j d G l v b j E v c H J l d G V z d C 9 B d X R v U m V t b 3 Z l Z E N v b H V t b n M x L n s y N T B I e i w x f S Z x d W 9 0 O y w m c X V v d D t T Z W N 0 a W 9 u M S 9 w c m V 0 Z X N 0 L 0 F 1 d G 9 S Z W 1 v d m V k Q 2 9 s d W 1 u c z E u e z U 3 M E h 6 L D J 9 J n F 1 b 3 Q 7 L C Z x d W 9 0 O 1 N l Y 3 R p b 2 4 x L 3 B y Z X R l c 3 Q v Q X V 0 b 1 J l b W 9 2 Z W R D b 2 x 1 b W 5 z M S 5 7 M T A w M E h 6 L D N 9 J n F 1 b 3 Q 7 L C Z x d W 9 0 O 1 N l Y 3 R p b 2 4 x L 3 B y Z X R l c 3 Q v Q X V 0 b 1 J l b W 9 2 Z W R D b 2 x 1 b W 5 z M S 5 7 M T Y w M E h 6 L D R 9 J n F 1 b 3 Q 7 L C Z x d W 9 0 O 1 N l Y 3 R p b 2 4 x L 3 B y Z X R l c 3 Q v Q X V 0 b 1 J l b W 9 2 Z W R D b 2 x 1 b W 5 z M S 5 7 M j U w M E h 6 L D V 9 J n F 1 b 3 Q 7 L C Z x d W 9 0 O 1 N l Y 3 R p b 2 4 x L 3 B y Z X R l c 3 Q v Q X V 0 b 1 J l b W 9 2 Z W R D b 2 x 1 b W 5 z M S 5 7 N D A w M E h 6 L D Z 9 J n F 1 b 3 Q 7 L C Z x d W 9 0 O 1 N l Y 3 R p b 2 4 x L 3 B y Z X R l c 3 Q v Q X V 0 b 1 J l b W 9 2 Z W R D b 2 x 1 b W 5 z M S 5 7 N z A w M E h 6 L D d 9 J n F 1 b 3 Q 7 L C Z x d W 9 0 O 1 N l Y 3 R p b 2 4 x L 3 B y Z X R l c 3 Q v Q X V 0 b 1 J l b W 9 2 Z W R D b 2 x 1 b W 5 z M S 5 7 M T M 1 M D B I e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k t u b 3 d s Z W R n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z O j M z O j U x L j M 3 M D M 3 O D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S 2 5 v d 2 x l Z G d l I C g y K S 9 B d X R v U m V t b 3 Z l Z E N v b H V t b n M x L n t D b 2 x 1 b W 4 x L D B 9 J n F 1 b 3 Q 7 L C Z x d W 9 0 O 1 N l Y 3 R p b 2 4 x L 2 1 h a W 5 L b m 9 3 b G V k Z 2 U g K D I p L 0 F 1 d G 9 S Z W 1 v d m V k Q 2 9 s d W 1 u c z E u e 0 N v b H V t b j I s M X 0 m c X V v d D s s J n F 1 b 3 Q 7 U 2 V j d G l v b j E v b W F p b k t u b 3 d s Z W R n Z S A o M i k v Q X V 0 b 1 J l b W 9 2 Z W R D b 2 x 1 b W 5 z M S 5 7 Q 2 9 s d W 1 u M y w y f S Z x d W 9 0 O y w m c X V v d D t T Z W N 0 a W 9 u M S 9 t Y W l u S 2 5 v d 2 x l Z G d l I C g y K S 9 B d X R v U m V t b 3 Z l Z E N v b H V t b n M x L n t D b 2 x 1 b W 4 0 L D N 9 J n F 1 b 3 Q 7 L C Z x d W 9 0 O 1 N l Y 3 R p b 2 4 x L 2 1 h a W 5 L b m 9 3 b G V k Z 2 U g K D I p L 0 F 1 d G 9 S Z W 1 v d m V k Q 2 9 s d W 1 u c z E u e 0 N v b H V t b j U s N H 0 m c X V v d D s s J n F 1 b 3 Q 7 U 2 V j d G l v b j E v b W F p b k t u b 3 d s Z W R n Z S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l u S 2 5 v d 2 x l Z G d l I C g y K S 9 B d X R v U m V t b 3 Z l Z E N v b H V t b n M x L n t D b 2 x 1 b W 4 x L D B 9 J n F 1 b 3 Q 7 L C Z x d W 9 0 O 1 N l Y 3 R p b 2 4 x L 2 1 h a W 5 L b m 9 3 b G V k Z 2 U g K D I p L 0 F 1 d G 9 S Z W 1 v d m V k Q 2 9 s d W 1 u c z E u e 0 N v b H V t b j I s M X 0 m c X V v d D s s J n F 1 b 3 Q 7 U 2 V j d G l v b j E v b W F p b k t u b 3 d s Z W R n Z S A o M i k v Q X V 0 b 1 J l b W 9 2 Z W R D b 2 x 1 b W 5 z M S 5 7 Q 2 9 s d W 1 u M y w y f S Z x d W 9 0 O y w m c X V v d D t T Z W N 0 a W 9 u M S 9 t Y W l u S 2 5 v d 2 x l Z G d l I C g y K S 9 B d X R v U m V t b 3 Z l Z E N v b H V t b n M x L n t D b 2 x 1 b W 4 0 L D N 9 J n F 1 b 3 Q 7 L C Z x d W 9 0 O 1 N l Y 3 R p b 2 4 x L 2 1 h a W 5 L b m 9 3 b G V k Z 2 U g K D I p L 0 F 1 d G 9 S Z W 1 v d m V k Q 2 9 s d W 1 u c z E u e 0 N v b H V t b j U s N H 0 m c X V v d D s s J n F 1 b 3 Q 7 U 2 V j d G l v b j E v b W F p b k t u b 3 d s Z W R n Z S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p b k t u b 3 d s Z W R n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S 2 5 v d 2 x l Z G d l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z O j M 1 O j E 5 L j M w M T Q 4 M T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d G V z d C A o M i k v Q X V 0 b 1 J l b W 9 2 Z W R D b 2 x 1 b W 5 z M S 5 7 Q 2 9 s d W 1 u M S w w f S Z x d W 9 0 O y w m c X V v d D t T Z W N 0 a W 9 u M S 9 w c m V 0 Z X N 0 I C g y K S 9 B d X R v U m V t b 3 Z l Z E N v b H V t b n M x L n t D b 2 x 1 b W 4 y L D F 9 J n F 1 b 3 Q 7 L C Z x d W 9 0 O 1 N l Y 3 R p b 2 4 x L 3 B y Z X R l c 3 Q g K D I p L 0 F 1 d G 9 S Z W 1 v d m V k Q 2 9 s d W 1 u c z E u e 0 N v b H V t b j M s M n 0 m c X V v d D s s J n F 1 b 3 Q 7 U 2 V j d G l v b j E v c H J l d G V z d C A o M i k v Q X V 0 b 1 J l b W 9 2 Z W R D b 2 x 1 b W 5 z M S 5 7 Q 2 9 s d W 1 u N C w z f S Z x d W 9 0 O y w m c X V v d D t T Z W N 0 a W 9 u M S 9 w c m V 0 Z X N 0 I C g y K S 9 B d X R v U m V t b 3 Z l Z E N v b H V t b n M x L n t D b 2 x 1 b W 4 1 L D R 9 J n F 1 b 3 Q 7 L C Z x d W 9 0 O 1 N l Y 3 R p b 2 4 x L 3 B y Z X R l c 3 Q g K D I p L 0 F 1 d G 9 S Z W 1 v d m V k Q 2 9 s d W 1 u c z E u e 0 N v b H V t b j Y s N X 0 m c X V v d D s s J n F 1 b 3 Q 7 U 2 V j d G l v b j E v c H J l d G V z d C A o M i k v Q X V 0 b 1 J l b W 9 2 Z W R D b 2 x 1 b W 5 z M S 5 7 Q 2 9 s d W 1 u N y w 2 f S Z x d W 9 0 O y w m c X V v d D t T Z W N 0 a W 9 u M S 9 w c m V 0 Z X N 0 I C g y K S 9 B d X R v U m V t b 3 Z l Z E N v b H V t b n M x L n t D b 2 x 1 b W 4 4 L D d 9 J n F 1 b 3 Q 7 L C Z x d W 9 0 O 1 N l Y 3 R p b 2 4 x L 3 B y Z X R l c 3 Q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l d G V z d C A o M i k v Q X V 0 b 1 J l b W 9 2 Z W R D b 2 x 1 b W 5 z M S 5 7 Q 2 9 s d W 1 u M S w w f S Z x d W 9 0 O y w m c X V v d D t T Z W N 0 a W 9 u M S 9 w c m V 0 Z X N 0 I C g y K S 9 B d X R v U m V t b 3 Z l Z E N v b H V t b n M x L n t D b 2 x 1 b W 4 y L D F 9 J n F 1 b 3 Q 7 L C Z x d W 9 0 O 1 N l Y 3 R p b 2 4 x L 3 B y Z X R l c 3 Q g K D I p L 0 F 1 d G 9 S Z W 1 v d m V k Q 2 9 s d W 1 u c z E u e 0 N v b H V t b j M s M n 0 m c X V v d D s s J n F 1 b 3 Q 7 U 2 V j d G l v b j E v c H J l d G V z d C A o M i k v Q X V 0 b 1 J l b W 9 2 Z W R D b 2 x 1 b W 5 z M S 5 7 Q 2 9 s d W 1 u N C w z f S Z x d W 9 0 O y w m c X V v d D t T Z W N 0 a W 9 u M S 9 w c m V 0 Z X N 0 I C g y K S 9 B d X R v U m V t b 3 Z l Z E N v b H V t b n M x L n t D b 2 x 1 b W 4 1 L D R 9 J n F 1 b 3 Q 7 L C Z x d W 9 0 O 1 N l Y 3 R p b 2 4 x L 3 B y Z X R l c 3 Q g K D I p L 0 F 1 d G 9 S Z W 1 v d m V k Q 2 9 s d W 1 u c z E u e 0 N v b H V t b j Y s N X 0 m c X V v d D s s J n F 1 b 3 Q 7 U 2 V j d G l v b j E v c H J l d G V z d C A o M i k v Q X V 0 b 1 J l b W 9 2 Z W R D b 2 x 1 b W 5 z M S 5 7 Q 2 9 s d W 1 u N y w 2 f S Z x d W 9 0 O y w m c X V v d D t T Z W N 0 a W 9 u M S 9 w c m V 0 Z X N 0 I C g y K S 9 B d X R v U m V t b 3 Z l Z E N v b H V t b n M x L n t D b 2 x 1 b W 4 4 L D d 9 J n F 1 b 3 Q 7 L C Z x d W 9 0 O 1 N l Y 3 R p b 2 4 x L 3 B y Z X R l c 3 Q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d G V z d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U 3 O j U 4 L j U 3 N z A 3 O D J a I i A v P j x F b n R y e S B U e X B l P S J G a W x s Q 2 9 s d W 1 u V H l w Z X M i I F Z h b H V l P S J z Q X d N R E F 3 T U R B d 0 1 E I i A v P j x F b n R y e S B U e X B l P S J G a W x s Q 2 9 s d W 1 u T m F t Z X M i I F Z h b H V l P S J z W y Z x d W 9 0 O z U w S H o m c X V v d D s s J n F 1 b 3 Q 7 M j U w S H o m c X V v d D s s J n F 1 b 3 Q 7 N T c w S H o m c X V v d D s s J n F 1 b 3 Q 7 M T A w M E h 6 J n F 1 b 3 Q 7 L C Z x d W 9 0 O z E 2 M D B I e i Z x d W 9 0 O y w m c X V v d D s y N T A w S H o m c X V v d D s s J n F 1 b 3 Q 7 N D A w M E h 6 J n F 1 b 3 Q 7 L C Z x d W 9 0 O z c w M D B I e i Z x d W 9 0 O y w m c X V v d D s x M z U w M E h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d G V z d C 9 B d X R v U m V t b 3 Z l Z E N v b H V t b n M x L n s 1 M E h 6 L D B 9 J n F 1 b 3 Q 7 L C Z x d W 9 0 O 1 N l Y 3 R p b 2 4 x L 3 B y Z X R l c 3 Q v Q X V 0 b 1 J l b W 9 2 Z W R D b 2 x 1 b W 5 z M S 5 7 M j U w S H o s M X 0 m c X V v d D s s J n F 1 b 3 Q 7 U 2 V j d G l v b j E v c H J l d G V z d C 9 B d X R v U m V t b 3 Z l Z E N v b H V t b n M x L n s 1 N z B I e i w y f S Z x d W 9 0 O y w m c X V v d D t T Z W N 0 a W 9 u M S 9 w c m V 0 Z X N 0 L 0 F 1 d G 9 S Z W 1 v d m V k Q 2 9 s d W 1 u c z E u e z E w M D B I e i w z f S Z x d W 9 0 O y w m c X V v d D t T Z W N 0 a W 9 u M S 9 w c m V 0 Z X N 0 L 0 F 1 d G 9 S Z W 1 v d m V k Q 2 9 s d W 1 u c z E u e z E 2 M D B I e i w 0 f S Z x d W 9 0 O y w m c X V v d D t T Z W N 0 a W 9 u M S 9 w c m V 0 Z X N 0 L 0 F 1 d G 9 S Z W 1 v d m V k Q 2 9 s d W 1 u c z E u e z I 1 M D B I e i w 1 f S Z x d W 9 0 O y w m c X V v d D t T Z W N 0 a W 9 u M S 9 w c m V 0 Z X N 0 L 0 F 1 d G 9 S Z W 1 v d m V k Q 2 9 s d W 1 u c z E u e z Q w M D B I e i w 2 f S Z x d W 9 0 O y w m c X V v d D t T Z W N 0 a W 9 u M S 9 w c m V 0 Z X N 0 L 0 F 1 d G 9 S Z W 1 v d m V k Q 2 9 s d W 1 u c z E u e z c w M D B I e i w 3 f S Z x d W 9 0 O y w m c X V v d D t T Z W N 0 a W 9 u M S 9 w c m V 0 Z X N 0 L 0 F 1 d G 9 S Z W 1 v d m V k Q 2 9 s d W 1 u c z E u e z E z N T A w S H o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l d G V z d C 9 B d X R v U m V t b 3 Z l Z E N v b H V t b n M x L n s 1 M E h 6 L D B 9 J n F 1 b 3 Q 7 L C Z x d W 9 0 O 1 N l Y 3 R p b 2 4 x L 3 B y Z X R l c 3 Q v Q X V 0 b 1 J l b W 9 2 Z W R D b 2 x 1 b W 5 z M S 5 7 M j U w S H o s M X 0 m c X V v d D s s J n F 1 b 3 Q 7 U 2 V j d G l v b j E v c H J l d G V z d C 9 B d X R v U m V t b 3 Z l Z E N v b H V t b n M x L n s 1 N z B I e i w y f S Z x d W 9 0 O y w m c X V v d D t T Z W N 0 a W 9 u M S 9 w c m V 0 Z X N 0 L 0 F 1 d G 9 S Z W 1 v d m V k Q 2 9 s d W 1 u c z E u e z E w M D B I e i w z f S Z x d W 9 0 O y w m c X V v d D t T Z W N 0 a W 9 u M S 9 w c m V 0 Z X N 0 L 0 F 1 d G 9 S Z W 1 v d m V k Q 2 9 s d W 1 u c z E u e z E 2 M D B I e i w 0 f S Z x d W 9 0 O y w m c X V v d D t T Z W N 0 a W 9 u M S 9 w c m V 0 Z X N 0 L 0 F 1 d G 9 S Z W 1 v d m V k Q 2 9 s d W 1 u c z E u e z I 1 M D B I e i w 1 f S Z x d W 9 0 O y w m c X V v d D t T Z W N 0 a W 9 u M S 9 w c m V 0 Z X N 0 L 0 F 1 d G 9 S Z W 1 v d m V k Q 2 9 s d W 1 u c z E u e z Q w M D B I e i w 2 f S Z x d W 9 0 O y w m c X V v d D t T Z W N 0 a W 9 u M S 9 w c m V 0 Z X N 0 L 0 F 1 d G 9 S Z W 1 v d m V k Q 2 9 s d W 1 u c z E u e z c w M D B I e i w 3 f S Z x d W 9 0 O y w m c X V v d D t T Z W N 0 a W 9 u M S 9 w c m V 0 Z X N 0 L 0 F 1 d G 9 S Z W 1 v d m V k Q 2 9 s d W 1 u c z E u e z E z N T A w S H o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R l c 3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d G V z d C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0 Z X N 0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l B y Z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9 v c 2 V G Y X Z Q c m V 0 Z X N 0 N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S 0 w O C 0 y O F Q x M j o w M T o w M S 4 z O D M y N D E 2 W i I g L z 4 8 R W 5 0 c n k g V H l w Z T 0 i R m l s b E N v b H V t b l R 5 c G V z I i B W Y W x 1 Z T 0 i c 0 F 3 T T 0 i I C 8 + P E V u d H J 5 I F R 5 c G U 9 I k Z p b G x D b 2 x 1 b W 5 O Y W 1 l c y I g V m F s d W U 9 I n N b J n F 1 b 3 Q 7 a 2 5 v d 2 x l Z G d l U 2 N v c m U m c X V v d D s s J n F 1 b 3 Q 7 c 3 V i a m V j d C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b 2 9 z Z U Z h d l B y Z X R l c 3 Q v Q X V 0 b 1 J l b W 9 2 Z W R D b 2 x 1 b W 5 z M S 5 7 a 2 5 v d 2 x l Z G d l U 2 N v c m U s M H 0 m c X V v d D s s J n F 1 b 3 Q 7 U 2 V j d G l v b j E v Y 2 h v b 3 N l R m F 2 U H J l d G V z d C 9 B d X R v U m V t b 3 Z l Z E N v b H V t b n M x L n t z d W J q Z W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b 2 9 z Z U Z h d l B y Z X R l c 3 Q v Q X V 0 b 1 J l b W 9 2 Z W R D b 2 x 1 b W 5 z M S 5 7 a 2 5 v d 2 x l Z G d l U 2 N v c m U s M H 0 m c X V v d D s s J n F 1 b 3 Q 7 U 2 V j d G l v b j E v Y 2 h v b 3 N l R m F 2 U H J l d G V z d C 9 B d X R v U m V t b 3 Z l Z E N v b H V t b n M x L n t z d W J q Z W N 0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9 v c 2 V G Y X Z Q c m V 0 Z X N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l B y Z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U H J l d G V z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9 v c 2 V G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A w O j I z L j k w M z I x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v b 3 N l R m F 2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h v b 3 N l R m F 2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b 2 9 z Z U Z h d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Y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U H J l d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G a W x s R X J y b 3 J D b 3 V u d C I g V m F s d W U 9 I m w w I i A v P j x F b n R y e S B U e X B l P S J G a W x s T G F z d F V w Z G F 0 Z W Q i I F Z h b H V l P S J k M j A y M S 0 w O C 0 y O F Q x M j o w M T o w M S 4 z O D M y N D E 2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v b 3 N l R m F 2 U H J l d G V z d C 9 B d X R v U m V t b 3 Z l Z E N v b H V t b n M x L n t r b m 9 3 b G V k Z 2 V T Y 2 9 y Z S w w f S Z x d W 9 0 O y w m c X V v d D t T Z W N 0 a W 9 u M S 9 j a G 9 v c 2 V G Y X Z Q c m V 0 Z X N 0 L 0 F 1 d G 9 S Z W 1 v d m V k Q 2 9 s d W 1 u c z E u e 3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v b 3 N l R m F 2 U H J l d G V z d C 9 B d X R v U m V t b 3 Z l Z E N v b H V t b n M x L n t r b m 9 3 b G V k Z 2 V T Y 2 9 y Z S w w f S Z x d W 9 0 O y w m c X V v d D t T Z W N 0 a W 9 u M S 9 j a G 9 v c 2 V G Y X Z Q c m V 0 Z X N 0 L 0 F 1 d G 9 S Z W 1 v d m V k Q 2 9 s d W 1 u c z E u e 3 N 1 Y m p l Y 3 Q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v b 3 N l R m F 2 U H J l d G V z d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Z Q c m V 0 Z X N 0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l B y Z X R l c 3 Q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x M j o w M D o y M y 4 5 M D M y M T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b 2 9 z Z U Z h d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o b 2 9 z Z U Z h d i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9 v c 2 V G Y X Y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l B y Z X R l c 3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9 v c 2 V G Y X Z Q c m V 0 Z X N 0 N D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D g t M j h U M T I 6 M D E 6 M D E u M z g z M j Q x N l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9 v c 2 V G Y X Z Q c m V 0 Z X N 0 L 0 F 1 d G 9 S Z W 1 v d m V k Q 2 9 s d W 1 u c z E u e 2 t u b 3 d s Z W R n Z V N j b 3 J l L D B 9 J n F 1 b 3 Q 7 L C Z x d W 9 0 O 1 N l Y 3 R p b 2 4 x L 2 N o b 2 9 z Z U Z h d l B y Z X R l c 3 Q v Q X V 0 b 1 J l b W 9 2 Z W R D b 2 x 1 b W 5 z M S 5 7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9 v c 2 V G Y X Z Q c m V 0 Z X N 0 L 0 F 1 d G 9 S Z W 1 v d m V k Q 2 9 s d W 1 u c z E u e 2 t u b 3 d s Z W R n Z V N j b 3 J l L D B 9 J n F 1 b 3 Q 7 L C Z x d W 9 0 O 1 N l Y 3 R p b 2 4 x L 2 N o b 2 9 z Z U Z h d l B y Z X R l c 3 Q v Q X V 0 b 1 J l b W 9 2 Z W R D b 2 x 1 b W 5 z M S 5 7 c 3 V i a m V j d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v b 3 N l R m F 2 U H J l d G V z d C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v c 2 V G Y X Z Q c m V 0 Z X N 0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9 z Z U Z h d l B y Z X R l c 3 Q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v b 3 N l R m F 2 M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x M j o w M D o y M y 4 5 M D M y M T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b 2 9 z Z U Z h d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o b 2 9 z Z U Z h d i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9 v c 2 V G Y X Y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b 3 N l R m F 2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b m V P Z k 5 p b m V N a X h U a W 1 l O T I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D g t M j h U M T I 6 M j E 6 M z M u N T I x M D c 5 N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N a X h U a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2 5 l T 2 Z O a W 5 l T W l 4 V G l t Z S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V P Z k 5 p b m V N a X h U a W 1 l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R p b W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U H J l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u Z U 9 m T m l u Z U 1 p e F B y Z X R l c 3 Q 3 M j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S 0 w O C 0 y O F Q x M j o y M D o z N y 4 2 O T k y M D A w W i I g L z 4 8 R W 5 0 c n k g V H l w Z T 0 i R m l s b E N v b H V t b l R 5 c G V z I i B W Y W x 1 Z T 0 i c 0 F 3 T T 0 i I C 8 + P E V u d H J 5 I F R 5 c G U 9 I k Z p b G x D b 2 x 1 b W 5 O Y W 1 l c y I g V m F s d W U 9 I n N b J n F 1 b 3 Q 7 a 2 5 v d 2 x l Z G d l U 2 N v c m U m c X V v d D s s J n F 1 b 3 Q 7 c 3 V i a m V j d C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Z U 9 m T m l u Z U 1 p e F B y Z X R l c 3 Q v Q X V 0 b 1 J l b W 9 2 Z W R D b 2 x 1 b W 5 z M S 5 7 a 2 5 v d 2 x l Z G d l U 2 N v c m U s M H 0 m c X V v d D s s J n F 1 b 3 Q 7 U 2 V j d G l v b j E v b 2 5 l T 2 Z O a W 5 l T W l 4 U H J l d G V z d C 9 B d X R v U m V t b 3 Z l Z E N v b H V t b n M x L n t z d W J q Z W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u Z U 9 m T m l u Z U 1 p e F B y Z X R l c 3 Q v Q X V 0 b 1 J l b W 9 2 Z W R D b 2 x 1 b W 5 z M S 5 7 a 2 5 v d 2 x l Z G d l U 2 N v c m U s M H 0 m c X V v d D s s J n F 1 b 3 Q 7 U 2 V j d G l v b j E v b 2 5 l T 2 Z O a W 5 l T W l 4 U H J l d G V z d C 9 B d X R v U m V t b 3 Z l Z E N v b H V t b n M x L n t z d W J q Z W N 0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V P Z k 5 p b m V N a X h Q c m V 0 Z X N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B y Z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U H J l d G V z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E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5 l T 2 Z O a W 5 l T W l 4 R G l z d D E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T I 6 M T k 6 M z g u M z k 3 N D E w N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N a X h E a X N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2 5 l T 2 Z O a W 5 l T W l 4 R G l z d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V P Z k 5 p b m V N a X h E a X N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E R p c 3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m 9 y b W F s U H J l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u Z U 9 m T m l u Z U 5 v c m 1 h b F B y Z X R l c 3 Q x M j I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D g t M j h U M T I 6 M z A 6 M D E u N T g z M T U w M V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P Z k 5 p b m V O b 3 J t Y W x Q c m V 0 Z X N 0 L 0 F 1 d G 9 S Z W 1 v d m V k Q 2 9 s d W 1 u c z E u e 2 t u b 3 d s Z W R n Z V N j b 3 J l L D B 9 J n F 1 b 3 Q 7 L C Z x d W 9 0 O 1 N l Y 3 R p b 2 4 x L 2 9 u Z U 9 m T m l u Z U 5 v c m 1 h b F B y Z X R l c 3 Q v Q X V 0 b 1 J l b W 9 2 Z W R D b 2 x 1 b W 5 z M S 5 7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V P Z k 5 p b m V O b 3 J t Y W x Q c m V 0 Z X N 0 L 0 F 1 d G 9 S Z W 1 v d m V k Q 2 9 s d W 1 u c z E u e 2 t u b 3 d s Z W R n Z V N j b 3 J l L D B 9 J n F 1 b 3 Q 7 L C Z x d W 9 0 O 1 N l Y 3 R p b 2 4 x L 2 9 u Z U 9 m T m l u Z U 5 v c m 1 h b F B y Z X R l c 3 Q v Q X V 0 b 1 J l b W 9 2 Z W R D b 2 x 1 b W 5 z M S 5 7 c 3 V i a m V j d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5 l T 2 Z O a W 5 l T m 9 y b W F s U H J l d G V z d C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O b 3 J t Y W x Q c m V 0 Z X N 0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5 v c m 1 h b F B y Z X R l c 3 Q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m 9 y b W F s R G l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u Z U 9 m T m l u Z U 5 v c m 1 h b E R p c 3 Q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E y O j I 5 O j M 2 L j g 5 M z I z N D B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z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l T 2 Z O a W 5 l T m 9 y b W F s R G l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u Z U 9 m T m l u Z U 5 v c m 1 h b E R p c 3 Q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5 l T 2 Z O a W 5 l T m 9 y b W F s R G l z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O b 3 J t Y W x E a X N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E R p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V P Z k 5 p b m V N a X h E a X N 0 M T k y O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O C 0 y O F Q x M j o x O T o z O C 4 z O T c 0 M T A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l T 2 Z O a W 5 l T W l 4 R G l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u Z U 9 m T m l u Z U 1 p e E R p c 3 Q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5 l T 2 Z O a W 5 l T W l 4 R G l z d C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E a X N 0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B y Z X R l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b m V P Z k 5 p b m V N a X h Q c m V 0 Z X N 0 N z I x M j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g t M j h U M T I 6 M j A 6 M z c u N j k 5 M j A w M F o i I C 8 + P E V u d H J 5 I F R 5 c G U 9 I k Z p b G x D b 2 x 1 b W 5 U e X B l c y I g V m F s d W U 9 I n N B d 0 0 9 I i A v P j x F b n R y e S B U e X B l P S J G a W x s Q 2 9 s d W 1 u T m F t Z X M i I F Z h b H V l P S J z W y Z x d W 9 0 O 2 t u b 3 d s Z W R n Z V N j b 3 J l J n F 1 b 3 Q 7 L C Z x d W 9 0 O 3 N 1 Y m p l Y 3 Q m c X V v d D t d I i A v P j x F b n R y e S B U e X B l P S J G a W x s U 3 R h d H V z I i B W Y W x 1 Z T 0 i c 0 N v b X B s Z X R l I i A v P j x F b n R y e S B U e X B l P S J G a W x s Q 2 9 1 b n Q i I F Z h b H V l P S J s M T M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Z U 9 m T m l u Z U 1 p e F B y Z X R l c 3 Q v Q X V 0 b 1 J l b W 9 2 Z W R D b 2 x 1 b W 5 z M S 5 7 a 2 5 v d 2 x l Z G d l U 2 N v c m U s M H 0 m c X V v d D s s J n F 1 b 3 Q 7 U 2 V j d G l v b j E v b 2 5 l T 2 Z O a W 5 l T W l 4 U H J l d G V z d C 9 B d X R v U m V t b 3 Z l Z E N v b H V t b n M x L n t z d W J q Z W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u Z U 9 m T m l u Z U 1 p e F B y Z X R l c 3 Q v Q X V 0 b 1 J l b W 9 2 Z W R D b 2 x 1 b W 5 z M S 5 7 a 2 5 v d 2 x l Z G d l U 2 N v c m U s M H 0 m c X V v d D s s J n F 1 b 3 Q 7 U 2 V j d G l v b j E v b 2 5 l T 2 Z O a W 5 l T W l 4 U H J l d G V z d C 9 B d X R v U m V t b 3 Z l Z E N v b H V t b n M x L n t z d W J q Z W N 0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V P Z k 5 p b m V N a X h Q c m V 0 Z X N 0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Z U 9 m T m l u Z U 1 p e F B y Z X R l c 3 Q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l T 2 Z O a W 5 l T W l 4 U H J l d G V z d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U a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2 5 l T 2 Z O a W 5 l T W l 4 V G l t Z T k y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x L T A 4 L T I 4 V D E y O j I x O j M z L j U y M T A 3 O T Z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z N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5 l T 2 Z O a W 5 l T W l 4 V G l t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u Z U 9 m T m l u Z U 1 p e F R p b W U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5 l T 2 Z O a W 5 l T W l 4 V G l t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P Z k 5 p b m V N a X h U a W 1 l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2 u p A j M 1 q T K 7 Z t U 3 c 0 Z I 9 A A A A A A I A A A A A A B B m A A A A A Q A A I A A A A G A c u n I s T U / T n O F f a 3 w w e z k k f G 0 / V U c 4 j v z U h r h 5 A G D I A A A A A A 6 A A A A A A g A A I A A A A D Y S x D W H J l i 7 T k / d Y / P R 2 M P a P b 1 L s f 0 4 r C 1 p R A o K 6 a 6 t U A A A A G 7 I e 2 A m 7 A M 6 L 6 k K r e T + W o W z W I f i n 8 M P M i K R 6 R F w e E Q s W a i e f 8 0 O l X H W h m + h D S u I H g f T Z 4 k s H w O P i C r S o Z S E V A W A Q l O P b N / j 3 t b Z C Q l 5 Q A v o Q A A A A B n l S O C i m y I c Z Z j z t z 1 U 1 m F F H h 0 X z u 8 k V z d f X / l b a + L k G w L C o n w W H e v j Z o z 8 8 g R 4 F l 7 0 q 1 f k 2 G G Q Q / u R L o z A h + U = < / D a t a M a s h u p > 
</file>

<file path=customXml/itemProps1.xml><?xml version="1.0" encoding="utf-8"?>
<ds:datastoreItem xmlns:ds="http://schemas.openxmlformats.org/officeDocument/2006/customXml" ds:itemID="{0452D15A-E998-4AD3-A6D0-0E092FD1E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alle diagramme</vt:lpstr>
      <vt:lpstr>chooseFav_merged</vt:lpstr>
      <vt:lpstr>chooseFav_merged_sortiert_type</vt:lpstr>
      <vt:lpstr>chooseFav_merged_sortiert_score</vt:lpstr>
      <vt:lpstr>oneOfNineMix_merged</vt:lpstr>
      <vt:lpstr>oneOfNineMix_merged_sort_score</vt:lpstr>
      <vt:lpstr>oneOfNineMix_merged_sort_score2</vt:lpstr>
      <vt:lpstr>oneOfNineNormal_merged</vt:lpstr>
      <vt:lpstr>oneOfNineNormal_merged_sort_sc</vt:lpstr>
      <vt:lpstr>pb_merged</vt:lpstr>
      <vt:lpstr>rs_merged</vt:lpstr>
      <vt:lpstr>mainKnowledge</vt:lpstr>
      <vt:lpstr>mainPretest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Grosse</dc:creator>
  <cp:lastModifiedBy>Till Grosse</cp:lastModifiedBy>
  <dcterms:created xsi:type="dcterms:W3CDTF">2015-06-05T18:19:34Z</dcterms:created>
  <dcterms:modified xsi:type="dcterms:W3CDTF">2021-08-31T08:41:09Z</dcterms:modified>
</cp:coreProperties>
</file>