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2.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https://d.docs.live.net/930f5177d7cff30d/_UNI/Master/KP SCC/verdatas-graph/eval/"/>
    </mc:Choice>
  </mc:AlternateContent>
  <xr:revisionPtr revIDLastSave="5" documentId="13_ncr:1_{FF331FDB-C0E9-4DE7-8120-907F0011991E}" xr6:coauthVersionLast="47" xr6:coauthVersionMax="47" xr10:uidLastSave="{5C28BA17-1A36-4546-A169-DDD832A9898C}"/>
  <bookViews>
    <workbookView xWindow="4660" yWindow="14290" windowWidth="25180" windowHeight="16140" tabRatio="798" activeTab="4"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3" i="14" l="1"/>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6" i="11" l="1"/>
  <c r="C6" i="11"/>
  <c r="D4" i="11"/>
  <c r="C4"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<sst xmlns="http://schemas.openxmlformats.org/spreadsheetml/2006/main" count="793" uniqueCount="708">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</sst>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0.88888888888888884</c:v>
                </c:pt>
                <c:pt idx="2">
                  <c:v>0.66666666666666663</c:v>
                </c:pt>
                <c:pt idx="3">
                  <c:v>1</c:v>
                </c:pt>
                <c:pt idx="4">
                  <c:v>-0.22222222222222221</c:v>
                </c:pt>
                <c:pt idx="5">
                  <c:v>0.33333333333333331</c:v>
                </c:pt>
                <c:pt idx="6">
                  <c:v>-1.4444444444444444</c:v>
                </c:pt>
                <c:pt idx="7">
                  <c:v>-1.1111111111111112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0.88888888888888884</c:v>
                </c:pt>
                <c:pt idx="1">
                  <c:v>-0.61111111111111116</c:v>
                </c:pt>
                <c:pt idx="2">
                  <c:v>0.1388888888888889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0.88888888888888884</c:v>
                </c:pt>
                <c:pt idx="1">
                  <c:v>-0.61111111111111116</c:v>
                </c:pt>
                <c:pt idx="2" formatCode="0.00">
                  <c:v>0.1388888888888889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0.54850250000868916</c:v>
                  </c:pt>
                  <c:pt idx="1">
                    <c:v>0.82925783344011128</c:v>
                  </c:pt>
                  <c:pt idx="2">
                    <c:v>0.49074657252235226</c:v>
                  </c:pt>
                </c:numCache>
              </c:numRef>
            </c:plus>
            <c:minus>
              <c:numRef>
                <c:f>Confidence_Intervals!$M$5:$M$7</c:f>
                <c:numCache>
                  <c:formatCode>General</c:formatCode>
                  <c:ptCount val="3"/>
                  <c:pt idx="0">
                    <c:v>0.54850250000868916</c:v>
                  </c:pt>
                  <c:pt idx="1">
                    <c:v>0.82925783344011128</c:v>
                  </c:pt>
                  <c:pt idx="2">
                    <c:v>0.49074657252235226</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0.88888888888888884</c:v>
                </c:pt>
                <c:pt idx="1">
                  <c:v>-0.61111111111111116</c:v>
                </c:pt>
                <c:pt idx="2" formatCode="0.00">
                  <c:v>0.1388888888888889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265</v>
      </c>
      <c r="B1" s="49"/>
      <c r="C1" s="49"/>
    </row>
    <row r="2" spans="1:3" ht="107.25" customHeight="1" x14ac:dyDescent="0.25">
      <c r="A2" s="50" t="s">
        <v>419</v>
      </c>
      <c r="B2" s="50"/>
      <c r="C2" s="50"/>
    </row>
    <row r="4" spans="1:3" ht="18.75" x14ac:dyDescent="0.3">
      <c r="A4" s="23" t="s">
        <v>256</v>
      </c>
      <c r="B4" s="24" t="s">
        <v>39</v>
      </c>
    </row>
    <row r="6" spans="1:3" ht="30.75" customHeight="1" x14ac:dyDescent="0.25">
      <c r="A6" s="51" t="s">
        <v>257</v>
      </c>
      <c r="B6" s="51"/>
      <c r="C6" s="51"/>
    </row>
    <row r="8" spans="1:3" ht="262.5" customHeight="1" x14ac:dyDescent="0.25">
      <c r="A8" s="52" t="s">
        <v>420</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68" t="s">
        <v>269</v>
      </c>
      <c r="B1" s="68"/>
      <c r="C1" s="68"/>
      <c r="D1" s="68"/>
      <c r="E1" s="68"/>
      <c r="F1" s="68"/>
      <c r="G1" s="68"/>
    </row>
    <row r="2" spans="1:7" ht="197.25" customHeight="1" x14ac:dyDescent="0.25">
      <c r="A2" s="51" t="s">
        <v>270</v>
      </c>
      <c r="B2" s="51"/>
      <c r="C2" s="51"/>
      <c r="D2" s="51"/>
      <c r="E2" s="51"/>
      <c r="F2" s="51"/>
      <c r="G2" s="51"/>
    </row>
    <row r="3" spans="1:7" x14ac:dyDescent="0.25">
      <c r="A3" s="69"/>
      <c r="B3" s="69"/>
      <c r="C3" s="69"/>
      <c r="D3" s="69"/>
      <c r="E3" s="69"/>
      <c r="F3" s="69"/>
      <c r="G3" s="69"/>
    </row>
    <row r="4" spans="1:7" x14ac:dyDescent="0.25">
      <c r="A4" s="25" t="s">
        <v>25</v>
      </c>
      <c r="B4" s="25" t="s">
        <v>267</v>
      </c>
    </row>
    <row r="5" spans="1:7" x14ac:dyDescent="0.25">
      <c r="A5" s="11" t="str">
        <f>VLOOKUP(Read_First!B4,Items!A1:S50,18,FALSE)</f>
        <v>Pragmatische Qualität</v>
      </c>
      <c r="B5" s="9">
        <f>SQRT(VAR(DT!K4:K1004))</f>
        <v>0.83956006998374522</v>
      </c>
    </row>
    <row r="6" spans="1:7" x14ac:dyDescent="0.25">
      <c r="A6" s="11" t="str">
        <f>VLOOKUP(Read_First!B4,Items!A1:S50,19,FALSE)</f>
        <v>Hedonische Qualität</v>
      </c>
      <c r="B6" s="9">
        <f>SQRT(VAR(DT!L4:L1004))</f>
        <v>1.2692955176439846</v>
      </c>
    </row>
    <row r="9" spans="1:7" x14ac:dyDescent="0.25">
      <c r="A9" s="25" t="s">
        <v>268</v>
      </c>
      <c r="B9" s="37" t="str">
        <f>VLOOKUP(Read_First!B4,Items!A1:S50,18,FALSE)</f>
        <v>Pragmatische Qualität</v>
      </c>
      <c r="C9" s="37" t="str">
        <f>VLOOKUP(Read_First!B4,Items!A1:S50,19,FALSE)</f>
        <v>Hedonische Qualität</v>
      </c>
    </row>
    <row r="10" spans="1:7" x14ac:dyDescent="0.25">
      <c r="A10" s="25" t="s">
        <v>271</v>
      </c>
      <c r="B10" s="7">
        <f>POWER((1.65*B5)/0.5,2)</f>
        <v>7.6759374999999999</v>
      </c>
      <c r="C10" s="7">
        <f>POWER((1.65*B6)/0.5,2)</f>
        <v>17.544999999999995</v>
      </c>
    </row>
    <row r="11" spans="1:7" x14ac:dyDescent="0.25">
      <c r="A11" s="25" t="s">
        <v>272</v>
      </c>
      <c r="B11" s="7">
        <f>POWER((1.96*B5)/0.5,2)</f>
        <v>10.831177777777778</v>
      </c>
      <c r="C11" s="7">
        <f>POWER((1.96*B6)/0.5,2)</f>
        <v>24.756977777777774</v>
      </c>
    </row>
    <row r="12" spans="1:7" x14ac:dyDescent="0.25">
      <c r="A12" s="25" t="s">
        <v>273</v>
      </c>
      <c r="B12" s="7">
        <f>POWER((2.58*B6)/0.5,2)</f>
        <v>42.896799999999992</v>
      </c>
      <c r="C12" s="7">
        <f>POWER((2.58*B6)/0.5,2)</f>
        <v>42.896799999999992</v>
      </c>
    </row>
    <row r="13" spans="1:7" x14ac:dyDescent="0.25">
      <c r="A13" s="25" t="s">
        <v>274</v>
      </c>
      <c r="B13" s="7">
        <f>POWER((1.65*B5)/0.25,2)</f>
        <v>30.703749999999999</v>
      </c>
      <c r="C13" s="7">
        <f>POWER((1.65*B6)/0.25,2)</f>
        <v>70.179999999999978</v>
      </c>
    </row>
    <row r="14" spans="1:7" x14ac:dyDescent="0.25">
      <c r="A14" s="25" t="s">
        <v>275</v>
      </c>
      <c r="B14" s="7">
        <f>POWER((1.96*B5)/0.25,2)</f>
        <v>43.324711111111114</v>
      </c>
      <c r="C14" s="7">
        <f>POWER((1.96*B6)/0.25,2)</f>
        <v>99.027911111111095</v>
      </c>
    </row>
    <row r="15" spans="1:7" x14ac:dyDescent="0.25">
      <c r="A15" s="25" t="s">
        <v>276</v>
      </c>
      <c r="B15" s="7">
        <f>POWER((2.58*B5)/0.25,2)</f>
        <v>75.069400000000016</v>
      </c>
      <c r="C15" s="7">
        <f>POWER((2.58*B6)/0.25,2)</f>
        <v>171.58719999999997</v>
      </c>
    </row>
    <row r="16" spans="1:7" x14ac:dyDescent="0.25">
      <c r="A16" s="25" t="s">
        <v>277</v>
      </c>
      <c r="B16" s="7">
        <f>POWER((1.65*B5)/0.1,2)</f>
        <v>191.8984375</v>
      </c>
      <c r="C16" s="7">
        <f>POWER((1.65*B6)/0.1,2)</f>
        <v>438.62499999999989</v>
      </c>
    </row>
    <row r="17" spans="1:3" x14ac:dyDescent="0.25">
      <c r="A17" s="25" t="s">
        <v>278</v>
      </c>
      <c r="B17" s="7">
        <f>POWER((1.96*B5)/0.1,2)</f>
        <v>270.77944444444438</v>
      </c>
      <c r="C17" s="7">
        <f>POWER((1.96*B6)/0.1,2)</f>
        <v>618.92444444444436</v>
      </c>
    </row>
    <row r="18" spans="1:3" x14ac:dyDescent="0.25">
      <c r="A18" s="25" t="s">
        <v>279</v>
      </c>
      <c r="B18" s="7">
        <f>POWER((2.58*B5)/0.1,2)</f>
        <v>469.18374999999997</v>
      </c>
      <c r="C18" s="7">
        <f>POWER((2.58*B6)/0.1,2)</f>
        <v>1072.4199999999998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J11" sqref="J11"/>
    </sheetView>
  </sheetViews>
  <sheetFormatPr baseColWidth="10" defaultColWidth="9.140625" defaultRowHeight="15" x14ac:dyDescent="0.25"/>
  <cols>
    <col min="1" max="8" width="8.85546875" style="2" customWidth="1"/>
  </cols>
  <sheetData>
    <row r="1" spans="1:8" ht="126" customHeight="1" x14ac:dyDescent="0.25">
      <c r="A1" s="53" t="s">
        <v>266</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2">
        <v>5</v>
      </c>
      <c r="B4" s="2">
        <v>5</v>
      </c>
      <c r="C4" s="2">
        <v>4</v>
      </c>
      <c r="D4" s="2">
        <v>4</v>
      </c>
      <c r="E4" s="2">
        <v>6</v>
      </c>
      <c r="F4" s="2">
        <v>6</v>
      </c>
      <c r="G4" s="2">
        <v>5</v>
      </c>
      <c r="H4" s="2">
        <v>4</v>
      </c>
    </row>
    <row r="5" spans="1:8" x14ac:dyDescent="0.25">
      <c r="A5" s="2">
        <v>4</v>
      </c>
      <c r="B5" s="2">
        <v>5</v>
      </c>
      <c r="C5" s="2">
        <v>3</v>
      </c>
      <c r="D5" s="2">
        <v>4</v>
      </c>
      <c r="E5" s="2">
        <v>1</v>
      </c>
      <c r="F5" s="2">
        <v>3</v>
      </c>
      <c r="G5" s="2">
        <v>1</v>
      </c>
      <c r="H5" s="2">
        <v>1</v>
      </c>
    </row>
    <row r="6" spans="1:8" x14ac:dyDescent="0.25">
      <c r="A6" s="2">
        <v>6</v>
      </c>
      <c r="B6" s="2">
        <v>5</v>
      </c>
      <c r="C6" s="2">
        <v>6</v>
      </c>
      <c r="D6" s="2">
        <v>6</v>
      </c>
      <c r="E6" s="2">
        <v>5</v>
      </c>
      <c r="F6" s="2">
        <v>6</v>
      </c>
      <c r="G6" s="2">
        <v>4</v>
      </c>
      <c r="H6" s="2">
        <v>4</v>
      </c>
    </row>
    <row r="7" spans="1:8" x14ac:dyDescent="0.25">
      <c r="A7" s="2">
        <v>6</v>
      </c>
      <c r="B7" s="2">
        <v>4</v>
      </c>
      <c r="C7" s="2">
        <v>5</v>
      </c>
      <c r="D7" s="2">
        <v>6</v>
      </c>
      <c r="E7" s="2">
        <v>4</v>
      </c>
      <c r="F7" s="2">
        <v>5</v>
      </c>
      <c r="G7" s="2">
        <v>1</v>
      </c>
      <c r="H7" s="2">
        <v>2</v>
      </c>
    </row>
    <row r="8" spans="1:8" x14ac:dyDescent="0.25">
      <c r="A8" s="2">
        <v>5</v>
      </c>
      <c r="B8" s="2">
        <v>6</v>
      </c>
      <c r="C8" s="2">
        <v>6</v>
      </c>
      <c r="D8" s="2">
        <v>5</v>
      </c>
      <c r="E8" s="2">
        <v>4</v>
      </c>
      <c r="F8" s="2">
        <v>4</v>
      </c>
      <c r="G8" s="2">
        <v>3</v>
      </c>
      <c r="H8" s="2">
        <v>3</v>
      </c>
    </row>
    <row r="9" spans="1:8" x14ac:dyDescent="0.25">
      <c r="A9" s="2">
        <v>4</v>
      </c>
      <c r="B9" s="2">
        <v>3</v>
      </c>
      <c r="C9" s="2">
        <v>3</v>
      </c>
      <c r="D9" s="2">
        <v>3</v>
      </c>
      <c r="E9" s="2">
        <v>4</v>
      </c>
      <c r="F9" s="2">
        <v>4</v>
      </c>
      <c r="G9" s="2">
        <v>4</v>
      </c>
      <c r="H9" s="2">
        <v>6</v>
      </c>
    </row>
    <row r="10" spans="1:8" x14ac:dyDescent="0.25">
      <c r="A10" s="2">
        <v>6</v>
      </c>
      <c r="B10" s="2">
        <v>5</v>
      </c>
      <c r="C10" s="2">
        <v>5</v>
      </c>
      <c r="D10" s="2">
        <v>6</v>
      </c>
      <c r="E10" s="2">
        <v>4</v>
      </c>
      <c r="F10" s="2">
        <v>4</v>
      </c>
      <c r="G10" s="2">
        <v>3</v>
      </c>
      <c r="H10" s="2">
        <v>3</v>
      </c>
    </row>
    <row r="11" spans="1:8" x14ac:dyDescent="0.25">
      <c r="A11" s="2">
        <v>5</v>
      </c>
      <c r="B11" s="2">
        <v>5</v>
      </c>
      <c r="C11" s="2">
        <v>4</v>
      </c>
      <c r="D11" s="2">
        <v>5</v>
      </c>
      <c r="E11" s="2">
        <v>3</v>
      </c>
      <c r="F11" s="2">
        <v>4</v>
      </c>
      <c r="G11" s="2">
        <v>1</v>
      </c>
      <c r="H11" s="2">
        <v>1</v>
      </c>
    </row>
    <row r="12" spans="1:8" x14ac:dyDescent="0.25">
      <c r="A12" s="2">
        <v>4</v>
      </c>
      <c r="B12" s="2">
        <v>6</v>
      </c>
      <c r="C12" s="2">
        <v>6</v>
      </c>
      <c r="D12" s="2">
        <v>6</v>
      </c>
      <c r="E12" s="2">
        <v>3</v>
      </c>
      <c r="F12" s="2">
        <v>3</v>
      </c>
      <c r="G12" s="2">
        <v>1</v>
      </c>
      <c r="H12" s="2">
        <v>2</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421</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413</v>
      </c>
    </row>
    <row r="4" spans="1:13" x14ac:dyDescent="0.25">
      <c r="A4" s="2">
        <f>IF(Data!A4&gt;0,Data!A4-4,"")</f>
        <v>1</v>
      </c>
      <c r="B4" s="2">
        <f>IF(Data!B4&gt;0,Data!B4-4,"")</f>
        <v>1</v>
      </c>
      <c r="C4" s="2">
        <f>IF(Data!C4&gt;0,Data!C4-4,"")</f>
        <v>0</v>
      </c>
      <c r="D4" s="2">
        <f>IF(Data!D4&gt;0,Data!D4-4,"")</f>
        <v>0</v>
      </c>
      <c r="E4" s="2">
        <f>IF(Data!E4&gt;0,Data!E4-4,"")</f>
        <v>2</v>
      </c>
      <c r="F4" s="2">
        <f>IF(Data!F4&gt;0,Data!F4-4,"")</f>
        <v>2</v>
      </c>
      <c r="G4" s="2">
        <f>IF(Data!G4&gt;0,Data!G4-4,"")</f>
        <v>1</v>
      </c>
      <c r="H4" s="2">
        <f>IF(Data!H4&gt;0,Data!H4-4,"")</f>
        <v>0</v>
      </c>
      <c r="K4" s="9">
        <f>IF(COUNT(A4,B4,C4,D4)&gt;0,AVERAGE(A4,B4,C4,D4),"")</f>
        <v>0.5</v>
      </c>
      <c r="L4" s="9">
        <f>IF(COUNT(E4,F4,G4,H4)&gt;0,AVERAGE(E4,F4,G4,H4),"")</f>
        <v>1.25</v>
      </c>
      <c r="M4" s="9">
        <f>IF(COUNT(A4,B4,C4,D4,E4,F4,G4,H4)&gt;0,AVERAGE(A4,B4,C4,D4,E4,F4,G4,H4),"")</f>
        <v>0.875</v>
      </c>
    </row>
    <row r="5" spans="1:13" x14ac:dyDescent="0.25">
      <c r="A5" s="2">
        <f>IF(Data!A5&gt;0,Data!A5-4,"")</f>
        <v>0</v>
      </c>
      <c r="B5" s="2">
        <f>IF(Data!B5&gt;0,Data!B5-4,"")</f>
        <v>1</v>
      </c>
      <c r="C5" s="2">
        <f>IF(Data!C5&gt;0,Data!C5-4,"")</f>
        <v>-1</v>
      </c>
      <c r="D5" s="2">
        <f>IF(Data!D5&gt;0,Data!D5-4,"")</f>
        <v>0</v>
      </c>
      <c r="E5" s="2">
        <f>IF(Data!E5&gt;0,Data!E5-4,"")</f>
        <v>-3</v>
      </c>
      <c r="F5" s="2">
        <f>IF(Data!F5&gt;0,Data!F5-4,"")</f>
        <v>-1</v>
      </c>
      <c r="G5" s="2">
        <f>IF(Data!G5&gt;0,Data!G5-4,"")</f>
        <v>-3</v>
      </c>
      <c r="H5" s="2">
        <f>IF(Data!H5&gt;0,Data!H5-4,"")</f>
        <v>-3</v>
      </c>
      <c r="K5" s="9">
        <f t="shared" ref="K5:K68" si="0">IF(COUNT(A5,B5,C5,D5)&gt;0,AVERAGE(A5,B5,C5,D5),"")</f>
        <v>0</v>
      </c>
      <c r="L5" s="9">
        <f t="shared" ref="L5:L68" si="1">IF(COUNT(E5,F5,G5,H5)&gt;0,AVERAGE(E5,F5,G5,H5),"")</f>
        <v>-2.5</v>
      </c>
      <c r="M5" s="9">
        <f t="shared" ref="M5:M68" si="2">IF(COUNT(A5,B5,C5,D5,E5,F5,G5,H5)&gt;0,AVERAGE(A5,B5,C5,D5,E5,F5,G5,H5),"")</f>
        <v>-1.25</v>
      </c>
    </row>
    <row r="6" spans="1:13" x14ac:dyDescent="0.25">
      <c r="A6" s="2">
        <f>IF(Data!A6&gt;0,Data!A6-4,"")</f>
        <v>2</v>
      </c>
      <c r="B6" s="2">
        <f>IF(Data!B6&gt;0,Data!B6-4,"")</f>
        <v>1</v>
      </c>
      <c r="C6" s="2">
        <f>IF(Data!C6&gt;0,Data!C6-4,"")</f>
        <v>2</v>
      </c>
      <c r="D6" s="2">
        <f>IF(Data!D6&gt;0,Data!D6-4,"")</f>
        <v>2</v>
      </c>
      <c r="E6" s="2">
        <f>IF(Data!E6&gt;0,Data!E6-4,"")</f>
        <v>1</v>
      </c>
      <c r="F6" s="2">
        <f>IF(Data!F6&gt;0,Data!F6-4,"")</f>
        <v>2</v>
      </c>
      <c r="G6" s="2">
        <f>IF(Data!G6&gt;0,Data!G6-4,"")</f>
        <v>0</v>
      </c>
      <c r="H6" s="2">
        <f>IF(Data!H6&gt;0,Data!H6-4,"")</f>
        <v>0</v>
      </c>
      <c r="K6" s="9">
        <f t="shared" si="0"/>
        <v>1.75</v>
      </c>
      <c r="L6" s="9">
        <f t="shared" si="1"/>
        <v>0.75</v>
      </c>
      <c r="M6" s="9">
        <f t="shared" si="2"/>
        <v>1.25</v>
      </c>
    </row>
    <row r="7" spans="1:13" x14ac:dyDescent="0.25">
      <c r="A7" s="2">
        <f>IF(Data!A7&gt;0,Data!A7-4,"")</f>
        <v>2</v>
      </c>
      <c r="B7" s="2">
        <f>IF(Data!B7&gt;0,Data!B7-4,"")</f>
        <v>0</v>
      </c>
      <c r="C7" s="2">
        <f>IF(Data!C7&gt;0,Data!C7-4,"")</f>
        <v>1</v>
      </c>
      <c r="D7" s="2">
        <f>IF(Data!D7&gt;0,Data!D7-4,"")</f>
        <v>2</v>
      </c>
      <c r="E7" s="2">
        <f>IF(Data!E7&gt;0,Data!E7-4,"")</f>
        <v>0</v>
      </c>
      <c r="F7" s="2">
        <f>IF(Data!F7&gt;0,Data!F7-4,"")</f>
        <v>1</v>
      </c>
      <c r="G7" s="2">
        <f>IF(Data!G7&gt;0,Data!G7-4,"")</f>
        <v>-3</v>
      </c>
      <c r="H7" s="2">
        <f>IF(Data!H7&gt;0,Data!H7-4,"")</f>
        <v>-2</v>
      </c>
      <c r="K7" s="9">
        <f t="shared" si="0"/>
        <v>1.25</v>
      </c>
      <c r="L7" s="9">
        <f t="shared" si="1"/>
        <v>-1</v>
      </c>
      <c r="M7" s="9">
        <f t="shared" si="2"/>
        <v>0.125</v>
      </c>
    </row>
    <row r="8" spans="1:13" x14ac:dyDescent="0.25">
      <c r="A8" s="2">
        <f>IF(Data!A8&gt;0,Data!A8-4,"")</f>
        <v>1</v>
      </c>
      <c r="B8" s="2">
        <f>IF(Data!B8&gt;0,Data!B8-4,"")</f>
        <v>2</v>
      </c>
      <c r="C8" s="2">
        <f>IF(Data!C8&gt;0,Data!C8-4,"")</f>
        <v>2</v>
      </c>
      <c r="D8" s="2">
        <f>IF(Data!D8&gt;0,Data!D8-4,"")</f>
        <v>1</v>
      </c>
      <c r="E8" s="2">
        <f>IF(Data!E8&gt;0,Data!E8-4,"")</f>
        <v>0</v>
      </c>
      <c r="F8" s="2">
        <f>IF(Data!F8&gt;0,Data!F8-4,"")</f>
        <v>0</v>
      </c>
      <c r="G8" s="2">
        <f>IF(Data!G8&gt;0,Data!G8-4,"")</f>
        <v>-1</v>
      </c>
      <c r="H8" s="2">
        <f>IF(Data!H8&gt;0,Data!H8-4,"")</f>
        <v>-1</v>
      </c>
      <c r="K8" s="9">
        <f t="shared" si="0"/>
        <v>1.5</v>
      </c>
      <c r="L8" s="9">
        <f t="shared" si="1"/>
        <v>-0.5</v>
      </c>
      <c r="M8" s="9">
        <f t="shared" si="2"/>
        <v>0.5</v>
      </c>
    </row>
    <row r="9" spans="1:13" x14ac:dyDescent="0.25">
      <c r="A9" s="2">
        <f>IF(Data!A9&gt;0,Data!A9-4,"")</f>
        <v>0</v>
      </c>
      <c r="B9" s="2">
        <f>IF(Data!B9&gt;0,Data!B9-4,"")</f>
        <v>-1</v>
      </c>
      <c r="C9" s="2">
        <f>IF(Data!C9&gt;0,Data!C9-4,"")</f>
        <v>-1</v>
      </c>
      <c r="D9" s="2">
        <f>IF(Data!D9&gt;0,Data!D9-4,"")</f>
        <v>-1</v>
      </c>
      <c r="E9" s="2">
        <f>IF(Data!E9&gt;0,Data!E9-4,"")</f>
        <v>0</v>
      </c>
      <c r="F9" s="2">
        <f>IF(Data!F9&gt;0,Data!F9-4,"")</f>
        <v>0</v>
      </c>
      <c r="G9" s="2">
        <f>IF(Data!G9&gt;0,Data!G9-4,"")</f>
        <v>0</v>
      </c>
      <c r="H9" s="2">
        <f>IF(Data!H9&gt;0,Data!H9-4,"")</f>
        <v>2</v>
      </c>
      <c r="K9" s="9">
        <f t="shared" si="0"/>
        <v>-0.75</v>
      </c>
      <c r="L9" s="9">
        <f t="shared" si="1"/>
        <v>0.5</v>
      </c>
      <c r="M9" s="9">
        <f t="shared" si="2"/>
        <v>-0.125</v>
      </c>
    </row>
    <row r="10" spans="1:13" x14ac:dyDescent="0.25">
      <c r="A10" s="2">
        <f>IF(Data!A10&gt;0,Data!A10-4,"")</f>
        <v>2</v>
      </c>
      <c r="B10" s="2">
        <f>IF(Data!B10&gt;0,Data!B10-4,"")</f>
        <v>1</v>
      </c>
      <c r="C10" s="2">
        <f>IF(Data!C10&gt;0,Data!C10-4,"")</f>
        <v>1</v>
      </c>
      <c r="D10" s="2">
        <f>IF(Data!D10&gt;0,Data!D10-4,"")</f>
        <v>2</v>
      </c>
      <c r="E10" s="2">
        <f>IF(Data!E10&gt;0,Data!E10-4,"")</f>
        <v>0</v>
      </c>
      <c r="F10" s="2">
        <f>IF(Data!F10&gt;0,Data!F10-4,"")</f>
        <v>0</v>
      </c>
      <c r="G10" s="2">
        <f>IF(Data!G10&gt;0,Data!G10-4,"")</f>
        <v>-1</v>
      </c>
      <c r="H10" s="2">
        <f>IF(Data!H10&gt;0,Data!H10-4,"")</f>
        <v>-1</v>
      </c>
      <c r="K10" s="9">
        <f t="shared" si="0"/>
        <v>1.5</v>
      </c>
      <c r="L10" s="9">
        <f t="shared" si="1"/>
        <v>-0.5</v>
      </c>
      <c r="M10" s="9">
        <f t="shared" si="2"/>
        <v>0.5</v>
      </c>
    </row>
    <row r="11" spans="1:13" x14ac:dyDescent="0.25">
      <c r="A11" s="2">
        <f>IF(Data!A11&gt;0,Data!A11-4,"")</f>
        <v>1</v>
      </c>
      <c r="B11" s="2">
        <f>IF(Data!B11&gt;0,Data!B11-4,"")</f>
        <v>1</v>
      </c>
      <c r="C11" s="2">
        <f>IF(Data!C11&gt;0,Data!C11-4,"")</f>
        <v>0</v>
      </c>
      <c r="D11" s="2">
        <f>IF(Data!D11&gt;0,Data!D11-4,"")</f>
        <v>1</v>
      </c>
      <c r="E11" s="2">
        <f>IF(Data!E11&gt;0,Data!E11-4,"")</f>
        <v>-1</v>
      </c>
      <c r="F11" s="2">
        <f>IF(Data!F11&gt;0,Data!F11-4,"")</f>
        <v>0</v>
      </c>
      <c r="G11" s="2">
        <f>IF(Data!G11&gt;0,Data!G11-4,"")</f>
        <v>-3</v>
      </c>
      <c r="H11" s="2">
        <f>IF(Data!H11&gt;0,Data!H11-4,"")</f>
        <v>-3</v>
      </c>
      <c r="K11" s="9">
        <f t="shared" si="0"/>
        <v>0.75</v>
      </c>
      <c r="L11" s="9">
        <f t="shared" si="1"/>
        <v>-1.75</v>
      </c>
      <c r="M11" s="9">
        <f t="shared" si="2"/>
        <v>-0.5</v>
      </c>
    </row>
    <row r="12" spans="1:13" x14ac:dyDescent="0.25">
      <c r="A12" s="2">
        <f>IF(Data!A12&gt;0,Data!A12-4,"")</f>
        <v>0</v>
      </c>
      <c r="B12" s="2">
        <f>IF(Data!B12&gt;0,Data!B12-4,"")</f>
        <v>2</v>
      </c>
      <c r="C12" s="2">
        <f>IF(Data!C12&gt;0,Data!C12-4,"")</f>
        <v>2</v>
      </c>
      <c r="D12" s="2">
        <f>IF(Data!D12&gt;0,Data!D12-4,"")</f>
        <v>2</v>
      </c>
      <c r="E12" s="2">
        <f>IF(Data!E12&gt;0,Data!E12-4,"")</f>
        <v>-1</v>
      </c>
      <c r="F12" s="2">
        <f>IF(Data!F12&gt;0,Data!F12-4,"")</f>
        <v>-1</v>
      </c>
      <c r="G12" s="2">
        <f>IF(Data!G12&gt;0,Data!G12-4,"")</f>
        <v>-3</v>
      </c>
      <c r="H12" s="2">
        <f>IF(Data!H12&gt;0,Data!H12-4,"")</f>
        <v>-2</v>
      </c>
      <c r="K12" s="9">
        <f t="shared" si="0"/>
        <v>1.5</v>
      </c>
      <c r="L12" s="9">
        <f t="shared" si="1"/>
        <v>-1.75</v>
      </c>
      <c r="M12" s="9">
        <f t="shared" si="2"/>
        <v>-0.125</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O7" sqref="O7"/>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417</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415</v>
      </c>
      <c r="G3" s="3" t="s">
        <v>416</v>
      </c>
      <c r="H3" s="5" t="s">
        <v>25</v>
      </c>
      <c r="I3" s="2"/>
      <c r="K3" s="61" t="s">
        <v>414</v>
      </c>
      <c r="L3" s="61"/>
    </row>
    <row r="4" spans="1:18" x14ac:dyDescent="0.25">
      <c r="A4" s="4">
        <v>1</v>
      </c>
      <c r="B4" s="6">
        <f>AVERAGE(DT!A4:A1004)</f>
        <v>1</v>
      </c>
      <c r="C4" s="6">
        <f>VAR(DT!A4:A1004)</f>
        <v>0.75</v>
      </c>
      <c r="D4" s="6">
        <f>SQRT(C4)</f>
        <v>0.8660254037844386</v>
      </c>
      <c r="E4" s="7">
        <f>COUNTA(Data!A4:A1000)</f>
        <v>9</v>
      </c>
      <c r="F4" s="19" t="str">
        <f>VLOOKUP(Read_First!B4,Items!A1:Q50,8,FALSE)</f>
        <v>behindernd</v>
      </c>
      <c r="G4" s="19" t="str">
        <f>VLOOKUP(Read_First!B4,Items!A1:Q50,9,FALSE)</f>
        <v>unterstützend</v>
      </c>
      <c r="H4" s="21" t="str">
        <f>VLOOKUP(Read_First!B4,Items!A1:S50,18,FALSE)</f>
        <v>Pragmatische Qualität</v>
      </c>
      <c r="I4" s="43"/>
      <c r="K4" s="21" t="str">
        <f>VLOOKUP(Read_First!B4,Items!A1:S50,18,FALSE)</f>
        <v>Pragmatische Qualität</v>
      </c>
      <c r="L4" s="12">
        <f>AVERAGE(DT!K4:K1004)</f>
        <v>0.88888888888888884</v>
      </c>
      <c r="R4" s="8"/>
    </row>
    <row r="5" spans="1:18" x14ac:dyDescent="0.25">
      <c r="A5" s="4">
        <v>2</v>
      </c>
      <c r="B5" s="6">
        <f>AVERAGE(DT!B4:B1004)</f>
        <v>0.88888888888888884</v>
      </c>
      <c r="C5" s="6">
        <f>VAR(DT!B4:B1004)</f>
        <v>0.86111111111111116</v>
      </c>
      <c r="D5" s="6">
        <f t="shared" ref="D5:D11" si="0">SQRT(C5)</f>
        <v>0.92796072713833699</v>
      </c>
      <c r="E5" s="7">
        <f>COUNTA(Data!B4:B1000)</f>
        <v>9</v>
      </c>
      <c r="F5" s="19" t="str">
        <f>VLOOKUP(Read_First!B4,Items!A1:Q50,10,FALSE)</f>
        <v>kompliziert</v>
      </c>
      <c r="G5" s="19" t="str">
        <f>VLOOKUP(Read_First!B4,Items!A1:Q50,11,FALSE)</f>
        <v>einfach</v>
      </c>
      <c r="H5" s="21" t="str">
        <f>VLOOKUP(Read_First!B4,Items!A1:S50,18,FALSE)</f>
        <v>Pragmatische Qualität</v>
      </c>
      <c r="I5" s="43"/>
      <c r="K5" s="21" t="str">
        <f>VLOOKUP(Read_First!B4,Items!A1:S50,19,FALSE)</f>
        <v>Hedonische Qualität</v>
      </c>
      <c r="L5" s="12">
        <f>AVERAGE(DT!L4:L1004)</f>
        <v>-0.61111111111111116</v>
      </c>
    </row>
    <row r="6" spans="1:18" x14ac:dyDescent="0.25">
      <c r="A6" s="4">
        <v>3</v>
      </c>
      <c r="B6" s="6">
        <f>AVERAGE(DT!C4:C1004)</f>
        <v>0.66666666666666663</v>
      </c>
      <c r="C6" s="6">
        <f>VAR(DT!C4:C1004)</f>
        <v>1.5</v>
      </c>
      <c r="D6" s="6">
        <f t="shared" si="0"/>
        <v>1.2247448713915889</v>
      </c>
      <c r="E6" s="7">
        <f>COUNTA(Data!C4:C1000)</f>
        <v>9</v>
      </c>
      <c r="F6" s="19" t="str">
        <f>VLOOKUP(Read_First!B4,Items!A1:Q50,14,FALSE)</f>
        <v>ineffizient</v>
      </c>
      <c r="G6" s="19" t="str">
        <f>VLOOKUP(Read_First!B4,Items!A1:Q50,15,FALSE)</f>
        <v>effizient</v>
      </c>
      <c r="H6" s="21" t="str">
        <f>VLOOKUP(Read_First!B4,Items!A1:S50,18,FALSE)</f>
        <v>Pragmatische Qualität</v>
      </c>
      <c r="I6" s="43"/>
      <c r="K6" s="21" t="s">
        <v>413</v>
      </c>
      <c r="L6" s="12">
        <f>AVERAGE(DT!M4:M1004)</f>
        <v>0.1388888888888889</v>
      </c>
    </row>
    <row r="7" spans="1:18" x14ac:dyDescent="0.25">
      <c r="A7" s="4">
        <v>4</v>
      </c>
      <c r="B7" s="6">
        <f>AVERAGE(DT!D4:D1004)</f>
        <v>1</v>
      </c>
      <c r="C7" s="6">
        <f>VAR(DT!D4:D1004)</f>
        <v>1.25</v>
      </c>
      <c r="D7" s="6">
        <f t="shared" si="0"/>
        <v>1.1180339887498949</v>
      </c>
      <c r="E7" s="7">
        <f>COUNTA(Data!D4:D1000)</f>
        <v>9</v>
      </c>
      <c r="F7" s="19" t="str">
        <f>VLOOKUP(Read_First!B4,Items!A1:Q50,17,FALSE)</f>
        <v>verwirrend</v>
      </c>
      <c r="G7" s="19" t="str">
        <f>VLOOKUP(Read_First!B4,Items!A1:Q50,16,FALSE)</f>
        <v>übersichtlich</v>
      </c>
      <c r="H7" s="21" t="str">
        <f>VLOOKUP(Read_First!B4,Items!A1:S50,18,FALSE)</f>
        <v>Pragmatische Qualität</v>
      </c>
      <c r="I7" s="43"/>
      <c r="K7" s="39"/>
      <c r="L7" s="40"/>
    </row>
    <row r="8" spans="1:18" x14ac:dyDescent="0.25">
      <c r="A8" s="4">
        <v>5</v>
      </c>
      <c r="B8" s="6">
        <f>AVERAGE(DT!E4:E1004)</f>
        <v>-0.22222222222222221</v>
      </c>
      <c r="C8" s="6">
        <f>VAR(DT!E4:E1004)</f>
        <v>1.9444444444444444</v>
      </c>
      <c r="D8" s="6">
        <f t="shared" si="0"/>
        <v>1.3944333775567925</v>
      </c>
      <c r="E8" s="7">
        <f>COUNTA(Data!E4:E1000)</f>
        <v>9</v>
      </c>
      <c r="F8" s="19" t="str">
        <f>VLOOKUP(Read_First!B4,Items!A1:Q50,2,FALSE)</f>
        <v>langweilig</v>
      </c>
      <c r="G8" s="19" t="str">
        <f>VLOOKUP(Read_First!B4,Items!A1:Q50,3,FALSE)</f>
        <v>spannend</v>
      </c>
      <c r="H8" s="22" t="str">
        <f>VLOOKUP(Read_First!B4,Items!A1:S50,19,FALSE)</f>
        <v>Hedonische Qualität</v>
      </c>
      <c r="I8" s="44"/>
      <c r="K8" s="39"/>
      <c r="L8" s="40"/>
    </row>
    <row r="9" spans="1:18" x14ac:dyDescent="0.25">
      <c r="A9" s="4">
        <v>6</v>
      </c>
      <c r="B9" s="6">
        <f>AVERAGE(DT!F4:F1004)</f>
        <v>0.33333333333333331</v>
      </c>
      <c r="C9" s="6">
        <f>VAR(DT!F4:F1004)</f>
        <v>1.25</v>
      </c>
      <c r="D9" s="6">
        <f t="shared" si="0"/>
        <v>1.1180339887498949</v>
      </c>
      <c r="E9" s="7">
        <f>COUNTA(Data!F4:F1000)</f>
        <v>9</v>
      </c>
      <c r="F9" s="19" t="str">
        <f>VLOOKUP(Read_First!B4,Items!A1:Q50,4,FALSE)</f>
        <v>uninteressant</v>
      </c>
      <c r="G9" s="19" t="str">
        <f>VLOOKUP(Read_First!B4,Items!A1:Q50,5,FALSE)</f>
        <v>interessant</v>
      </c>
      <c r="H9" s="22" t="str">
        <f>VLOOKUP(Read_First!B4,Items!A1:S50,19,FALSE)</f>
        <v>Hedonische Qualität</v>
      </c>
      <c r="I9" s="44"/>
      <c r="K9" s="20"/>
      <c r="L9" s="40"/>
    </row>
    <row r="10" spans="1:18" x14ac:dyDescent="0.25">
      <c r="A10" s="4">
        <v>7</v>
      </c>
      <c r="B10" s="6">
        <f>AVERAGE(DT!G4:G1004)</f>
        <v>-1.4444444444444444</v>
      </c>
      <c r="C10" s="6">
        <f>VAR(DT!G4:G1004)</f>
        <v>2.5277777777777777</v>
      </c>
      <c r="D10" s="6">
        <f t="shared" si="0"/>
        <v>1.5898986690282426</v>
      </c>
      <c r="E10" s="7">
        <f>COUNTA(Data!G4:G1000)</f>
        <v>9</v>
      </c>
      <c r="F10" s="19" t="str">
        <f>VLOOKUP(Read_First!B4,Items!A1:Q50,7,FALSE)</f>
        <v>konventionell</v>
      </c>
      <c r="G10" s="19" t="str">
        <f>VLOOKUP(Read_First!B4,Items!A1:Q50,6,FALSE)</f>
        <v>originell</v>
      </c>
      <c r="H10" s="22" t="str">
        <f>VLOOKUP(Read_First!B4,Items!A1:S50,19,FALSE)</f>
        <v>Hedonische Qualität</v>
      </c>
      <c r="I10" s="44"/>
    </row>
    <row r="11" spans="1:18" x14ac:dyDescent="0.25">
      <c r="A11" s="4">
        <v>8</v>
      </c>
      <c r="B11" s="6">
        <f>AVERAGE(DT!H4:H1004)</f>
        <v>-1.1111111111111112</v>
      </c>
      <c r="C11" s="6">
        <f>VAR(DT!H4:H1004)</f>
        <v>2.6111111111111112</v>
      </c>
      <c r="D11" s="6">
        <f t="shared" si="0"/>
        <v>1.6158932858054431</v>
      </c>
      <c r="E11" s="7">
        <f>COUNTA(Data!H4:H1000)</f>
        <v>9</v>
      </c>
      <c r="F11" s="19" t="str">
        <f>VLOOKUP(Read_First!B4,Items!A1:Q50,12,FALSE)</f>
        <v>herkömmlich</v>
      </c>
      <c r="G11" s="19" t="str">
        <f>VLOOKUP(Read_First!B4,Items!A1:Q50,13,FALSE)</f>
        <v>neuartig</v>
      </c>
      <c r="H11" s="21" t="str">
        <f>VLOOKUP(Read_First!B4,Items!A1:S50,19,FALSE)</f>
        <v>Hedonische Qualität</v>
      </c>
      <c r="I11" s="44"/>
    </row>
    <row r="22" spans="11:15" x14ac:dyDescent="0.25">
      <c r="K22" s="10"/>
      <c r="L22" s="10"/>
    </row>
    <row r="23" spans="11:15" x14ac:dyDescent="0.25">
      <c r="K23" s="42"/>
      <c r="L23" s="42"/>
    </row>
    <row r="24" spans="11:15" x14ac:dyDescent="0.25">
      <c r="L24" s="41"/>
    </row>
    <row r="25" spans="11:15" x14ac:dyDescent="0.25">
      <c r="L25" s="41"/>
    </row>
    <row r="27" spans="11:15" ht="14.45" customHeight="1" x14ac:dyDescent="0.25">
      <c r="K27" s="52"/>
      <c r="L27" s="52"/>
      <c r="M27" s="52"/>
      <c r="N27" s="52"/>
      <c r="O27" s="52"/>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abSelected="1" workbookViewId="0">
      <selection activeCell="A3" sqref="A3:G12"/>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1</v>
      </c>
      <c r="C5" s="12">
        <f>Results!D4</f>
        <v>0.8660254037844386</v>
      </c>
      <c r="D5" s="7">
        <f>Results!E4</f>
        <v>9</v>
      </c>
      <c r="E5" s="12">
        <f t="shared" ref="E5:E12" si="0">CONFIDENCE(0.05, C5, D5)</f>
        <v>0.56579286703808573</v>
      </c>
      <c r="F5" s="12">
        <f t="shared" ref="F5:F12" si="1">B5-E5</f>
        <v>0.43420713296191427</v>
      </c>
      <c r="G5" s="12">
        <f t="shared" ref="G5:G12" si="2">B5+E5</f>
        <v>1.5657928670380858</v>
      </c>
      <c r="I5" s="11" t="str">
        <f>VLOOKUP(Read_First!B4,Items!A1:S50,18,FALSE)</f>
        <v>Pragmatische Qualität</v>
      </c>
      <c r="J5" s="12">
        <f>AVERAGE(DT!K4:K1004)</f>
        <v>0.88888888888888884</v>
      </c>
      <c r="K5" s="12">
        <f>STDEV(DT!K4:K1004)</f>
        <v>0.83956006998374522</v>
      </c>
      <c r="L5" s="7">
        <f>MAX(D5:D12)</f>
        <v>9</v>
      </c>
      <c r="M5" s="12">
        <f t="shared" ref="M5:M7" si="3">CONFIDENCE(0.05, K5, L5)</f>
        <v>0.54850250000868916</v>
      </c>
      <c r="N5" s="12">
        <f t="shared" ref="N5:N7" si="4">J5-M5</f>
        <v>0.34038638888019968</v>
      </c>
      <c r="O5" s="12">
        <f t="shared" ref="O5:O7" si="5">J5+M5</f>
        <v>1.437391388897578</v>
      </c>
    </row>
    <row r="6" spans="1:15" x14ac:dyDescent="0.25">
      <c r="A6" s="13">
        <v>2</v>
      </c>
      <c r="B6" s="12">
        <f>Results!B5</f>
        <v>0.88888888888888884</v>
      </c>
      <c r="C6" s="12">
        <f>Results!D5</f>
        <v>0.92796072713833699</v>
      </c>
      <c r="D6" s="7">
        <f>Results!E5</f>
        <v>9</v>
      </c>
      <c r="E6" s="12">
        <f t="shared" si="0"/>
        <v>0.60625653475291352</v>
      </c>
      <c r="F6" s="12">
        <f t="shared" si="1"/>
        <v>0.28263235413597532</v>
      </c>
      <c r="G6" s="12">
        <f t="shared" si="2"/>
        <v>1.4951454236418025</v>
      </c>
      <c r="I6" s="11" t="str">
        <f>VLOOKUP(Read_First!B4,Items!A1:S50,19,FALSE)</f>
        <v>Hedonische Qualität</v>
      </c>
      <c r="J6" s="12">
        <f>AVERAGE(DT!L4:L1004)</f>
        <v>-0.61111111111111116</v>
      </c>
      <c r="K6" s="12">
        <f>STDEV(DT!L4:L1004)</f>
        <v>1.2692955176439846</v>
      </c>
      <c r="L6" s="7">
        <f>L5</f>
        <v>9</v>
      </c>
      <c r="M6" s="12">
        <f t="shared" si="3"/>
        <v>0.82925783344011128</v>
      </c>
      <c r="N6" s="12">
        <f t="shared" si="4"/>
        <v>-1.4403689445512224</v>
      </c>
      <c r="O6" s="12">
        <f t="shared" si="5"/>
        <v>0.21814672232900012</v>
      </c>
    </row>
    <row r="7" spans="1:15" x14ac:dyDescent="0.25">
      <c r="A7" s="13">
        <v>3</v>
      </c>
      <c r="B7" s="12">
        <f>Results!B6</f>
        <v>0.66666666666666663</v>
      </c>
      <c r="C7" s="12">
        <f>Results!D6</f>
        <v>1.2247448713915889</v>
      </c>
      <c r="D7" s="7">
        <f>Results!E6</f>
        <v>9</v>
      </c>
      <c r="E7" s="12">
        <f t="shared" si="0"/>
        <v>0.80015194605921802</v>
      </c>
      <c r="F7" s="12">
        <f t="shared" si="1"/>
        <v>-0.13348527939255139</v>
      </c>
      <c r="G7" s="12">
        <f t="shared" si="2"/>
        <v>1.4668186127258847</v>
      </c>
      <c r="I7" s="11" t="s">
        <v>413</v>
      </c>
      <c r="J7" s="12">
        <f>AVERAGE(DT!M4:M1004)</f>
        <v>0.1388888888888889</v>
      </c>
      <c r="K7" s="12">
        <f>STDEV(DT!M4:M1004)</f>
        <v>0.75115651572166442</v>
      </c>
      <c r="L7" s="7">
        <f>L6</f>
        <v>9</v>
      </c>
      <c r="M7" s="12">
        <f t="shared" si="3"/>
        <v>0.49074657252235226</v>
      </c>
      <c r="N7" s="12">
        <f t="shared" si="4"/>
        <v>-0.35185768363346337</v>
      </c>
      <c r="O7" s="12">
        <f t="shared" si="5"/>
        <v>0.62963546141124116</v>
      </c>
    </row>
    <row r="8" spans="1:15" x14ac:dyDescent="0.25">
      <c r="A8" s="13">
        <v>4</v>
      </c>
      <c r="B8" s="12">
        <f>Results!B7</f>
        <v>1</v>
      </c>
      <c r="C8" s="12">
        <f>Results!D7</f>
        <v>1.1180339887498949</v>
      </c>
      <c r="D8" s="7">
        <f>Results!E7</f>
        <v>9</v>
      </c>
      <c r="E8" s="12">
        <f t="shared" si="0"/>
        <v>0.73043545048048442</v>
      </c>
      <c r="F8" s="12">
        <f t="shared" si="1"/>
        <v>0.26956454951951558</v>
      </c>
      <c r="G8" s="12">
        <f t="shared" si="2"/>
        <v>1.7304354504804844</v>
      </c>
      <c r="I8" s="39"/>
      <c r="J8" s="40"/>
      <c r="K8" s="40"/>
      <c r="L8" s="45"/>
      <c r="M8" s="40"/>
      <c r="N8" s="40"/>
      <c r="O8" s="40"/>
    </row>
    <row r="9" spans="1:15" x14ac:dyDescent="0.25">
      <c r="A9" s="13">
        <v>5</v>
      </c>
      <c r="B9" s="12">
        <f>Results!B8</f>
        <v>-0.22222222222222221</v>
      </c>
      <c r="C9" s="12">
        <f>Results!D8</f>
        <v>1.3944333775567925</v>
      </c>
      <c r="D9" s="7">
        <f>Results!E8</f>
        <v>9</v>
      </c>
      <c r="E9" s="12">
        <f t="shared" si="0"/>
        <v>0.91101306628395207</v>
      </c>
      <c r="F9" s="12">
        <f t="shared" si="1"/>
        <v>-1.1332352885061743</v>
      </c>
      <c r="G9" s="12">
        <f t="shared" si="2"/>
        <v>0.68879084406172986</v>
      </c>
      <c r="I9" s="39"/>
      <c r="J9" s="40"/>
      <c r="K9" s="40"/>
      <c r="L9" s="45"/>
      <c r="M9" s="40"/>
      <c r="N9" s="40"/>
      <c r="O9" s="40"/>
    </row>
    <row r="10" spans="1:15" x14ac:dyDescent="0.25">
      <c r="A10" s="13">
        <v>6</v>
      </c>
      <c r="B10" s="12">
        <f>Results!B9</f>
        <v>0.33333333333333331</v>
      </c>
      <c r="C10" s="12">
        <f>Results!D9</f>
        <v>1.1180339887498949</v>
      </c>
      <c r="D10" s="7">
        <f>Results!E9</f>
        <v>9</v>
      </c>
      <c r="E10" s="12">
        <f t="shared" si="0"/>
        <v>0.73043545048048442</v>
      </c>
      <c r="F10" s="12">
        <f t="shared" si="1"/>
        <v>-0.3971021171471511</v>
      </c>
      <c r="G10" s="12">
        <f t="shared" si="2"/>
        <v>1.0637687838138177</v>
      </c>
      <c r="I10" s="20"/>
      <c r="J10" s="40"/>
      <c r="K10" s="40"/>
      <c r="L10" s="45"/>
      <c r="M10" s="40"/>
      <c r="N10" s="40"/>
      <c r="O10" s="40"/>
    </row>
    <row r="11" spans="1:15" x14ac:dyDescent="0.25">
      <c r="A11" s="13">
        <v>7</v>
      </c>
      <c r="B11" s="12">
        <f>Results!B10</f>
        <v>-1.4444444444444444</v>
      </c>
      <c r="C11" s="12">
        <f>Results!D10</f>
        <v>1.5898986690282426</v>
      </c>
      <c r="D11" s="7">
        <f>Results!E10</f>
        <v>9</v>
      </c>
      <c r="E11" s="12">
        <f t="shared" si="0"/>
        <v>1.038714710121174</v>
      </c>
      <c r="F11" s="12">
        <f t="shared" si="1"/>
        <v>-2.4831591545656186</v>
      </c>
      <c r="G11" s="12">
        <f t="shared" si="2"/>
        <v>-0.40572973432327042</v>
      </c>
    </row>
    <row r="12" spans="1:15" x14ac:dyDescent="0.25">
      <c r="A12" s="13">
        <v>8</v>
      </c>
      <c r="B12" s="12">
        <f>Results!B11</f>
        <v>-1.1111111111111112</v>
      </c>
      <c r="C12" s="12">
        <f>Results!D11</f>
        <v>1.6158932858054431</v>
      </c>
      <c r="D12" s="7">
        <f>Results!E11</f>
        <v>9</v>
      </c>
      <c r="E12" s="12">
        <f t="shared" si="0"/>
        <v>1.0556975476795853</v>
      </c>
      <c r="F12" s="12">
        <f t="shared" si="1"/>
        <v>-2.1668086587906963</v>
      </c>
      <c r="G12" s="12">
        <f t="shared" si="2"/>
        <v>-5.5413563431525814E-2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Pragmatische Qualität</v>
      </c>
      <c r="E3" s="55"/>
      <c r="G3" s="55" t="str">
        <f>VLOOKUP(Read_First!B4,Items!A1:S50,19,FALSE)</f>
        <v>Hedonische Qualität</v>
      </c>
      <c r="H3" s="55"/>
    </row>
    <row r="4" spans="1:18" x14ac:dyDescent="0.25">
      <c r="D4" s="31" t="s">
        <v>0</v>
      </c>
      <c r="E4" s="31" t="s">
        <v>30</v>
      </c>
      <c r="G4" s="31" t="s">
        <v>0</v>
      </c>
      <c r="H4" s="31" t="s">
        <v>30</v>
      </c>
    </row>
    <row r="5" spans="1:18" x14ac:dyDescent="0.25">
      <c r="D5" s="32">
        <v>1.2</v>
      </c>
      <c r="E5" s="33">
        <f>CORREL(DT!A4:A1004,DT!B4:B1004)</f>
        <v>0</v>
      </c>
      <c r="G5" s="32">
        <v>5.6</v>
      </c>
      <c r="H5" s="33">
        <f>CORREL(DT!E4:E1004,DT!F4:F1004)</f>
        <v>0.85523597411975805</v>
      </c>
    </row>
    <row r="6" spans="1:18" x14ac:dyDescent="0.25">
      <c r="D6" s="32">
        <v>1.3</v>
      </c>
      <c r="E6" s="33">
        <f>CORREL(DT!A4:A1004,DT!C4:C1004)</f>
        <v>0.47140452079103168</v>
      </c>
      <c r="G6" s="32">
        <v>5.7</v>
      </c>
      <c r="H6" s="33">
        <f>CORREL(DT!E4:E1004,DT!G4:G1004)</f>
        <v>0.7956169175142338</v>
      </c>
    </row>
    <row r="7" spans="1:18" x14ac:dyDescent="0.25">
      <c r="D7" s="32">
        <v>1.4</v>
      </c>
      <c r="E7" s="33">
        <f>CORREL(DT!A4:A1004,DT!D4:D1004)</f>
        <v>0.6454972243679028</v>
      </c>
      <c r="G7" s="32">
        <v>5.8</v>
      </c>
      <c r="H7" s="33">
        <f>CORREL(DT!E4:E1004,DT!H4:H1004)</f>
        <v>0.6533756163560378</v>
      </c>
    </row>
    <row r="8" spans="1:18" x14ac:dyDescent="0.25">
      <c r="D8" s="32">
        <v>2.2999999999999998</v>
      </c>
      <c r="E8" s="33">
        <f>CORREL(DT!B4:B1004,DT!C4:C1004)</f>
        <v>0.62325023884075159</v>
      </c>
      <c r="G8" s="32">
        <v>6.7</v>
      </c>
      <c r="H8" s="33">
        <f>CORREL(DT!F4:F1004,DT!G4:G1004)</f>
        <v>0.65633012331389373</v>
      </c>
    </row>
    <row r="9" spans="1:18" x14ac:dyDescent="0.25">
      <c r="D9" s="32">
        <v>2.4</v>
      </c>
      <c r="E9" s="33">
        <f>CORREL(DT!B4:B1004,DT!D4:D1004)</f>
        <v>0.48193159734149926</v>
      </c>
      <c r="G9" s="32">
        <v>6.8</v>
      </c>
      <c r="H9" s="33">
        <f>CORREL(DT!F4:F1004,DT!H4:H1004)</f>
        <v>0.43820232381372043</v>
      </c>
    </row>
    <row r="10" spans="1:18" x14ac:dyDescent="0.25">
      <c r="D10" s="32">
        <v>3.4</v>
      </c>
      <c r="E10" s="33">
        <f>CORREL(DT!C4:C1004,DT!D4:D1004)</f>
        <v>0.82158383625774911</v>
      </c>
      <c r="G10" s="32">
        <v>7.8</v>
      </c>
      <c r="H10" s="33">
        <f>CORREL(DT!G4:G1004,DT!H4:H1004)</f>
        <v>0.85416636965347426</v>
      </c>
    </row>
    <row r="11" spans="1:18" x14ac:dyDescent="0.25">
      <c r="D11" s="34" t="s">
        <v>264</v>
      </c>
      <c r="E11" s="33">
        <f>AVERAGE(E5:E10)</f>
        <v>0.50727790293315578</v>
      </c>
      <c r="G11" s="34" t="s">
        <v>264</v>
      </c>
      <c r="H11" s="33">
        <f>AVERAGE(H5:H10)</f>
        <v>0.70882122079518639</v>
      </c>
    </row>
    <row r="12" spans="1:18" x14ac:dyDescent="0.25">
      <c r="C12" s="10"/>
      <c r="D12" s="35" t="s">
        <v>3</v>
      </c>
      <c r="E12" s="36">
        <f>(4*E11)/(1+(3*E11))</f>
        <v>0.80461753074852538</v>
      </c>
      <c r="F12" s="10"/>
      <c r="G12" s="35" t="s">
        <v>3</v>
      </c>
      <c r="H12" s="36">
        <f>(4*H11)/(1+(3*H11))</f>
        <v>0.90686641181601391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D4" sqref="D4"/>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707</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Pragmatische Qualität</v>
      </c>
      <c r="B4" s="15">
        <f>Results!L4</f>
        <v>0.88888888888888884</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-0.61111111111111116</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413</v>
      </c>
      <c r="B6" s="41">
        <f>Results!L6</f>
        <v>0.1388888888888889</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0.88888888888888884</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-0.61111111111111116</v>
      </c>
    </row>
    <row r="28" spans="1:8" x14ac:dyDescent="0.25">
      <c r="A28" s="16" t="s">
        <v>413</v>
      </c>
      <c r="B28" s="26">
        <v>-1</v>
      </c>
      <c r="C28" s="27">
        <f>B34</f>
        <v>0.59</v>
      </c>
      <c r="D28" s="27">
        <f t="shared" si="0"/>
        <v>0.39</v>
      </c>
      <c r="E28" s="27">
        <f t="shared" si="0"/>
        <v>0.33000000000000007</v>
      </c>
      <c r="F28" s="27">
        <f t="shared" si="0"/>
        <v>0.27</v>
      </c>
      <c r="G28" s="27">
        <f>2.5-E34</f>
        <v>0.91999999999999993</v>
      </c>
      <c r="H28" s="46">
        <f>Results!L6</f>
        <v>0.1388888888888889</v>
      </c>
    </row>
    <row r="30" spans="1:8" x14ac:dyDescent="0.25">
      <c r="A30" s="67" t="s">
        <v>680</v>
      </c>
      <c r="B30" s="67"/>
      <c r="C30" s="67"/>
      <c r="D30" s="67"/>
      <c r="E30" s="67"/>
    </row>
    <row r="31" spans="1:8" x14ac:dyDescent="0.25">
      <c r="A31" s="14" t="s">
        <v>25</v>
      </c>
      <c r="B31" s="47">
        <v>0.25</v>
      </c>
      <c r="C31" s="47">
        <v>0.5</v>
      </c>
      <c r="D31" s="47">
        <v>0.75</v>
      </c>
      <c r="E31" s="47">
        <v>0.9</v>
      </c>
    </row>
    <row r="32" spans="1:8" x14ac:dyDescent="0.25">
      <c r="A32" s="14" t="s">
        <v>678</v>
      </c>
      <c r="B32">
        <v>0.72</v>
      </c>
      <c r="C32">
        <v>1.17</v>
      </c>
      <c r="D32">
        <v>1.55</v>
      </c>
      <c r="E32">
        <v>1.74</v>
      </c>
    </row>
    <row r="33" spans="1:5" x14ac:dyDescent="0.25">
      <c r="A33" s="14" t="s">
        <v>679</v>
      </c>
      <c r="B33">
        <v>0.35</v>
      </c>
      <c r="C33">
        <v>0.85</v>
      </c>
      <c r="D33">
        <v>1.2</v>
      </c>
      <c r="E33">
        <v>1.59</v>
      </c>
    </row>
    <row r="34" spans="1:5" x14ac:dyDescent="0.25">
      <c r="A34" s="14" t="s">
        <v>413</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40625" defaultRowHeight="15" x14ac:dyDescent="0.25"/>
  <cols>
    <col min="1" max="8" width="8.85546875" style="2" customWidth="1"/>
    <col min="11" max="12" width="18.5703125" style="2" customWidth="1"/>
    <col min="13" max="13" width="9.140625" style="2"/>
  </cols>
  <sheetData>
    <row r="1" spans="1:13" ht="215.45" customHeight="1" x14ac:dyDescent="0.25">
      <c r="A1" s="53" t="s">
        <v>418</v>
      </c>
      <c r="B1" s="54"/>
      <c r="C1" s="54"/>
      <c r="D1" s="54"/>
      <c r="E1" s="54"/>
      <c r="F1" s="54"/>
      <c r="G1" s="54"/>
      <c r="H1" s="54"/>
      <c r="K1" s="29"/>
      <c r="L1" s="30"/>
      <c r="M1" s="2" t="s">
        <v>263</v>
      </c>
    </row>
    <row r="2" spans="1:13" x14ac:dyDescent="0.25">
      <c r="A2" s="55" t="s">
        <v>0</v>
      </c>
      <c r="B2" s="55"/>
      <c r="C2" s="55"/>
      <c r="D2" s="55"/>
      <c r="E2" s="55"/>
      <c r="F2" s="55"/>
      <c r="G2" s="55"/>
      <c r="H2" s="55"/>
      <c r="K2" s="55" t="s">
        <v>261</v>
      </c>
      <c r="L2" s="55"/>
      <c r="M2" s="55"/>
    </row>
    <row r="3" spans="1:13"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row>
    <row r="4" spans="1:13" x14ac:dyDescent="0.25">
      <c r="A4" s="2">
        <f>IF(Data!A4&gt;0,Data!A4-4,"")</f>
        <v>1</v>
      </c>
      <c r="B4" s="2">
        <f>IF(Data!B4&gt;0,Data!B4-4,"")</f>
        <v>1</v>
      </c>
      <c r="C4" s="2">
        <f>IF(Data!C4&gt;0,Data!C4-4,"")</f>
        <v>0</v>
      </c>
      <c r="D4" s="2">
        <f>IF(Data!D4&gt;0,Data!D4-4,"")</f>
        <v>0</v>
      </c>
      <c r="E4" s="2">
        <f>IF(Data!E4&gt;0,Data!E4-4,"")</f>
        <v>2</v>
      </c>
      <c r="F4" s="2">
        <f>IF(Data!F4&gt;0,Data!F4-4,"")</f>
        <v>2</v>
      </c>
      <c r="G4" s="2">
        <f>IF(Data!G4&gt;0,Data!G4-4,"")</f>
        <v>1</v>
      </c>
      <c r="H4" s="2">
        <f>IF(Data!H4&gt;0,Data!H4-4,"")</f>
        <v>0</v>
      </c>
      <c r="K4" s="7" t="str">
        <f>IF((MAX(A4,B4,C4,D4)-MIN(A4,B4,C4,D4))&gt;3,1,"")</f>
        <v/>
      </c>
      <c r="L4" s="7" t="str">
        <f>IF((MAX(E4,F4,G4,H4)-MIN(E4,F4,G4,H4))&gt;3,1,"")</f>
        <v/>
      </c>
      <c r="M4" s="4">
        <f>IF(COUNT(A4:D4)&gt;0,IF(COUNT(E4:H4)&gt;0,SUM(K4,L4),0),"")</f>
        <v>0</v>
      </c>
    </row>
    <row r="5" spans="1:13" x14ac:dyDescent="0.25">
      <c r="A5" s="2">
        <f>IF(Data!A5&gt;0,Data!A5-4,"")</f>
        <v>0</v>
      </c>
      <c r="B5" s="2">
        <f>IF(Data!B5&gt;0,Data!B5-4,"")</f>
        <v>1</v>
      </c>
      <c r="C5" s="2">
        <f>IF(Data!C5&gt;0,Data!C5-4,"")</f>
        <v>-1</v>
      </c>
      <c r="D5" s="2">
        <f>IF(Data!D5&gt;0,Data!D5-4,"")</f>
        <v>0</v>
      </c>
      <c r="E5" s="2">
        <f>IF(Data!E5&gt;0,Data!E5-4,"")</f>
        <v>-3</v>
      </c>
      <c r="F5" s="2">
        <f>IF(Data!F5&gt;0,Data!F5-4,"")</f>
        <v>-1</v>
      </c>
      <c r="G5" s="2">
        <f>IF(Data!G5&gt;0,Data!G5-4,"")</f>
        <v>-3</v>
      </c>
      <c r="H5" s="2">
        <f>IF(Data!H5&gt;0,Data!H5-4,"")</f>
        <v>-3</v>
      </c>
      <c r="K5" s="7" t="str">
        <f t="shared" ref="K5:K68" si="0">IF((MAX(A5,B5,C5,D5)-MIN(A5,B5,C5,D5))&gt;3,1,"")</f>
        <v/>
      </c>
      <c r="L5" s="7" t="str">
        <f t="shared" ref="L5:L68" si="1">IF((MAX(E5,F5,G5,H5)-MIN(E5,F5,G5,H5))&gt;3,1,"")</f>
        <v/>
      </c>
      <c r="M5" s="4">
        <f t="shared" ref="M5:M68" si="2">IF(COUNT(A5:D5)&gt;0,IF(COUNT(E5:H5)&gt;0,SUM(K5,L5),0),"")</f>
        <v>0</v>
      </c>
    </row>
    <row r="6" spans="1:13" x14ac:dyDescent="0.25">
      <c r="A6" s="2">
        <f>IF(Data!A6&gt;0,Data!A6-4,"")</f>
        <v>2</v>
      </c>
      <c r="B6" s="2">
        <f>IF(Data!B6&gt;0,Data!B6-4,"")</f>
        <v>1</v>
      </c>
      <c r="C6" s="2">
        <f>IF(Data!C6&gt;0,Data!C6-4,"")</f>
        <v>2</v>
      </c>
      <c r="D6" s="2">
        <f>IF(Data!D6&gt;0,Data!D6-4,"")</f>
        <v>2</v>
      </c>
      <c r="E6" s="2">
        <f>IF(Data!E6&gt;0,Data!E6-4,"")</f>
        <v>1</v>
      </c>
      <c r="F6" s="2">
        <f>IF(Data!F6&gt;0,Data!F6-4,"")</f>
        <v>2</v>
      </c>
      <c r="G6" s="2">
        <f>IF(Data!G6&gt;0,Data!G6-4,"")</f>
        <v>0</v>
      </c>
      <c r="H6" s="2">
        <f>IF(Data!H6&gt;0,Data!H6-4,"")</f>
        <v>0</v>
      </c>
      <c r="K6" s="7" t="str">
        <f t="shared" si="0"/>
        <v/>
      </c>
      <c r="L6" s="7" t="str">
        <f t="shared" si="1"/>
        <v/>
      </c>
      <c r="M6" s="4">
        <f t="shared" si="2"/>
        <v>0</v>
      </c>
    </row>
    <row r="7" spans="1:13" x14ac:dyDescent="0.25">
      <c r="A7" s="2">
        <f>IF(Data!A7&gt;0,Data!A7-4,"")</f>
        <v>2</v>
      </c>
      <c r="B7" s="2">
        <f>IF(Data!B7&gt;0,Data!B7-4,"")</f>
        <v>0</v>
      </c>
      <c r="C7" s="2">
        <f>IF(Data!C7&gt;0,Data!C7-4,"")</f>
        <v>1</v>
      </c>
      <c r="D7" s="2">
        <f>IF(Data!D7&gt;0,Data!D7-4,"")</f>
        <v>2</v>
      </c>
      <c r="E7" s="2">
        <f>IF(Data!E7&gt;0,Data!E7-4,"")</f>
        <v>0</v>
      </c>
      <c r="F7" s="2">
        <f>IF(Data!F7&gt;0,Data!F7-4,"")</f>
        <v>1</v>
      </c>
      <c r="G7" s="2">
        <f>IF(Data!G7&gt;0,Data!G7-4,"")</f>
        <v>-3</v>
      </c>
      <c r="H7" s="2">
        <f>IF(Data!H7&gt;0,Data!H7-4,"")</f>
        <v>-2</v>
      </c>
      <c r="K7" s="7" t="str">
        <f t="shared" si="0"/>
        <v/>
      </c>
      <c r="L7" s="7">
        <f t="shared" si="1"/>
        <v>1</v>
      </c>
      <c r="M7" s="4">
        <f t="shared" si="2"/>
        <v>1</v>
      </c>
    </row>
    <row r="8" spans="1:13" x14ac:dyDescent="0.25">
      <c r="A8" s="2">
        <f>IF(Data!A8&gt;0,Data!A8-4,"")</f>
        <v>1</v>
      </c>
      <c r="B8" s="2">
        <f>IF(Data!B8&gt;0,Data!B8-4,"")</f>
        <v>2</v>
      </c>
      <c r="C8" s="2">
        <f>IF(Data!C8&gt;0,Data!C8-4,"")</f>
        <v>2</v>
      </c>
      <c r="D8" s="2">
        <f>IF(Data!D8&gt;0,Data!D8-4,"")</f>
        <v>1</v>
      </c>
      <c r="E8" s="2">
        <f>IF(Data!E8&gt;0,Data!E8-4,"")</f>
        <v>0</v>
      </c>
      <c r="F8" s="2">
        <f>IF(Data!F8&gt;0,Data!F8-4,"")</f>
        <v>0</v>
      </c>
      <c r="G8" s="2">
        <f>IF(Data!G8&gt;0,Data!G8-4,"")</f>
        <v>-1</v>
      </c>
      <c r="H8" s="2">
        <f>IF(Data!H8&gt;0,Data!H8-4,"")</f>
        <v>-1</v>
      </c>
      <c r="K8" s="7" t="str">
        <f t="shared" si="0"/>
        <v/>
      </c>
      <c r="L8" s="7" t="str">
        <f t="shared" si="1"/>
        <v/>
      </c>
      <c r="M8" s="4">
        <f t="shared" si="2"/>
        <v>0</v>
      </c>
    </row>
    <row r="9" spans="1:13" x14ac:dyDescent="0.25">
      <c r="A9" s="2">
        <f>IF(Data!A9&gt;0,Data!A9-4,"")</f>
        <v>0</v>
      </c>
      <c r="B9" s="2">
        <f>IF(Data!B9&gt;0,Data!B9-4,"")</f>
        <v>-1</v>
      </c>
      <c r="C9" s="2">
        <f>IF(Data!C9&gt;0,Data!C9-4,"")</f>
        <v>-1</v>
      </c>
      <c r="D9" s="2">
        <f>IF(Data!D9&gt;0,Data!D9-4,"")</f>
        <v>-1</v>
      </c>
      <c r="E9" s="2">
        <f>IF(Data!E9&gt;0,Data!E9-4,"")</f>
        <v>0</v>
      </c>
      <c r="F9" s="2">
        <f>IF(Data!F9&gt;0,Data!F9-4,"")</f>
        <v>0</v>
      </c>
      <c r="G9" s="2">
        <f>IF(Data!G9&gt;0,Data!G9-4,"")</f>
        <v>0</v>
      </c>
      <c r="H9" s="2">
        <f>IF(Data!H9&gt;0,Data!H9-4,"")</f>
        <v>2</v>
      </c>
      <c r="K9" s="7" t="str">
        <f t="shared" si="0"/>
        <v/>
      </c>
      <c r="L9" s="7" t="str">
        <f t="shared" si="1"/>
        <v/>
      </c>
      <c r="M9" s="4">
        <f t="shared" si="2"/>
        <v>0</v>
      </c>
    </row>
    <row r="10" spans="1:13" x14ac:dyDescent="0.25">
      <c r="A10" s="2">
        <f>IF(Data!A10&gt;0,Data!A10-4,"")</f>
        <v>2</v>
      </c>
      <c r="B10" s="2">
        <f>IF(Data!B10&gt;0,Data!B10-4,"")</f>
        <v>1</v>
      </c>
      <c r="C10" s="2">
        <f>IF(Data!C10&gt;0,Data!C10-4,"")</f>
        <v>1</v>
      </c>
      <c r="D10" s="2">
        <f>IF(Data!D10&gt;0,Data!D10-4,"")</f>
        <v>2</v>
      </c>
      <c r="E10" s="2">
        <f>IF(Data!E10&gt;0,Data!E10-4,"")</f>
        <v>0</v>
      </c>
      <c r="F10" s="2">
        <f>IF(Data!F10&gt;0,Data!F10-4,"")</f>
        <v>0</v>
      </c>
      <c r="G10" s="2">
        <f>IF(Data!G10&gt;0,Data!G10-4,"")</f>
        <v>-1</v>
      </c>
      <c r="H10" s="2">
        <f>IF(Data!H10&gt;0,Data!H10-4,"")</f>
        <v>-1</v>
      </c>
      <c r="K10" s="7" t="str">
        <f t="shared" si="0"/>
        <v/>
      </c>
      <c r="L10" s="7" t="str">
        <f t="shared" si="1"/>
        <v/>
      </c>
      <c r="M10" s="4">
        <f t="shared" si="2"/>
        <v>0</v>
      </c>
    </row>
    <row r="11" spans="1:13" x14ac:dyDescent="0.25">
      <c r="A11" s="2">
        <f>IF(Data!A11&gt;0,Data!A11-4,"")</f>
        <v>1</v>
      </c>
      <c r="B11" s="2">
        <f>IF(Data!B11&gt;0,Data!B11-4,"")</f>
        <v>1</v>
      </c>
      <c r="C11" s="2">
        <f>IF(Data!C11&gt;0,Data!C11-4,"")</f>
        <v>0</v>
      </c>
      <c r="D11" s="2">
        <f>IF(Data!D11&gt;0,Data!D11-4,"")</f>
        <v>1</v>
      </c>
      <c r="E11" s="2">
        <f>IF(Data!E11&gt;0,Data!E11-4,"")</f>
        <v>-1</v>
      </c>
      <c r="F11" s="2">
        <f>IF(Data!F11&gt;0,Data!F11-4,"")</f>
        <v>0</v>
      </c>
      <c r="G11" s="2">
        <f>IF(Data!G11&gt;0,Data!G11-4,"")</f>
        <v>-3</v>
      </c>
      <c r="H11" s="2">
        <f>IF(Data!H11&gt;0,Data!H11-4,"")</f>
        <v>-3</v>
      </c>
      <c r="K11" s="7" t="str">
        <f t="shared" si="0"/>
        <v/>
      </c>
      <c r="L11" s="7" t="str">
        <f t="shared" si="1"/>
        <v/>
      </c>
      <c r="M11" s="4">
        <f t="shared" si="2"/>
        <v>0</v>
      </c>
    </row>
    <row r="12" spans="1:13" x14ac:dyDescent="0.25">
      <c r="A12" s="2">
        <f>IF(Data!A12&gt;0,Data!A12-4,"")</f>
        <v>0</v>
      </c>
      <c r="B12" s="2">
        <f>IF(Data!B12&gt;0,Data!B12-4,"")</f>
        <v>2</v>
      </c>
      <c r="C12" s="2">
        <f>IF(Data!C12&gt;0,Data!C12-4,"")</f>
        <v>2</v>
      </c>
      <c r="D12" s="2">
        <f>IF(Data!D12&gt;0,Data!D12-4,"")</f>
        <v>2</v>
      </c>
      <c r="E12" s="2">
        <f>IF(Data!E12&gt;0,Data!E12-4,"")</f>
        <v>-1</v>
      </c>
      <c r="F12" s="2">
        <f>IF(Data!F12&gt;0,Data!F12-4,"")</f>
        <v>-1</v>
      </c>
      <c r="G12" s="2">
        <f>IF(Data!G12&gt;0,Data!G12-4,"")</f>
        <v>-3</v>
      </c>
      <c r="H12" s="2">
        <f>IF(Data!H12&gt;0,Data!H12-4,"")</f>
        <v>-2</v>
      </c>
      <c r="K12" s="7" t="str">
        <f t="shared" si="0"/>
        <v/>
      </c>
      <c r="L12" s="7" t="str">
        <f t="shared" si="1"/>
        <v/>
      </c>
      <c r="M12" s="4">
        <f t="shared" si="2"/>
        <v>0</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393</v>
      </c>
      <c r="I7" t="s">
        <v>394</v>
      </c>
      <c r="J7" t="s">
        <v>154</v>
      </c>
      <c r="K7" t="s">
        <v>155</v>
      </c>
      <c r="L7" t="s">
        <v>395</v>
      </c>
      <c r="M7" t="s">
        <v>396</v>
      </c>
      <c r="N7" t="s">
        <v>156</v>
      </c>
      <c r="O7" t="s">
        <v>157</v>
      </c>
      <c r="P7" t="s">
        <v>158</v>
      </c>
      <c r="Q7" t="s">
        <v>397</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8" t="s">
        <v>688</v>
      </c>
      <c r="S9" s="48" t="s">
        <v>689</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280</v>
      </c>
      <c r="B14" s="38" t="s">
        <v>282</v>
      </c>
      <c r="C14" s="38" t="s">
        <v>283</v>
      </c>
      <c r="D14" s="38" t="s">
        <v>284</v>
      </c>
      <c r="E14" s="38" t="s">
        <v>285</v>
      </c>
      <c r="F14" s="38" t="s">
        <v>286</v>
      </c>
      <c r="G14" s="38" t="s">
        <v>287</v>
      </c>
      <c r="H14" s="38" t="s">
        <v>288</v>
      </c>
      <c r="I14" s="38" t="s">
        <v>289</v>
      </c>
      <c r="J14" s="38" t="s">
        <v>290</v>
      </c>
      <c r="K14" s="38" t="s">
        <v>291</v>
      </c>
      <c r="L14" s="38" t="s">
        <v>281</v>
      </c>
      <c r="M14" s="38" t="s">
        <v>292</v>
      </c>
      <c r="N14" s="38" t="s">
        <v>293</v>
      </c>
      <c r="O14" s="38" t="s">
        <v>294</v>
      </c>
      <c r="P14" s="38" t="s">
        <v>295</v>
      </c>
      <c r="Q14" s="38" t="s">
        <v>296</v>
      </c>
      <c r="R14" t="s">
        <v>297</v>
      </c>
      <c r="S14" t="s">
        <v>298</v>
      </c>
    </row>
    <row r="15" spans="1:19" x14ac:dyDescent="0.25">
      <c r="A15" t="s">
        <v>315</v>
      </c>
      <c r="B15" s="38" t="s">
        <v>299</v>
      </c>
      <c r="C15" s="38" t="s">
        <v>300</v>
      </c>
      <c r="D15" s="38" t="s">
        <v>301</v>
      </c>
      <c r="E15" s="38" t="s">
        <v>302</v>
      </c>
      <c r="F15" s="38" t="s">
        <v>303</v>
      </c>
      <c r="G15" s="38" t="s">
        <v>304</v>
      </c>
      <c r="H15" s="38" t="s">
        <v>305</v>
      </c>
      <c r="I15" s="38" t="s">
        <v>306</v>
      </c>
      <c r="J15" s="38" t="s">
        <v>307</v>
      </c>
      <c r="K15" s="38" t="s">
        <v>308</v>
      </c>
      <c r="L15" s="38" t="s">
        <v>309</v>
      </c>
      <c r="M15" s="38" t="s">
        <v>310</v>
      </c>
      <c r="N15" s="38" t="s">
        <v>311</v>
      </c>
      <c r="O15" s="38" t="s">
        <v>312</v>
      </c>
      <c r="P15" s="38" t="s">
        <v>313</v>
      </c>
      <c r="Q15" s="38" t="s">
        <v>314</v>
      </c>
      <c r="R15" t="s">
        <v>316</v>
      </c>
      <c r="S15" t="s">
        <v>317</v>
      </c>
    </row>
    <row r="16" spans="1:19" x14ac:dyDescent="0.25">
      <c r="A16" t="s">
        <v>318</v>
      </c>
      <c r="B16" s="38" t="s">
        <v>321</v>
      </c>
      <c r="C16" s="38" t="s">
        <v>322</v>
      </c>
      <c r="D16" s="38" t="s">
        <v>323</v>
      </c>
      <c r="E16" s="38" t="s">
        <v>324</v>
      </c>
      <c r="F16" s="38" t="s">
        <v>325</v>
      </c>
      <c r="G16" s="38" t="s">
        <v>326</v>
      </c>
      <c r="H16" s="38" t="s">
        <v>327</v>
      </c>
      <c r="I16" s="38" t="s">
        <v>328</v>
      </c>
      <c r="J16" s="38" t="s">
        <v>329</v>
      </c>
      <c r="K16" s="38" t="s">
        <v>330</v>
      </c>
      <c r="L16" s="38" t="s">
        <v>331</v>
      </c>
      <c r="M16" s="38" t="s">
        <v>332</v>
      </c>
      <c r="N16" s="38" t="s">
        <v>333</v>
      </c>
      <c r="O16" s="38" t="s">
        <v>334</v>
      </c>
      <c r="P16" s="38" t="s">
        <v>335</v>
      </c>
      <c r="Q16" s="38" t="s">
        <v>336</v>
      </c>
      <c r="R16" t="s">
        <v>320</v>
      </c>
      <c r="S16" t="s">
        <v>319</v>
      </c>
    </row>
    <row r="17" spans="1:19" x14ac:dyDescent="0.25">
      <c r="A17" t="s">
        <v>353</v>
      </c>
      <c r="B17" s="38" t="s">
        <v>337</v>
      </c>
      <c r="C17" s="38" t="s">
        <v>338</v>
      </c>
      <c r="D17" s="38" t="s">
        <v>339</v>
      </c>
      <c r="E17" s="38" t="s">
        <v>340</v>
      </c>
      <c r="F17" s="38" t="s">
        <v>341</v>
      </c>
      <c r="G17" s="38" t="s">
        <v>342</v>
      </c>
      <c r="H17" s="38" t="s">
        <v>343</v>
      </c>
      <c r="I17" s="38" t="s">
        <v>344</v>
      </c>
      <c r="J17" s="38" t="s">
        <v>345</v>
      </c>
      <c r="K17" s="38" t="s">
        <v>346</v>
      </c>
      <c r="L17" s="38" t="s">
        <v>347</v>
      </c>
      <c r="M17" s="38" t="s">
        <v>348</v>
      </c>
      <c r="N17" s="38" t="s">
        <v>349</v>
      </c>
      <c r="O17" s="38" t="s">
        <v>350</v>
      </c>
      <c r="P17" s="38" t="s">
        <v>351</v>
      </c>
      <c r="Q17" s="38" t="s">
        <v>352</v>
      </c>
      <c r="R17" t="s">
        <v>354</v>
      </c>
      <c r="S17" t="s">
        <v>355</v>
      </c>
    </row>
    <row r="18" spans="1:19" x14ac:dyDescent="0.25">
      <c r="A18" t="s">
        <v>356</v>
      </c>
      <c r="B18" s="38" t="s">
        <v>357</v>
      </c>
      <c r="C18" s="38" t="s">
        <v>358</v>
      </c>
      <c r="D18" s="38" t="s">
        <v>359</v>
      </c>
      <c r="E18" s="38" t="s">
        <v>360</v>
      </c>
      <c r="F18" s="38" t="s">
        <v>361</v>
      </c>
      <c r="G18" s="38" t="s">
        <v>362</v>
      </c>
      <c r="H18" s="38" t="s">
        <v>363</v>
      </c>
      <c r="I18" s="38" t="s">
        <v>364</v>
      </c>
      <c r="J18" s="38" t="s">
        <v>365</v>
      </c>
      <c r="K18" s="38" t="s">
        <v>366</v>
      </c>
      <c r="L18" s="38" t="s">
        <v>367</v>
      </c>
      <c r="M18" s="38" t="s">
        <v>368</v>
      </c>
      <c r="N18" s="38" t="s">
        <v>369</v>
      </c>
      <c r="O18" s="38" t="s">
        <v>370</v>
      </c>
      <c r="P18" s="38" t="s">
        <v>371</v>
      </c>
      <c r="Q18" s="38" t="s">
        <v>372</v>
      </c>
      <c r="R18" t="s">
        <v>373</v>
      </c>
      <c r="S18" t="s">
        <v>374</v>
      </c>
    </row>
    <row r="19" spans="1:19" x14ac:dyDescent="0.25">
      <c r="A19" t="s">
        <v>375</v>
      </c>
      <c r="B19" s="38" t="s">
        <v>376</v>
      </c>
      <c r="C19" s="38" t="s">
        <v>377</v>
      </c>
      <c r="D19" s="38" t="s">
        <v>378</v>
      </c>
      <c r="E19" s="38" t="s">
        <v>377</v>
      </c>
      <c r="F19" s="38" t="s">
        <v>379</v>
      </c>
      <c r="G19" s="38" t="s">
        <v>380</v>
      </c>
      <c r="H19" s="38" t="s">
        <v>381</v>
      </c>
      <c r="I19" s="38" t="s">
        <v>382</v>
      </c>
      <c r="J19" s="38" t="s">
        <v>383</v>
      </c>
      <c r="K19" s="38" t="s">
        <v>384</v>
      </c>
      <c r="L19" s="38" t="s">
        <v>385</v>
      </c>
      <c r="M19" s="38" t="s">
        <v>386</v>
      </c>
      <c r="N19" s="38" t="s">
        <v>387</v>
      </c>
      <c r="O19" s="38" t="s">
        <v>388</v>
      </c>
      <c r="P19" s="38" t="s">
        <v>389</v>
      </c>
      <c r="Q19" s="38" t="s">
        <v>390</v>
      </c>
      <c r="R19" t="s">
        <v>391</v>
      </c>
      <c r="S19" t="s">
        <v>392</v>
      </c>
    </row>
    <row r="20" spans="1:19" x14ac:dyDescent="0.25">
      <c r="A20" t="s">
        <v>398</v>
      </c>
      <c r="B20" s="38" t="s">
        <v>399</v>
      </c>
      <c r="C20" s="38" t="s">
        <v>400</v>
      </c>
      <c r="D20" s="38" t="s">
        <v>401</v>
      </c>
      <c r="E20" s="38" t="s">
        <v>402</v>
      </c>
      <c r="F20" s="38" t="s">
        <v>403</v>
      </c>
      <c r="G20" s="38" t="s">
        <v>404</v>
      </c>
      <c r="H20" s="38" t="s">
        <v>405</v>
      </c>
      <c r="I20" s="38" t="s">
        <v>412</v>
      </c>
      <c r="J20" s="38" t="s">
        <v>406</v>
      </c>
      <c r="K20" s="38" t="s">
        <v>407</v>
      </c>
      <c r="L20" s="38" t="s">
        <v>408</v>
      </c>
      <c r="M20" s="38" t="s">
        <v>409</v>
      </c>
      <c r="N20" t="s">
        <v>692</v>
      </c>
      <c r="O20" t="s">
        <v>693</v>
      </c>
      <c r="P20" s="38" t="s">
        <v>410</v>
      </c>
      <c r="Q20" s="38" t="s">
        <v>411</v>
      </c>
      <c r="R20" t="s">
        <v>690</v>
      </c>
      <c r="S20" t="s">
        <v>691</v>
      </c>
    </row>
    <row r="21" spans="1:19" x14ac:dyDescent="0.25">
      <c r="A21" t="s">
        <v>422</v>
      </c>
      <c r="B21" s="38" t="s">
        <v>425</v>
      </c>
      <c r="C21" s="38" t="s">
        <v>426</v>
      </c>
      <c r="D21" s="38" t="s">
        <v>430</v>
      </c>
      <c r="E21" s="38" t="s">
        <v>431</v>
      </c>
      <c r="F21" s="38" t="s">
        <v>435</v>
      </c>
      <c r="G21" s="38" t="s">
        <v>436</v>
      </c>
      <c r="H21" s="38" t="s">
        <v>441</v>
      </c>
      <c r="I21" s="38" t="s">
        <v>442</v>
      </c>
      <c r="J21" s="38" t="s">
        <v>447</v>
      </c>
      <c r="K21" s="38" t="s">
        <v>448</v>
      </c>
      <c r="L21" s="38" t="s">
        <v>453</v>
      </c>
      <c r="M21" s="38" t="s">
        <v>454</v>
      </c>
      <c r="N21" s="38" t="s">
        <v>459</v>
      </c>
      <c r="O21" s="38" t="s">
        <v>460</v>
      </c>
      <c r="P21" s="38" t="s">
        <v>465</v>
      </c>
      <c r="Q21" s="38" t="s">
        <v>466</v>
      </c>
      <c r="R21" t="s">
        <v>470</v>
      </c>
      <c r="S21" t="s">
        <v>471</v>
      </c>
    </row>
    <row r="22" spans="1:19" x14ac:dyDescent="0.25">
      <c r="A22" t="s">
        <v>423</v>
      </c>
      <c r="B22" s="38" t="s">
        <v>176</v>
      </c>
      <c r="C22" s="38" t="s">
        <v>427</v>
      </c>
      <c r="D22" s="38" t="s">
        <v>432</v>
      </c>
      <c r="E22" s="38" t="s">
        <v>433</v>
      </c>
      <c r="F22" s="38" t="s">
        <v>437</v>
      </c>
      <c r="G22" s="38" t="s">
        <v>438</v>
      </c>
      <c r="H22" s="38" t="s">
        <v>443</v>
      </c>
      <c r="I22" s="38" t="s">
        <v>444</v>
      </c>
      <c r="J22" s="38" t="s">
        <v>449</v>
      </c>
      <c r="K22" s="38" t="s">
        <v>450</v>
      </c>
      <c r="L22" s="38" t="s">
        <v>455</v>
      </c>
      <c r="M22" s="38" t="s">
        <v>456</v>
      </c>
      <c r="N22" s="38" t="s">
        <v>461</v>
      </c>
      <c r="O22" s="38" t="s">
        <v>462</v>
      </c>
      <c r="P22" s="38" t="s">
        <v>190</v>
      </c>
      <c r="Q22" s="38" t="s">
        <v>467</v>
      </c>
      <c r="R22" t="s">
        <v>472</v>
      </c>
      <c r="S22" t="s">
        <v>473</v>
      </c>
    </row>
    <row r="23" spans="1:19" x14ac:dyDescent="0.25">
      <c r="A23" t="s">
        <v>424</v>
      </c>
      <c r="B23" s="38" t="s">
        <v>428</v>
      </c>
      <c r="C23" s="38" t="s">
        <v>429</v>
      </c>
      <c r="D23" s="38" t="s">
        <v>434</v>
      </c>
      <c r="E23" s="38" t="s">
        <v>429</v>
      </c>
      <c r="F23" s="38" t="s">
        <v>439</v>
      </c>
      <c r="G23" s="38" t="s">
        <v>440</v>
      </c>
      <c r="H23" s="38" t="s">
        <v>445</v>
      </c>
      <c r="I23" s="38" t="s">
        <v>446</v>
      </c>
      <c r="J23" s="38" t="s">
        <v>451</v>
      </c>
      <c r="K23" s="38" t="s">
        <v>452</v>
      </c>
      <c r="L23" s="38" t="s">
        <v>457</v>
      </c>
      <c r="M23" s="38" t="s">
        <v>458</v>
      </c>
      <c r="N23" s="38" t="s">
        <v>463</v>
      </c>
      <c r="O23" s="38" t="s">
        <v>464</v>
      </c>
      <c r="P23" s="38" t="s">
        <v>468</v>
      </c>
      <c r="Q23" s="38" t="s">
        <v>469</v>
      </c>
      <c r="R23" t="s">
        <v>474</v>
      </c>
      <c r="S23" t="s">
        <v>475</v>
      </c>
    </row>
    <row r="24" spans="1:19" x14ac:dyDescent="0.25">
      <c r="A24" t="s">
        <v>476</v>
      </c>
      <c r="B24" t="s">
        <v>485</v>
      </c>
      <c r="C24" t="s">
        <v>486</v>
      </c>
      <c r="D24" t="s">
        <v>487</v>
      </c>
      <c r="E24" t="s">
        <v>488</v>
      </c>
      <c r="F24" t="s">
        <v>490</v>
      </c>
      <c r="G24" t="s">
        <v>489</v>
      </c>
      <c r="H24" t="s">
        <v>477</v>
      </c>
      <c r="I24" t="s">
        <v>478</v>
      </c>
      <c r="J24" t="s">
        <v>479</v>
      </c>
      <c r="K24" t="s">
        <v>480</v>
      </c>
      <c r="L24" t="s">
        <v>491</v>
      </c>
      <c r="M24" t="s">
        <v>492</v>
      </c>
      <c r="N24" t="s">
        <v>481</v>
      </c>
      <c r="O24" t="s">
        <v>482</v>
      </c>
      <c r="P24" t="s">
        <v>484</v>
      </c>
      <c r="Q24" t="s">
        <v>483</v>
      </c>
      <c r="R24" t="s">
        <v>493</v>
      </c>
      <c r="S24" t="s">
        <v>494</v>
      </c>
    </row>
    <row r="25" spans="1:19" x14ac:dyDescent="0.25">
      <c r="A25" t="s">
        <v>495</v>
      </c>
      <c r="B25" t="s">
        <v>504</v>
      </c>
      <c r="C25" t="s">
        <v>505</v>
      </c>
      <c r="D25" t="s">
        <v>506</v>
      </c>
      <c r="E25" t="s">
        <v>163</v>
      </c>
      <c r="F25" t="s">
        <v>508</v>
      </c>
      <c r="G25" t="s">
        <v>507</v>
      </c>
      <c r="H25" t="s">
        <v>496</v>
      </c>
      <c r="I25" t="s">
        <v>497</v>
      </c>
      <c r="J25" t="s">
        <v>498</v>
      </c>
      <c r="K25" t="s">
        <v>499</v>
      </c>
      <c r="L25" t="s">
        <v>509</v>
      </c>
      <c r="M25" t="s">
        <v>510</v>
      </c>
      <c r="N25" t="s">
        <v>500</v>
      </c>
      <c r="O25" t="s">
        <v>501</v>
      </c>
      <c r="P25" t="s">
        <v>503</v>
      </c>
      <c r="Q25" t="s">
        <v>502</v>
      </c>
      <c r="R25" t="s">
        <v>74</v>
      </c>
      <c r="S25" t="s">
        <v>77</v>
      </c>
    </row>
    <row r="26" spans="1:19" x14ac:dyDescent="0.25">
      <c r="A26" t="s">
        <v>511</v>
      </c>
      <c r="B26" t="s">
        <v>517</v>
      </c>
      <c r="C26" t="s">
        <v>518</v>
      </c>
      <c r="D26" t="s">
        <v>519</v>
      </c>
      <c r="E26" t="s">
        <v>44</v>
      </c>
      <c r="F26" t="s">
        <v>521</v>
      </c>
      <c r="G26" t="s">
        <v>520</v>
      </c>
      <c r="H26" t="s">
        <v>496</v>
      </c>
      <c r="I26" t="s">
        <v>512</v>
      </c>
      <c r="J26" t="s">
        <v>513</v>
      </c>
      <c r="K26" t="s">
        <v>514</v>
      </c>
      <c r="L26" t="s">
        <v>522</v>
      </c>
      <c r="M26" t="s">
        <v>523</v>
      </c>
      <c r="N26" t="s">
        <v>500</v>
      </c>
      <c r="O26" t="s">
        <v>515</v>
      </c>
      <c r="P26" t="s">
        <v>516</v>
      </c>
      <c r="Q26" t="s">
        <v>502</v>
      </c>
      <c r="R26" t="s">
        <v>74</v>
      </c>
      <c r="S26" t="s">
        <v>77</v>
      </c>
    </row>
    <row r="27" spans="1:19" x14ac:dyDescent="0.25">
      <c r="A27" t="s">
        <v>524</v>
      </c>
      <c r="B27" t="s">
        <v>533</v>
      </c>
      <c r="C27" t="s">
        <v>534</v>
      </c>
      <c r="D27" t="s">
        <v>535</v>
      </c>
      <c r="E27" t="s">
        <v>536</v>
      </c>
      <c r="F27" t="s">
        <v>538</v>
      </c>
      <c r="G27" t="s">
        <v>537</v>
      </c>
      <c r="H27" t="s">
        <v>525</v>
      </c>
      <c r="I27" t="s">
        <v>526</v>
      </c>
      <c r="J27" t="s">
        <v>527</v>
      </c>
      <c r="K27" t="s">
        <v>528</v>
      </c>
      <c r="L27" t="s">
        <v>539</v>
      </c>
      <c r="M27" t="s">
        <v>540</v>
      </c>
      <c r="N27" t="s">
        <v>529</v>
      </c>
      <c r="O27" t="s">
        <v>530</v>
      </c>
      <c r="P27" t="s">
        <v>532</v>
      </c>
      <c r="Q27" t="s">
        <v>531</v>
      </c>
      <c r="R27" t="s">
        <v>74</v>
      </c>
      <c r="S27" t="s">
        <v>77</v>
      </c>
    </row>
    <row r="28" spans="1:19" x14ac:dyDescent="0.25">
      <c r="A28" t="s">
        <v>541</v>
      </c>
      <c r="B28" t="s">
        <v>550</v>
      </c>
      <c r="C28" t="s">
        <v>551</v>
      </c>
      <c r="D28" t="s">
        <v>552</v>
      </c>
      <c r="E28" t="s">
        <v>553</v>
      </c>
      <c r="F28" t="s">
        <v>555</v>
      </c>
      <c r="G28" t="s">
        <v>554</v>
      </c>
      <c r="H28" t="s">
        <v>542</v>
      </c>
      <c r="I28" t="s">
        <v>543</v>
      </c>
      <c r="J28" t="s">
        <v>544</v>
      </c>
      <c r="K28" t="s">
        <v>545</v>
      </c>
      <c r="L28" t="s">
        <v>556</v>
      </c>
      <c r="M28" t="s">
        <v>557</v>
      </c>
      <c r="N28" t="s">
        <v>546</v>
      </c>
      <c r="O28" t="s">
        <v>547</v>
      </c>
      <c r="P28" t="s">
        <v>549</v>
      </c>
      <c r="Q28" t="s">
        <v>548</v>
      </c>
      <c r="R28" t="s">
        <v>74</v>
      </c>
      <c r="S28" t="s">
        <v>77</v>
      </c>
    </row>
    <row r="29" spans="1:19" x14ac:dyDescent="0.25">
      <c r="A29" t="s">
        <v>558</v>
      </c>
      <c r="B29" t="s">
        <v>694</v>
      </c>
      <c r="C29" t="s">
        <v>695</v>
      </c>
      <c r="D29" t="s">
        <v>696</v>
      </c>
      <c r="E29" t="s">
        <v>697</v>
      </c>
      <c r="F29" t="s">
        <v>698</v>
      </c>
      <c r="G29" t="s">
        <v>699</v>
      </c>
      <c r="H29" t="s">
        <v>568</v>
      </c>
      <c r="I29" t="s">
        <v>700</v>
      </c>
      <c r="J29" t="s">
        <v>307</v>
      </c>
      <c r="K29" t="s">
        <v>701</v>
      </c>
      <c r="L29" t="s">
        <v>702</v>
      </c>
      <c r="M29" t="s">
        <v>303</v>
      </c>
      <c r="N29" t="s">
        <v>560</v>
      </c>
      <c r="O29" t="s">
        <v>312</v>
      </c>
      <c r="P29" t="s">
        <v>703</v>
      </c>
      <c r="Q29" t="s">
        <v>704</v>
      </c>
      <c r="R29" t="s">
        <v>705</v>
      </c>
      <c r="S29" t="s">
        <v>706</v>
      </c>
    </row>
    <row r="30" spans="1:19" x14ac:dyDescent="0.25">
      <c r="A30" t="s">
        <v>567</v>
      </c>
      <c r="B30" t="s">
        <v>563</v>
      </c>
      <c r="C30" t="s">
        <v>564</v>
      </c>
      <c r="D30" t="s">
        <v>565</v>
      </c>
      <c r="E30" t="s">
        <v>566</v>
      </c>
      <c r="F30" t="s">
        <v>574</v>
      </c>
      <c r="G30" t="s">
        <v>573</v>
      </c>
      <c r="H30" t="s">
        <v>568</v>
      </c>
      <c r="I30" t="s">
        <v>569</v>
      </c>
      <c r="J30" t="s">
        <v>570</v>
      </c>
      <c r="K30" t="s">
        <v>559</v>
      </c>
      <c r="L30" t="s">
        <v>575</v>
      </c>
      <c r="M30" t="s">
        <v>576</v>
      </c>
      <c r="N30" t="s">
        <v>571</v>
      </c>
      <c r="O30" t="s">
        <v>572</v>
      </c>
      <c r="P30" t="s">
        <v>562</v>
      </c>
      <c r="Q30" t="s">
        <v>561</v>
      </c>
      <c r="R30" t="s">
        <v>74</v>
      </c>
      <c r="S30" t="s">
        <v>77</v>
      </c>
    </row>
    <row r="31" spans="1:19" x14ac:dyDescent="0.25">
      <c r="A31" t="s">
        <v>577</v>
      </c>
      <c r="B31" t="s">
        <v>586</v>
      </c>
      <c r="C31" t="s">
        <v>587</v>
      </c>
      <c r="D31" t="s">
        <v>588</v>
      </c>
      <c r="E31" t="s">
        <v>589</v>
      </c>
      <c r="F31" t="s">
        <v>591</v>
      </c>
      <c r="G31" t="s">
        <v>590</v>
      </c>
      <c r="H31" t="s">
        <v>578</v>
      </c>
      <c r="I31" t="s">
        <v>579</v>
      </c>
      <c r="J31" t="s">
        <v>580</v>
      </c>
      <c r="K31" t="s">
        <v>581</v>
      </c>
      <c r="L31" t="s">
        <v>592</v>
      </c>
      <c r="M31" t="s">
        <v>593</v>
      </c>
      <c r="N31" t="s">
        <v>582</v>
      </c>
      <c r="O31" t="s">
        <v>583</v>
      </c>
      <c r="P31" t="s">
        <v>585</v>
      </c>
      <c r="Q31" t="s">
        <v>584</v>
      </c>
      <c r="R31" t="s">
        <v>74</v>
      </c>
      <c r="S31" t="s">
        <v>77</v>
      </c>
    </row>
    <row r="32" spans="1:19" x14ac:dyDescent="0.25">
      <c r="A32" t="s">
        <v>594</v>
      </c>
      <c r="B32" t="s">
        <v>599</v>
      </c>
      <c r="C32" t="s">
        <v>600</v>
      </c>
      <c r="D32" t="s">
        <v>601</v>
      </c>
      <c r="E32" t="s">
        <v>602</v>
      </c>
      <c r="F32" t="s">
        <v>681</v>
      </c>
      <c r="G32" t="s">
        <v>682</v>
      </c>
      <c r="H32" t="s">
        <v>683</v>
      </c>
      <c r="I32" t="s">
        <v>684</v>
      </c>
      <c r="J32" t="s">
        <v>595</v>
      </c>
      <c r="K32" t="s">
        <v>685</v>
      </c>
      <c r="L32" t="s">
        <v>686</v>
      </c>
      <c r="M32" t="s">
        <v>687</v>
      </c>
      <c r="N32" t="s">
        <v>596</v>
      </c>
      <c r="O32" t="s">
        <v>597</v>
      </c>
      <c r="P32" t="s">
        <v>468</v>
      </c>
      <c r="Q32" t="s">
        <v>598</v>
      </c>
      <c r="R32" t="s">
        <v>74</v>
      </c>
      <c r="S32" t="s">
        <v>77</v>
      </c>
    </row>
    <row r="33" spans="1:19" x14ac:dyDescent="0.25">
      <c r="A33" t="s">
        <v>603</v>
      </c>
      <c r="B33" t="s">
        <v>612</v>
      </c>
      <c r="C33" t="s">
        <v>613</v>
      </c>
      <c r="D33" t="s">
        <v>614</v>
      </c>
      <c r="E33" t="s">
        <v>615</v>
      </c>
      <c r="F33" t="s">
        <v>617</v>
      </c>
      <c r="G33" t="s">
        <v>616</v>
      </c>
      <c r="H33" t="s">
        <v>604</v>
      </c>
      <c r="I33" t="s">
        <v>605</v>
      </c>
      <c r="J33" t="s">
        <v>606</v>
      </c>
      <c r="K33" t="s">
        <v>607</v>
      </c>
      <c r="L33" t="s">
        <v>618</v>
      </c>
      <c r="M33" t="s">
        <v>619</v>
      </c>
      <c r="N33" t="s">
        <v>608</v>
      </c>
      <c r="O33" t="s">
        <v>609</v>
      </c>
      <c r="P33" t="s">
        <v>611</v>
      </c>
      <c r="Q33" t="s">
        <v>610</v>
      </c>
      <c r="R33" t="s">
        <v>74</v>
      </c>
      <c r="S33" t="s">
        <v>77</v>
      </c>
    </row>
    <row r="34" spans="1:19" x14ac:dyDescent="0.25">
      <c r="A34" t="s">
        <v>620</v>
      </c>
      <c r="B34" t="s">
        <v>625</v>
      </c>
      <c r="C34" t="s">
        <v>625</v>
      </c>
      <c r="D34" t="s">
        <v>626</v>
      </c>
      <c r="E34" t="s">
        <v>626</v>
      </c>
      <c r="F34" t="s">
        <v>627</v>
      </c>
      <c r="G34" t="s">
        <v>627</v>
      </c>
      <c r="H34" t="s">
        <v>621</v>
      </c>
      <c r="I34" t="s">
        <v>621</v>
      </c>
      <c r="J34" t="s">
        <v>622</v>
      </c>
      <c r="K34" t="s">
        <v>622</v>
      </c>
      <c r="L34" t="s">
        <v>628</v>
      </c>
      <c r="M34" t="s">
        <v>628</v>
      </c>
      <c r="N34" t="s">
        <v>623</v>
      </c>
      <c r="O34" t="s">
        <v>623</v>
      </c>
      <c r="P34" t="s">
        <v>624</v>
      </c>
      <c r="Q34" t="s">
        <v>624</v>
      </c>
      <c r="R34" t="s">
        <v>74</v>
      </c>
      <c r="S34" t="s">
        <v>77</v>
      </c>
    </row>
    <row r="35" spans="1:19" x14ac:dyDescent="0.25">
      <c r="A35" t="s">
        <v>629</v>
      </c>
      <c r="B35" t="s">
        <v>638</v>
      </c>
      <c r="C35" t="s">
        <v>639</v>
      </c>
      <c r="D35" t="s">
        <v>640</v>
      </c>
      <c r="E35" t="s">
        <v>641</v>
      </c>
      <c r="F35" t="s">
        <v>643</v>
      </c>
      <c r="G35" t="s">
        <v>642</v>
      </c>
      <c r="H35" t="s">
        <v>630</v>
      </c>
      <c r="I35" t="s">
        <v>631</v>
      </c>
      <c r="J35" t="s">
        <v>632</v>
      </c>
      <c r="K35" t="s">
        <v>633</v>
      </c>
      <c r="L35" t="s">
        <v>644</v>
      </c>
      <c r="M35" t="s">
        <v>645</v>
      </c>
      <c r="N35" t="s">
        <v>634</v>
      </c>
      <c r="O35" t="s">
        <v>635</v>
      </c>
      <c r="P35" t="s">
        <v>637</v>
      </c>
      <c r="Q35" t="s">
        <v>636</v>
      </c>
      <c r="R35" t="s">
        <v>74</v>
      </c>
      <c r="S35" t="s">
        <v>77</v>
      </c>
    </row>
    <row r="36" spans="1:19" x14ac:dyDescent="0.25">
      <c r="A36" t="s">
        <v>646</v>
      </c>
      <c r="B36" t="s">
        <v>655</v>
      </c>
      <c r="C36" t="s">
        <v>656</v>
      </c>
      <c r="D36" t="s">
        <v>657</v>
      </c>
      <c r="E36" t="s">
        <v>658</v>
      </c>
      <c r="F36" t="s">
        <v>660</v>
      </c>
      <c r="G36" t="s">
        <v>659</v>
      </c>
      <c r="H36" t="s">
        <v>647</v>
      </c>
      <c r="I36" t="s">
        <v>648</v>
      </c>
      <c r="J36" t="s">
        <v>649</v>
      </c>
      <c r="K36" t="s">
        <v>650</v>
      </c>
      <c r="L36" t="s">
        <v>661</v>
      </c>
      <c r="M36" t="s">
        <v>662</v>
      </c>
      <c r="N36" t="s">
        <v>651</v>
      </c>
      <c r="O36" t="s">
        <v>652</v>
      </c>
      <c r="P36" t="s">
        <v>654</v>
      </c>
      <c r="Q36" t="s">
        <v>653</v>
      </c>
      <c r="R36" t="s">
        <v>74</v>
      </c>
      <c r="S36" t="s">
        <v>77</v>
      </c>
    </row>
    <row r="37" spans="1:19" x14ac:dyDescent="0.25">
      <c r="A37" t="s">
        <v>663</v>
      </c>
      <c r="B37" t="s">
        <v>425</v>
      </c>
      <c r="C37" t="s">
        <v>664</v>
      </c>
      <c r="D37" t="s">
        <v>665</v>
      </c>
      <c r="E37" t="s">
        <v>666</v>
      </c>
      <c r="F37" t="s">
        <v>667</v>
      </c>
      <c r="G37" t="s">
        <v>668</v>
      </c>
      <c r="H37" t="s">
        <v>669</v>
      </c>
      <c r="I37" t="s">
        <v>670</v>
      </c>
      <c r="J37" t="s">
        <v>671</v>
      </c>
      <c r="K37" t="s">
        <v>448</v>
      </c>
      <c r="L37" t="s">
        <v>672</v>
      </c>
      <c r="M37" t="s">
        <v>673</v>
      </c>
      <c r="N37" t="s">
        <v>674</v>
      </c>
      <c r="O37" t="s">
        <v>675</v>
      </c>
      <c r="P37" t="s">
        <v>465</v>
      </c>
      <c r="Q37" t="s">
        <v>676</v>
      </c>
      <c r="R37" t="s">
        <v>470</v>
      </c>
      <c r="S37"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Till</cp:lastModifiedBy>
  <dcterms:created xsi:type="dcterms:W3CDTF">2012-03-20T13:56:56Z</dcterms:created>
  <dcterms:modified xsi:type="dcterms:W3CDTF">2023-04-06T20:40:08Z</dcterms:modified>
</cp:coreProperties>
</file>