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ustomProperty2.bin" ContentType="application/vnd.openxmlformats-officedocument.spreadsheetml.customProperty"/>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24226"/>
  <mc:AlternateContent xmlns:mc="http://schemas.openxmlformats.org/markup-compatibility/2006">
    <mc:Choice Requires="x15">
      <x15ac:absPath xmlns:x15ac="http://schemas.microsoft.com/office/spreadsheetml/2010/11/ac" url="https://d.docs.live.net/930f5177d7cff30d/_UNI/Master/KP SCC/verdatas-graph/eval/"/>
    </mc:Choice>
  </mc:AlternateContent>
  <xr:revisionPtr revIDLastSave="4" documentId="13_ncr:1_{FF331FDB-C0E9-4DE7-8120-907F0011991E}" xr6:coauthVersionLast="47" xr6:coauthVersionMax="47" xr10:uidLastSave="{F114FC1D-1B86-4B63-A0F3-7779237A16C0}"/>
  <bookViews>
    <workbookView xWindow="-105" yWindow="0" windowWidth="26010" windowHeight="20985" tabRatio="798" activeTab="1"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L18" i="14" s="1"/>
  <c r="D18" i="14"/>
  <c r="C18" i="14"/>
  <c r="B18" i="14"/>
  <c r="A18" i="14"/>
  <c r="H17" i="14"/>
  <c r="G17" i="14"/>
  <c r="F17" i="14"/>
  <c r="E17" i="14"/>
  <c r="L17" i="14" s="1"/>
  <c r="D17" i="14"/>
  <c r="C17" i="14"/>
  <c r="B17" i="14"/>
  <c r="A17" i="14"/>
  <c r="H16" i="14"/>
  <c r="G16" i="14"/>
  <c r="F16" i="14"/>
  <c r="E16" i="14"/>
  <c r="L16" i="14" s="1"/>
  <c r="D16" i="14"/>
  <c r="C16" i="14"/>
  <c r="B16" i="14"/>
  <c r="A16" i="14"/>
  <c r="H15" i="14"/>
  <c r="G15" i="14"/>
  <c r="F15" i="14"/>
  <c r="E15" i="14"/>
  <c r="L15" i="14" s="1"/>
  <c r="D15" i="14"/>
  <c r="C15" i="14"/>
  <c r="B15" i="14"/>
  <c r="A15" i="14"/>
  <c r="H14" i="14"/>
  <c r="G14" i="14"/>
  <c r="F14" i="14"/>
  <c r="E14" i="14"/>
  <c r="L14" i="14" s="1"/>
  <c r="D14" i="14"/>
  <c r="C14" i="14"/>
  <c r="B14" i="14"/>
  <c r="A14" i="14"/>
  <c r="H13" i="14"/>
  <c r="G13" i="14"/>
  <c r="F13" i="14"/>
  <c r="E13" i="14"/>
  <c r="D13" i="14"/>
  <c r="C13" i="14"/>
  <c r="B13" i="14"/>
  <c r="A13" i="14"/>
  <c r="H12" i="14"/>
  <c r="G12" i="14"/>
  <c r="F12" i="14"/>
  <c r="E12" i="14"/>
  <c r="L12" i="14" s="1"/>
  <c r="D12" i="14"/>
  <c r="C12" i="14"/>
  <c r="B12" i="14"/>
  <c r="A12" i="14"/>
  <c r="H11" i="14"/>
  <c r="G11" i="14"/>
  <c r="F11" i="14"/>
  <c r="E11" i="14"/>
  <c r="L11" i="14" s="1"/>
  <c r="D11" i="14"/>
  <c r="C11" i="14"/>
  <c r="B11" i="14"/>
  <c r="A11" i="14"/>
  <c r="H10" i="14"/>
  <c r="G10" i="14"/>
  <c r="F10" i="14"/>
  <c r="E10" i="14"/>
  <c r="L10" i="14" s="1"/>
  <c r="D10" i="14"/>
  <c r="C10" i="14"/>
  <c r="B10" i="14"/>
  <c r="A10" i="14"/>
  <c r="H9" i="14"/>
  <c r="G9" i="14"/>
  <c r="F9" i="14"/>
  <c r="E9" i="14"/>
  <c r="L9" i="14" s="1"/>
  <c r="D9" i="14"/>
  <c r="C9" i="14"/>
  <c r="B9" i="14"/>
  <c r="A9" i="14"/>
  <c r="H8" i="14"/>
  <c r="G8" i="14"/>
  <c r="F8" i="14"/>
  <c r="E8" i="14"/>
  <c r="L8" i="14" s="1"/>
  <c r="D8" i="14"/>
  <c r="C8" i="14"/>
  <c r="B8" i="14"/>
  <c r="A8" i="14"/>
  <c r="H7" i="14"/>
  <c r="G7" i="14"/>
  <c r="F7" i="14"/>
  <c r="E7" i="14"/>
  <c r="L7" i="14" s="1"/>
  <c r="D7" i="14"/>
  <c r="C7" i="14"/>
  <c r="B7" i="14"/>
  <c r="A7" i="14"/>
  <c r="H6" i="14"/>
  <c r="G6" i="14"/>
  <c r="F6" i="14"/>
  <c r="E6" i="14"/>
  <c r="L6" i="14" s="1"/>
  <c r="D6" i="14"/>
  <c r="C6" i="14"/>
  <c r="B6" i="14"/>
  <c r="A6" i="14"/>
  <c r="H5" i="14"/>
  <c r="G5" i="14"/>
  <c r="F5" i="14"/>
  <c r="E5" i="14"/>
  <c r="L5" i="14" s="1"/>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13" i="14" l="1"/>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M7" i="14" s="1"/>
  <c r="K8" i="14"/>
  <c r="M8" i="14" s="1"/>
  <c r="K9" i="14"/>
  <c r="M9" i="14" s="1"/>
  <c r="K10" i="14"/>
  <c r="M10" i="14" s="1"/>
  <c r="K11" i="14"/>
  <c r="M11" i="14" s="1"/>
  <c r="K12" i="14"/>
  <c r="M12" i="14" s="1"/>
  <c r="K13" i="14"/>
  <c r="M13" i="14" s="1"/>
  <c r="M14" i="14"/>
  <c r="K14" i="14"/>
  <c r="M15" i="14"/>
  <c r="K15" i="14"/>
  <c r="M16" i="14"/>
  <c r="K16" i="14"/>
  <c r="M17" i="14"/>
  <c r="K17" i="14"/>
  <c r="M18" i="14"/>
  <c r="K18" i="14"/>
  <c r="M19" i="14"/>
  <c r="K19" i="14"/>
  <c r="M20" i="14"/>
  <c r="K20" i="14"/>
  <c r="M21" i="14"/>
  <c r="K21" i="14"/>
  <c r="M22" i="14"/>
  <c r="K22" i="14"/>
  <c r="M23" i="14"/>
  <c r="K23" i="14"/>
  <c r="M24" i="14"/>
  <c r="K24" i="14"/>
  <c r="M25" i="14"/>
  <c r="K25" i="14"/>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L14" i="7" l="1"/>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O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D6" i="11" l="1"/>
  <c r="C6" i="11"/>
  <c r="D4" i="11"/>
  <c r="C4" i="11"/>
  <c r="D5" i="11"/>
  <c r="C5"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<sst xmlns="http://schemas.openxmlformats.org/spreadsheetml/2006/main" count="793" uniqueCount="708">
  <si>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</si>
  <si>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</si>
  <si>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</si>
  <si>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</si>
  <si>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</si>
  <si>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</si>
  <si>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</si>
  <si>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</si>
  <si>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</si>
  <si>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</si>
  <si>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</si>
  <si>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</si>
  <si>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</si>
  <si>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</si>
  <si>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</si>
  <si>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</si>
  <si>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</si>
  <si>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</si>
  <si>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</si>
  <si>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</si>
  <si>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</si>
  <si>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</si>
  <si>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</si>
  <si>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</si>
  <si>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</si>
  <si>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</si>
  <si>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</si>
  <si>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</si>
  <si>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</si>
  <si>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</si>
  <si>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</si>
  <si>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</si>
  <si>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</si>
  <si>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</si>
  <si>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</si>
  <si>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</si>
  <si>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</si>
  <si>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</si>
  <si>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</si>
  <si>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</si>
  <si>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</si>
  <si>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</si>
  <si>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</si>
  <si>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</si>
  <si>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</si>
  <si>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</si>
  <si>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</si>
  <si>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</si>
  <si>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</si>
  <si>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</si>
  <si>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</si>
  <si>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</si>
  <si>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</si>
  <si>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</si>
  <si>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</si>
  <si>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</si>
  <si>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</si>
  <si>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</si>
  <si>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</si>
  <si>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</si>
  <si>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</si>
  <si>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</si>
  <si>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</si>
  <si>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</si>
  <si>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</si>
  <si>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</si>
  <si>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</si>
  <si>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</si>
  <si>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</si>
  <si>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</si>
  <si>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</si>
  <si>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</si>
  <si>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</si>
  <si>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</si>
  <si>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</si>
  <si>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</si>
  <si>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</si>
  <si>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</si>
  <si>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</si>
  <si>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</si>
  <si>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</si>
  <si>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</si>
  <si>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</si>
  <si>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</si>
  <si>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</si>
  <si>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</si>
  <si>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</si>
  <si>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</si>
  <si>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</si>
  <si>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</si>
  <si>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</si>
  <si>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</si>
  <si>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</si>
  <si>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</si>
  <si>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</si>
  <si>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</si>
  <si>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</si>
  <si>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</si>
  <si>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</si>
  <si>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</si>
  <si>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</si>
  <si>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</si>
  <si>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</si>
  <si>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</si>
  <si>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</si>
  <si>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</si>
  <si>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</si>
  <si>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</si>
  <si>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</si>
  <si>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</si>
  <si>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</si>
  <si>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</si>
  <si>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</si>
  <si>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</si>
  <si>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</si>
  <si>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</si>
  <si>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</si>
  <si>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</si>
  <si>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</si>
  <si>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</si>
  <si>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</si>
  <si>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</si>
  <si>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</si>
  <si>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</si>
  <si>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</si>
  <si>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</si>
  <si>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</si>
  <si>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</si>
  <si>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</si>
  <si>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</si>
  <si>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</si>
  <si>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</si>
  <si>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</si>
  <si>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</si>
  <si>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</si>
  <si>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</si>
  <si>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</si>
  <si>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</si>
  <si>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</si>
  <si>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</si>
  <si>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</si>
  <si>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</si>
  <si>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</si>
  <si>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</si>
  <si>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</si>
  <si>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</si>
  <si>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</si>
  <si>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</si>
  <si>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</si>
  <si>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</si>
  <si>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</si>
  <si>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</si>
  <si>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</si>
  <si>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</si>
  <si>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</si>
  <si>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</si>
  <si>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</si>
  <si>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</si>
  <si>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</si>
  <si>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</si>
  <si>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</si>
  <si>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</si>
  <si>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</si>
  <si>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</si>
  <si>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</si>
  <si>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</si>
  <si>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</si>
  <si>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</si>
  <si>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</si>
  <si>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</si>
  <si>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</si>
  <si>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</si>
  <si>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</si>
  <si>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</si>
  <si>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</si>
  <si>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</si>
  <si>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</si>
  <si>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</si>
  <si>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</si>
  <si>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</si>
  <si>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</si>
  <si>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</si>
  <si>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</si>
  <si>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</si>
  <si>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</si>
  <si>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</si>
  <si>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</si>
  <si>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</si>
  <si>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</si>
  <si>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</si>
  <si>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</si>
  <si>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</si>
  <si>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</si>
  <si>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</si>
  <si>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</si>
  <si>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</si>
  <si>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</si>
  <si>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</si>
  <si>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</si>
  <si>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</si>
  <si>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</si>
  <si>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</si>
  <si>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</si>
  <si>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</si>
  <si>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</si>
  <si>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</si>
  <si>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</si>
  <si>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</si>
  <si>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</si>
  <si>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</si>
  <si>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</si>
  <si>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</si>
  <si>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</si>
  <si>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</si>
  <si>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</si>
  <si>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</si>
  <si>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</si>
  <si>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</si>
  <si>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</si>
  <si>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</si>
  <si>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</si>
  <si>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</si>
  <si>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</si>
  <si>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</si>
  <si>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</si>
  <si>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</si>
  <si>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</si>
  <si>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</si>
  <si>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</si>
  <si>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</si>
  <si>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</si>
  <si>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</si>
  <si>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</si>
  <si>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</si>
  <si>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</si>
  <si>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</si>
  <si>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</si>
  <si>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</si>
  <si>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</si>
  <si>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</si>
  <si>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</si>
  <si>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</si>
  <si>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</si>
  <si>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</si>
  <si>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</si>
  <si>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</si>
  <si>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</si>
  <si>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</si>
  <si>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</si>
  <si>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</si>
  <si>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</si>
  <si>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</si>
  <si>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</si>
  <si>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</si>
  <si>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</si>
  <si>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</si>
  <si>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</si>
  <si>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</si>
  <si>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</si>
  <si>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</si>
  <si>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</si>
  <si>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</si>
  <si>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</si>
  <si>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 xml:space="preserve"> </t>
  </si>
  <si>
    <t>Average</t>
  </si>
  <si>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</si>
  <si>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</si>
  <si>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</si>
  <si>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</si>
  <si>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</si>
  <si>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</si>
  <si>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</si>
  <si>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</si>
  <si>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</si>
  <si>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</si>
  <si>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</si>
  <si>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</si>
  <si>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</si>
  <si>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</si>
  <si>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</si>
  <si>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</si>
  <si>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</si>
  <si>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</si>
  <si>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</si>
  <si>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</si>
  <si>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</si>
  <si>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</si>
  <si>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</si>
  <si>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</si>
  <si>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</si>
  <si>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</si>
  <si>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</si>
  <si>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</si>
  <si>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</si>
  <si>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</si>
  <si>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</si>
  <si>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</si>
  <si>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</si>
  <si>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</si>
  <si>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</si>
  <si>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</si>
  <si>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</si>
  <si>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</si>
  <si>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</si>
  <si>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</si>
  <si>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</si>
  <si>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</si>
  <si>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</si>
  <si>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</si>
  <si>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</si>
  <si>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</si>
  <si>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</si>
  <si>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</si>
  <si>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</si>
  <si>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</si>
  <si>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</si>
  <si>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</si>
  <si>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</si>
  <si>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</si>
  <si>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</si>
  <si>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</si>
  <si>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</si>
  <si>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</si>
  <si>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</si>
  <si>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</si>
  <si>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</si>
  <si>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</si>
  <si>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</si>
  <si>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</si>
  <si>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</si>
  <si>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</si>
  <si>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</si>
  <si>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</si>
  <si>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</si>
  <si>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</si>
  <si>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</si>
  <si>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</si>
  <si>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</si>
  <si>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</si>
  <si>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</si>
  <si>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</si>
  <si>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</si>
  <si>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</si>
  <si>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</si>
  <si>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</si>
  <si>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</si>
  <si>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</si>
  <si>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</si>
  <si>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</si>
  <si>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</si>
  <si>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</si>
  <si>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</si>
  <si>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</si>
  <si>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</si>
  <si>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</si>
  <si>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</si>
  <si>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</si>
  <si>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</si>
  <si>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</si>
  <si>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</si>
  <si>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</si>
  <si>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</si>
  <si>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</si>
  <si>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</si>
  <si>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</si>
  <si>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</si>
  <si>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</si>
  <si>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</si>
  <si>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</si>
  <si>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</si>
  <si>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</si>
  <si>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</si>
  <si>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</si>
  <si>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</si>
  <si>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</si>
  <si>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</si>
  <si>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</si>
  <si>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</si>
  <si>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</si>
  <si>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</si>
  <si>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</si>
  <si>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</si>
  <si>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</si>
  <si>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</si>
  <si>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</si>
  <si>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</si>
  <si>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</si>
  <si>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</si>
  <si>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</si>
  <si>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</si>
  <si>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</si>
  <si>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</si>
  <si>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</si>
  <si>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</si>
  <si>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</si>
  <si>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</si>
  <si>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</si>
  <si>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</si>
  <si>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</si>
  <si>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</si>
  <si>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</si>
  <si>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</si>
  <si>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</si>
  <si>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</si>
  <si>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</si>
  <si>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</si>
  <si>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</si>
  <si>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</si>
  <si>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</si>
  <si>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</si>
  <si>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</si>
  <si>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</si>
  <si>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</si>
  <si>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</si>
  <si>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</si>
  <si>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</si>
  <si>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</si>
  <si>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</si>
  <si>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short version of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</si>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</sst>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70">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0" fillId="0" borderId="2" xfId="0" applyBorder="1"/>
    <xf numFmtId="0" fontId="0" fillId="0" borderId="3" xfId="0" applyBorder="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4" xfId="0" applyBorder="1" applyAlignment="1">
      <alignment horizontal="center"/>
    </xf>
    <xf numFmtId="0" fontId="0" fillId="0" borderId="5"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14">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1</c:v>
                </c:pt>
                <c:pt idx="1">
                  <c:v>0.88888888888888884</c:v>
                </c:pt>
                <c:pt idx="2">
                  <c:v>0.66666666666666663</c:v>
                </c:pt>
                <c:pt idx="3">
                  <c:v>1</c:v>
                </c:pt>
                <c:pt idx="4">
                  <c:v>-0.22222222222222221</c:v>
                </c:pt>
                <c:pt idx="5">
                  <c:v>0.33333333333333331</c:v>
                </c:pt>
                <c:pt idx="6">
                  <c:v>-1.4444444444444444</c:v>
                </c:pt>
                <c:pt idx="7">
                  <c:v>-1.1111111111111112</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0.88888888888888884</c:v>
                </c:pt>
                <c:pt idx="1">
                  <c:v>-0.61111111111111116</c:v>
                </c:pt>
                <c:pt idx="2">
                  <c:v>0.1388888888888889</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0.88888888888888884</c:v>
                </c:pt>
                <c:pt idx="1">
                  <c:v>-0.61111111111111116</c:v>
                </c:pt>
                <c:pt idx="2" formatCode="0.00">
                  <c:v>0.1388888888888889</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0.54850250000868916</c:v>
                  </c:pt>
                  <c:pt idx="1">
                    <c:v>0.82925783344011128</c:v>
                  </c:pt>
                  <c:pt idx="2">
                    <c:v>0.49074657252235226</c:v>
                  </c:pt>
                </c:numCache>
              </c:numRef>
            </c:plus>
            <c:minus>
              <c:numRef>
                <c:f>Confidence_Intervals!$M$5:$M$7</c:f>
                <c:numCache>
                  <c:formatCode>General</c:formatCode>
                  <c:ptCount val="3"/>
                  <c:pt idx="0">
                    <c:v>0.54850250000868916</c:v>
                  </c:pt>
                  <c:pt idx="1">
                    <c:v>0.82925783344011128</c:v>
                  </c:pt>
                  <c:pt idx="2">
                    <c:v>0.49074657252235226</c:v>
                  </c:pt>
                </c:numCache>
              </c:numRef>
            </c:minus>
            <c:spPr>
              <a:ln w="31750"/>
            </c:spPr>
          </c:errBars>
          <c:cat>
            <c:strRef>
              <c:f>Benchmark!$A$26:$A$28</c:f>
              <c:strCache>
                <c:ptCount val="3"/>
                <c:pt idx="0">
                  <c:v>Pragmatic Quality</c:v>
                </c:pt>
                <c:pt idx="1">
                  <c:v>Hedonic Quality</c:v>
                </c:pt>
                <c:pt idx="2">
                  <c:v>Overall</c:v>
                </c:pt>
              </c:strCache>
            </c:strRef>
          </c:cat>
          <c:val>
            <c:numRef>
              <c:f>Benchmark!$H$26:$H$28</c:f>
              <c:numCache>
                <c:formatCode>General</c:formatCode>
                <c:ptCount val="3"/>
                <c:pt idx="0">
                  <c:v>0.88888888888888884</c:v>
                </c:pt>
                <c:pt idx="1">
                  <c:v>-0.61111111111111116</c:v>
                </c:pt>
                <c:pt idx="2" formatCode="0.00">
                  <c:v>0.1388888888888889</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49" t="s">
        <v>265</v>
      </c>
      <c r="B1" s="49"/>
      <c r="C1" s="49"/>
    </row>
    <row r="2" spans="1:3" ht="107.25" customHeight="1" x14ac:dyDescent="0.25">
      <c r="A2" s="50" t="s">
        <v>419</v>
      </c>
      <c r="B2" s="50"/>
      <c r="C2" s="50"/>
    </row>
    <row r="4" spans="1:3" ht="18.75" x14ac:dyDescent="0.3">
      <c r="A4" s="23" t="s">
        <v>256</v>
      </c>
      <c r="B4" s="24" t="s">
        <v>40</v>
      </c>
    </row>
    <row r="6" spans="1:3" ht="30.75" customHeight="1" x14ac:dyDescent="0.25">
      <c r="A6" s="51" t="s">
        <v>257</v>
      </c>
      <c r="B6" s="51"/>
      <c r="C6" s="51"/>
    </row>
    <row r="8" spans="1:3" ht="262.5" customHeight="1" x14ac:dyDescent="0.25">
      <c r="A8" s="52" t="s">
        <v>420</v>
      </c>
      <c r="B8" s="52"/>
      <c r="C8" s="52"/>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9.140625" defaultRowHeight="15" x14ac:dyDescent="0.25"/>
  <cols>
    <col min="1" max="1" width="28" customWidth="1"/>
    <col min="2" max="2" width="18.140625" customWidth="1"/>
    <col min="3" max="7" width="18.42578125" customWidth="1"/>
  </cols>
  <sheetData>
    <row r="1" spans="1:7" ht="21" x14ac:dyDescent="0.35">
      <c r="A1" s="68" t="s">
        <v>269</v>
      </c>
      <c r="B1" s="68"/>
      <c r="C1" s="68"/>
      <c r="D1" s="68"/>
      <c r="E1" s="68"/>
      <c r="F1" s="68"/>
      <c r="G1" s="68"/>
    </row>
    <row r="2" spans="1:7" ht="197.25" customHeight="1" x14ac:dyDescent="0.25">
      <c r="A2" s="51" t="s">
        <v>270</v>
      </c>
      <c r="B2" s="51"/>
      <c r="C2" s="51"/>
      <c r="D2" s="51"/>
      <c r="E2" s="51"/>
      <c r="F2" s="51"/>
      <c r="G2" s="51"/>
    </row>
    <row r="3" spans="1:7" x14ac:dyDescent="0.25">
      <c r="A3" s="69"/>
      <c r="B3" s="69"/>
      <c r="C3" s="69"/>
      <c r="D3" s="69"/>
      <c r="E3" s="69"/>
      <c r="F3" s="69"/>
      <c r="G3" s="69"/>
    </row>
    <row r="4" spans="1:7" x14ac:dyDescent="0.25">
      <c r="A4" s="25" t="s">
        <v>25</v>
      </c>
      <c r="B4" s="25" t="s">
        <v>267</v>
      </c>
    </row>
    <row r="5" spans="1:7" x14ac:dyDescent="0.25">
      <c r="A5" s="11" t="str">
        <f>VLOOKUP(Read_First!B4,Items!A1:S50,18,FALSE)</f>
        <v>Pragmatic Quality</v>
      </c>
      <c r="B5" s="9">
        <f>SQRT(VAR(DT!K4:K1004))</f>
        <v>0.83956006998374522</v>
      </c>
    </row>
    <row r="6" spans="1:7" x14ac:dyDescent="0.25">
      <c r="A6" s="11" t="str">
        <f>VLOOKUP(Read_First!B4,Items!A1:S50,19,FALSE)</f>
        <v>Hedonic Quality</v>
      </c>
      <c r="B6" s="9">
        <f>SQRT(VAR(DT!L4:L1004))</f>
        <v>1.2692955176439846</v>
      </c>
    </row>
    <row r="9" spans="1:7" x14ac:dyDescent="0.25">
      <c r="A9" s="25" t="s">
        <v>268</v>
      </c>
      <c r="B9" s="37" t="str">
        <f>VLOOKUP(Read_First!B4,Items!A1:S50,18,FALSE)</f>
        <v>Pragmatic Quality</v>
      </c>
      <c r="C9" s="37" t="str">
        <f>VLOOKUP(Read_First!B4,Items!A1:S50,19,FALSE)</f>
        <v>Hedonic Quality</v>
      </c>
    </row>
    <row r="10" spans="1:7" x14ac:dyDescent="0.25">
      <c r="A10" s="25" t="s">
        <v>271</v>
      </c>
      <c r="B10" s="7">
        <f>POWER((1.65*B5)/0.5,2)</f>
        <v>7.6759374999999999</v>
      </c>
      <c r="C10" s="7">
        <f>POWER((1.65*B6)/0.5,2)</f>
        <v>17.544999999999995</v>
      </c>
    </row>
    <row r="11" spans="1:7" x14ac:dyDescent="0.25">
      <c r="A11" s="25" t="s">
        <v>272</v>
      </c>
      <c r="B11" s="7">
        <f>POWER((1.96*B5)/0.5,2)</f>
        <v>10.831177777777778</v>
      </c>
      <c r="C11" s="7">
        <f>POWER((1.96*B6)/0.5,2)</f>
        <v>24.756977777777774</v>
      </c>
    </row>
    <row r="12" spans="1:7" x14ac:dyDescent="0.25">
      <c r="A12" s="25" t="s">
        <v>273</v>
      </c>
      <c r="B12" s="7">
        <f>POWER((2.58*B6)/0.5,2)</f>
        <v>42.896799999999992</v>
      </c>
      <c r="C12" s="7">
        <f>POWER((2.58*B6)/0.5,2)</f>
        <v>42.896799999999992</v>
      </c>
    </row>
    <row r="13" spans="1:7" x14ac:dyDescent="0.25">
      <c r="A13" s="25" t="s">
        <v>274</v>
      </c>
      <c r="B13" s="7">
        <f>POWER((1.65*B5)/0.25,2)</f>
        <v>30.703749999999999</v>
      </c>
      <c r="C13" s="7">
        <f>POWER((1.65*B6)/0.25,2)</f>
        <v>70.179999999999978</v>
      </c>
    </row>
    <row r="14" spans="1:7" x14ac:dyDescent="0.25">
      <c r="A14" s="25" t="s">
        <v>275</v>
      </c>
      <c r="B14" s="7">
        <f>POWER((1.96*B5)/0.25,2)</f>
        <v>43.324711111111114</v>
      </c>
      <c r="C14" s="7">
        <f>POWER((1.96*B6)/0.25,2)</f>
        <v>99.027911111111095</v>
      </c>
    </row>
    <row r="15" spans="1:7" x14ac:dyDescent="0.25">
      <c r="A15" s="25" t="s">
        <v>276</v>
      </c>
      <c r="B15" s="7">
        <f>POWER((2.58*B5)/0.25,2)</f>
        <v>75.069400000000016</v>
      </c>
      <c r="C15" s="7">
        <f>POWER((2.58*B6)/0.25,2)</f>
        <v>171.58719999999997</v>
      </c>
    </row>
    <row r="16" spans="1:7" x14ac:dyDescent="0.25">
      <c r="A16" s="25" t="s">
        <v>277</v>
      </c>
      <c r="B16" s="7">
        <f>POWER((1.65*B5)/0.1,2)</f>
        <v>191.8984375</v>
      </c>
      <c r="C16" s="7">
        <f>POWER((1.65*B6)/0.1,2)</f>
        <v>438.62499999999989</v>
      </c>
    </row>
    <row r="17" spans="1:3" x14ac:dyDescent="0.25">
      <c r="A17" s="25" t="s">
        <v>278</v>
      </c>
      <c r="B17" s="7">
        <f>POWER((1.96*B5)/0.1,2)</f>
        <v>270.77944444444438</v>
      </c>
      <c r="C17" s="7">
        <f>POWER((1.96*B6)/0.1,2)</f>
        <v>618.92444444444436</v>
      </c>
    </row>
    <row r="18" spans="1:3" x14ac:dyDescent="0.25">
      <c r="A18" s="25" t="s">
        <v>279</v>
      </c>
      <c r="B18" s="7">
        <f>POWER((2.58*B5)/0.1,2)</f>
        <v>469.18374999999997</v>
      </c>
      <c r="C18" s="7">
        <f>POWER((2.58*B6)/0.1,2)</f>
        <v>1072.4199999999998</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abSelected="1" workbookViewId="0">
      <selection activeCell="J11" sqref="J11"/>
    </sheetView>
  </sheetViews>
  <sheetFormatPr baseColWidth="10" defaultColWidth="9.140625" defaultRowHeight="15" x14ac:dyDescent="0.25"/>
  <cols>
    <col min="1" max="8" width="8.85546875" style="2" customWidth="1"/>
  </cols>
  <sheetData>
    <row r="1" spans="1:8" ht="126" customHeight="1" x14ac:dyDescent="0.25">
      <c r="A1" s="53" t="s">
        <v>266</v>
      </c>
      <c r="B1" s="54"/>
      <c r="C1" s="54"/>
      <c r="D1" s="54"/>
      <c r="E1" s="54"/>
      <c r="F1" s="54"/>
      <c r="G1" s="54"/>
      <c r="H1" s="54"/>
    </row>
    <row r="2" spans="1:8" x14ac:dyDescent="0.25">
      <c r="A2" s="55" t="s">
        <v>0</v>
      </c>
      <c r="B2" s="55"/>
      <c r="C2" s="55"/>
      <c r="D2" s="55"/>
      <c r="E2" s="55"/>
      <c r="F2" s="55"/>
      <c r="G2" s="55"/>
      <c r="H2" s="55"/>
    </row>
    <row r="3" spans="1:8" x14ac:dyDescent="0.25">
      <c r="A3" s="1">
        <v>1</v>
      </c>
      <c r="B3" s="1">
        <v>2</v>
      </c>
      <c r="C3" s="1">
        <v>3</v>
      </c>
      <c r="D3" s="1">
        <v>4</v>
      </c>
      <c r="E3" s="1">
        <v>5</v>
      </c>
      <c r="F3" s="1">
        <v>6</v>
      </c>
      <c r="G3" s="1">
        <v>7</v>
      </c>
      <c r="H3" s="1">
        <v>8</v>
      </c>
    </row>
    <row r="4" spans="1:8" x14ac:dyDescent="0.25">
      <c r="A4" s="2">
        <v>5</v>
      </c>
      <c r="B4" s="2">
        <v>5</v>
      </c>
      <c r="C4" s="2">
        <v>4</v>
      </c>
      <c r="D4" s="2">
        <v>4</v>
      </c>
      <c r="E4" s="2">
        <v>6</v>
      </c>
      <c r="F4" s="2">
        <v>6</v>
      </c>
      <c r="G4" s="2">
        <v>5</v>
      </c>
      <c r="H4" s="2">
        <v>4</v>
      </c>
    </row>
    <row r="5" spans="1:8" x14ac:dyDescent="0.25">
      <c r="A5" s="2">
        <v>4</v>
      </c>
      <c r="B5" s="2">
        <v>5</v>
      </c>
      <c r="C5" s="2">
        <v>3</v>
      </c>
      <c r="D5" s="2">
        <v>4</v>
      </c>
      <c r="E5" s="2">
        <v>1</v>
      </c>
      <c r="F5" s="2">
        <v>3</v>
      </c>
      <c r="G5" s="2">
        <v>1</v>
      </c>
      <c r="H5" s="2">
        <v>1</v>
      </c>
    </row>
    <row r="6" spans="1:8" x14ac:dyDescent="0.25">
      <c r="A6" s="2">
        <v>6</v>
      </c>
      <c r="B6" s="2">
        <v>5</v>
      </c>
      <c r="C6" s="2">
        <v>6</v>
      </c>
      <c r="D6" s="2">
        <v>6</v>
      </c>
      <c r="E6" s="2">
        <v>5</v>
      </c>
      <c r="F6" s="2">
        <v>6</v>
      </c>
      <c r="G6" s="2">
        <v>4</v>
      </c>
      <c r="H6" s="2">
        <v>4</v>
      </c>
    </row>
    <row r="7" spans="1:8" x14ac:dyDescent="0.25">
      <c r="A7" s="2">
        <v>6</v>
      </c>
      <c r="B7" s="2">
        <v>4</v>
      </c>
      <c r="C7" s="2">
        <v>5</v>
      </c>
      <c r="D7" s="2">
        <v>6</v>
      </c>
      <c r="E7" s="2">
        <v>4</v>
      </c>
      <c r="F7" s="2">
        <v>5</v>
      </c>
      <c r="G7" s="2">
        <v>1</v>
      </c>
      <c r="H7" s="2">
        <v>2</v>
      </c>
    </row>
    <row r="8" spans="1:8" x14ac:dyDescent="0.25">
      <c r="A8" s="2">
        <v>5</v>
      </c>
      <c r="B8" s="2">
        <v>6</v>
      </c>
      <c r="C8" s="2">
        <v>6</v>
      </c>
      <c r="D8" s="2">
        <v>5</v>
      </c>
      <c r="E8" s="2">
        <v>4</v>
      </c>
      <c r="F8" s="2">
        <v>4</v>
      </c>
      <c r="G8" s="2">
        <v>3</v>
      </c>
      <c r="H8" s="2">
        <v>3</v>
      </c>
    </row>
    <row r="9" spans="1:8" x14ac:dyDescent="0.25">
      <c r="A9" s="2">
        <v>4</v>
      </c>
      <c r="B9" s="2">
        <v>3</v>
      </c>
      <c r="C9" s="2">
        <v>3</v>
      </c>
      <c r="D9" s="2">
        <v>3</v>
      </c>
      <c r="E9" s="2">
        <v>4</v>
      </c>
      <c r="F9" s="2">
        <v>4</v>
      </c>
      <c r="G9" s="2">
        <v>4</v>
      </c>
      <c r="H9" s="2">
        <v>6</v>
      </c>
    </row>
    <row r="10" spans="1:8" x14ac:dyDescent="0.25">
      <c r="A10" s="2">
        <v>6</v>
      </c>
      <c r="B10" s="2">
        <v>5</v>
      </c>
      <c r="C10" s="2">
        <v>5</v>
      </c>
      <c r="D10" s="2">
        <v>6</v>
      </c>
      <c r="E10" s="2">
        <v>4</v>
      </c>
      <c r="F10" s="2">
        <v>4</v>
      </c>
      <c r="G10" s="2">
        <v>3</v>
      </c>
      <c r="H10" s="2">
        <v>3</v>
      </c>
    </row>
    <row r="11" spans="1:8" x14ac:dyDescent="0.25">
      <c r="A11" s="2">
        <v>5</v>
      </c>
      <c r="B11" s="2">
        <v>5</v>
      </c>
      <c r="C11" s="2">
        <v>4</v>
      </c>
      <c r="D11" s="2">
        <v>5</v>
      </c>
      <c r="E11" s="2">
        <v>3</v>
      </c>
      <c r="F11" s="2">
        <v>4</v>
      </c>
      <c r="G11" s="2">
        <v>1</v>
      </c>
      <c r="H11" s="2">
        <v>1</v>
      </c>
    </row>
    <row r="12" spans="1:8" x14ac:dyDescent="0.25">
      <c r="A12" s="2">
        <v>4</v>
      </c>
      <c r="B12" s="2">
        <v>6</v>
      </c>
      <c r="C12" s="2">
        <v>6</v>
      </c>
      <c r="D12" s="2">
        <v>6</v>
      </c>
      <c r="E12" s="2">
        <v>3</v>
      </c>
      <c r="F12" s="2">
        <v>3</v>
      </c>
      <c r="G12" s="2">
        <v>1</v>
      </c>
      <c r="H12" s="2">
        <v>2</v>
      </c>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4" workbookViewId="0">
      <selection activeCell="I1" sqref="I1"/>
    </sheetView>
  </sheetViews>
  <sheetFormatPr baseColWidth="10" defaultColWidth="9.140625" defaultRowHeight="15" x14ac:dyDescent="0.25"/>
  <cols>
    <col min="1" max="8" width="8.85546875" style="2" customWidth="1"/>
    <col min="11" max="12" width="18.5703125" style="2" customWidth="1"/>
    <col min="13" max="13" width="18.140625" customWidth="1"/>
  </cols>
  <sheetData>
    <row r="1" spans="1:13" ht="96" customHeight="1" x14ac:dyDescent="0.25">
      <c r="A1" s="56" t="s">
        <v>421</v>
      </c>
      <c r="B1" s="54"/>
      <c r="C1" s="54"/>
      <c r="D1" s="54"/>
      <c r="E1" s="54"/>
      <c r="F1" s="54"/>
      <c r="G1" s="54"/>
      <c r="H1" s="54"/>
      <c r="K1" s="57"/>
      <c r="L1" s="58"/>
      <c r="M1" s="58"/>
    </row>
    <row r="2" spans="1:13" x14ac:dyDescent="0.25">
      <c r="A2" s="55" t="s">
        <v>0</v>
      </c>
      <c r="B2" s="55"/>
      <c r="C2" s="55"/>
      <c r="D2" s="55"/>
      <c r="E2" s="55"/>
      <c r="F2" s="55"/>
      <c r="G2" s="55"/>
      <c r="H2" s="55"/>
      <c r="K2" s="55" t="s">
        <v>4</v>
      </c>
      <c r="L2" s="55"/>
      <c r="M2" s="55"/>
    </row>
    <row r="3" spans="1:13" x14ac:dyDescent="0.25">
      <c r="A3" s="1">
        <v>1</v>
      </c>
      <c r="B3" s="1">
        <v>2</v>
      </c>
      <c r="C3" s="1">
        <v>3</v>
      </c>
      <c r="D3" s="1">
        <v>4</v>
      </c>
      <c r="E3" s="1">
        <v>5</v>
      </c>
      <c r="F3" s="1">
        <v>6</v>
      </c>
      <c r="G3" s="1">
        <v>7</v>
      </c>
      <c r="H3" s="1">
        <v>8</v>
      </c>
      <c r="K3" s="25" t="s">
        <v>74</v>
      </c>
      <c r="L3" s="25" t="s">
        <v>77</v>
      </c>
      <c r="M3" s="25" t="s">
        <v>413</v>
      </c>
    </row>
    <row r="4" spans="1:13" x14ac:dyDescent="0.25">
      <c r="A4" s="2">
        <f>IF(Data!A4&gt;0,Data!A4-4,"")</f>
        <v>1</v>
      </c>
      <c r="B4" s="2">
        <f>IF(Data!B4&gt;0,Data!B4-4,"")</f>
        <v>1</v>
      </c>
      <c r="C4" s="2">
        <f>IF(Data!C4&gt;0,Data!C4-4,"")</f>
        <v>0</v>
      </c>
      <c r="D4" s="2">
        <f>IF(Data!D4&gt;0,Data!D4-4,"")</f>
        <v>0</v>
      </c>
      <c r="E4" s="2">
        <f>IF(Data!E4&gt;0,Data!E4-4,"")</f>
        <v>2</v>
      </c>
      <c r="F4" s="2">
        <f>IF(Data!F4&gt;0,Data!F4-4,"")</f>
        <v>2</v>
      </c>
      <c r="G4" s="2">
        <f>IF(Data!G4&gt;0,Data!G4-4,"")</f>
        <v>1</v>
      </c>
      <c r="H4" s="2">
        <f>IF(Data!H4&gt;0,Data!H4-4,"")</f>
        <v>0</v>
      </c>
      <c r="K4" s="9">
        <f>IF(COUNT(A4,B4,C4,D4)&gt;0,AVERAGE(A4,B4,C4,D4),"")</f>
        <v>0.5</v>
      </c>
      <c r="L4" s="9">
        <f>IF(COUNT(E4,F4,G4,H4)&gt;0,AVERAGE(E4,F4,G4,H4),"")</f>
        <v>1.25</v>
      </c>
      <c r="M4" s="9">
        <f>IF(COUNT(A4,B4,C4,D4,E4,F4,G4,H4)&gt;0,AVERAGE(A4,B4,C4,D4,E4,F4,G4,H4),"")</f>
        <v>0.875</v>
      </c>
    </row>
    <row r="5" spans="1:13" x14ac:dyDescent="0.25">
      <c r="A5" s="2">
        <f>IF(Data!A5&gt;0,Data!A5-4,"")</f>
        <v>0</v>
      </c>
      <c r="B5" s="2">
        <f>IF(Data!B5&gt;0,Data!B5-4,"")</f>
        <v>1</v>
      </c>
      <c r="C5" s="2">
        <f>IF(Data!C5&gt;0,Data!C5-4,"")</f>
        <v>-1</v>
      </c>
      <c r="D5" s="2">
        <f>IF(Data!D5&gt;0,Data!D5-4,"")</f>
        <v>0</v>
      </c>
      <c r="E5" s="2">
        <f>IF(Data!E5&gt;0,Data!E5-4,"")</f>
        <v>-3</v>
      </c>
      <c r="F5" s="2">
        <f>IF(Data!F5&gt;0,Data!F5-4,"")</f>
        <v>-1</v>
      </c>
      <c r="G5" s="2">
        <f>IF(Data!G5&gt;0,Data!G5-4,"")</f>
        <v>-3</v>
      </c>
      <c r="H5" s="2">
        <f>IF(Data!H5&gt;0,Data!H5-4,"")</f>
        <v>-3</v>
      </c>
      <c r="K5" s="9">
        <f t="shared" ref="K5:K68" si="0">IF(COUNT(A5,B5,C5,D5)&gt;0,AVERAGE(A5,B5,C5,D5),"")</f>
        <v>0</v>
      </c>
      <c r="L5" s="9">
        <f t="shared" ref="L5:L68" si="1">IF(COUNT(E5,F5,G5,H5)&gt;0,AVERAGE(E5,F5,G5,H5),"")</f>
        <v>-2.5</v>
      </c>
      <c r="M5" s="9">
        <f t="shared" ref="M5:M68" si="2">IF(COUNT(A5,B5,C5,D5,E5,F5,G5,H5)&gt;0,AVERAGE(A5,B5,C5,D5,E5,F5,G5,H5),"")</f>
        <v>-1.25</v>
      </c>
    </row>
    <row r="6" spans="1:13" x14ac:dyDescent="0.25">
      <c r="A6" s="2">
        <f>IF(Data!A6&gt;0,Data!A6-4,"")</f>
        <v>2</v>
      </c>
      <c r="B6" s="2">
        <f>IF(Data!B6&gt;0,Data!B6-4,"")</f>
        <v>1</v>
      </c>
      <c r="C6" s="2">
        <f>IF(Data!C6&gt;0,Data!C6-4,"")</f>
        <v>2</v>
      </c>
      <c r="D6" s="2">
        <f>IF(Data!D6&gt;0,Data!D6-4,"")</f>
        <v>2</v>
      </c>
      <c r="E6" s="2">
        <f>IF(Data!E6&gt;0,Data!E6-4,"")</f>
        <v>1</v>
      </c>
      <c r="F6" s="2">
        <f>IF(Data!F6&gt;0,Data!F6-4,"")</f>
        <v>2</v>
      </c>
      <c r="G6" s="2">
        <f>IF(Data!G6&gt;0,Data!G6-4,"")</f>
        <v>0</v>
      </c>
      <c r="H6" s="2">
        <f>IF(Data!H6&gt;0,Data!H6-4,"")</f>
        <v>0</v>
      </c>
      <c r="K6" s="9">
        <f t="shared" si="0"/>
        <v>1.75</v>
      </c>
      <c r="L6" s="9">
        <f t="shared" si="1"/>
        <v>0.75</v>
      </c>
      <c r="M6" s="9">
        <f t="shared" si="2"/>
        <v>1.25</v>
      </c>
    </row>
    <row r="7" spans="1:13" x14ac:dyDescent="0.25">
      <c r="A7" s="2">
        <f>IF(Data!A7&gt;0,Data!A7-4,"")</f>
        <v>2</v>
      </c>
      <c r="B7" s="2">
        <f>IF(Data!B7&gt;0,Data!B7-4,"")</f>
        <v>0</v>
      </c>
      <c r="C7" s="2">
        <f>IF(Data!C7&gt;0,Data!C7-4,"")</f>
        <v>1</v>
      </c>
      <c r="D7" s="2">
        <f>IF(Data!D7&gt;0,Data!D7-4,"")</f>
        <v>2</v>
      </c>
      <c r="E7" s="2">
        <f>IF(Data!E7&gt;0,Data!E7-4,"")</f>
        <v>0</v>
      </c>
      <c r="F7" s="2">
        <f>IF(Data!F7&gt;0,Data!F7-4,"")</f>
        <v>1</v>
      </c>
      <c r="G7" s="2">
        <f>IF(Data!G7&gt;0,Data!G7-4,"")</f>
        <v>-3</v>
      </c>
      <c r="H7" s="2">
        <f>IF(Data!H7&gt;0,Data!H7-4,"")</f>
        <v>-2</v>
      </c>
      <c r="K7" s="9">
        <f t="shared" si="0"/>
        <v>1.25</v>
      </c>
      <c r="L7" s="9">
        <f t="shared" si="1"/>
        <v>-1</v>
      </c>
      <c r="M7" s="9">
        <f t="shared" si="2"/>
        <v>0.125</v>
      </c>
    </row>
    <row r="8" spans="1:13" x14ac:dyDescent="0.25">
      <c r="A8" s="2">
        <f>IF(Data!A8&gt;0,Data!A8-4,"")</f>
        <v>1</v>
      </c>
      <c r="B8" s="2">
        <f>IF(Data!B8&gt;0,Data!B8-4,"")</f>
        <v>2</v>
      </c>
      <c r="C8" s="2">
        <f>IF(Data!C8&gt;0,Data!C8-4,"")</f>
        <v>2</v>
      </c>
      <c r="D8" s="2">
        <f>IF(Data!D8&gt;0,Data!D8-4,"")</f>
        <v>1</v>
      </c>
      <c r="E8" s="2">
        <f>IF(Data!E8&gt;0,Data!E8-4,"")</f>
        <v>0</v>
      </c>
      <c r="F8" s="2">
        <f>IF(Data!F8&gt;0,Data!F8-4,"")</f>
        <v>0</v>
      </c>
      <c r="G8" s="2">
        <f>IF(Data!G8&gt;0,Data!G8-4,"")</f>
        <v>-1</v>
      </c>
      <c r="H8" s="2">
        <f>IF(Data!H8&gt;0,Data!H8-4,"")</f>
        <v>-1</v>
      </c>
      <c r="K8" s="9">
        <f t="shared" si="0"/>
        <v>1.5</v>
      </c>
      <c r="L8" s="9">
        <f t="shared" si="1"/>
        <v>-0.5</v>
      </c>
      <c r="M8" s="9">
        <f t="shared" si="2"/>
        <v>0.5</v>
      </c>
    </row>
    <row r="9" spans="1:13" x14ac:dyDescent="0.25">
      <c r="A9" s="2">
        <f>IF(Data!A9&gt;0,Data!A9-4,"")</f>
        <v>0</v>
      </c>
      <c r="B9" s="2">
        <f>IF(Data!B9&gt;0,Data!B9-4,"")</f>
        <v>-1</v>
      </c>
      <c r="C9" s="2">
        <f>IF(Data!C9&gt;0,Data!C9-4,"")</f>
        <v>-1</v>
      </c>
      <c r="D9" s="2">
        <f>IF(Data!D9&gt;0,Data!D9-4,"")</f>
        <v>-1</v>
      </c>
      <c r="E9" s="2">
        <f>IF(Data!E9&gt;0,Data!E9-4,"")</f>
        <v>0</v>
      </c>
      <c r="F9" s="2">
        <f>IF(Data!F9&gt;0,Data!F9-4,"")</f>
        <v>0</v>
      </c>
      <c r="G9" s="2">
        <f>IF(Data!G9&gt;0,Data!G9-4,"")</f>
        <v>0</v>
      </c>
      <c r="H9" s="2">
        <f>IF(Data!H9&gt;0,Data!H9-4,"")</f>
        <v>2</v>
      </c>
      <c r="K9" s="9">
        <f t="shared" si="0"/>
        <v>-0.75</v>
      </c>
      <c r="L9" s="9">
        <f t="shared" si="1"/>
        <v>0.5</v>
      </c>
      <c r="M9" s="9">
        <f t="shared" si="2"/>
        <v>-0.125</v>
      </c>
    </row>
    <row r="10" spans="1:13" x14ac:dyDescent="0.25">
      <c r="A10" s="2">
        <f>IF(Data!A10&gt;0,Data!A10-4,"")</f>
        <v>2</v>
      </c>
      <c r="B10" s="2">
        <f>IF(Data!B10&gt;0,Data!B10-4,"")</f>
        <v>1</v>
      </c>
      <c r="C10" s="2">
        <f>IF(Data!C10&gt;0,Data!C10-4,"")</f>
        <v>1</v>
      </c>
      <c r="D10" s="2">
        <f>IF(Data!D10&gt;0,Data!D10-4,"")</f>
        <v>2</v>
      </c>
      <c r="E10" s="2">
        <f>IF(Data!E10&gt;0,Data!E10-4,"")</f>
        <v>0</v>
      </c>
      <c r="F10" s="2">
        <f>IF(Data!F10&gt;0,Data!F10-4,"")</f>
        <v>0</v>
      </c>
      <c r="G10" s="2">
        <f>IF(Data!G10&gt;0,Data!G10-4,"")</f>
        <v>-1</v>
      </c>
      <c r="H10" s="2">
        <f>IF(Data!H10&gt;0,Data!H10-4,"")</f>
        <v>-1</v>
      </c>
      <c r="K10" s="9">
        <f t="shared" si="0"/>
        <v>1.5</v>
      </c>
      <c r="L10" s="9">
        <f t="shared" si="1"/>
        <v>-0.5</v>
      </c>
      <c r="M10" s="9">
        <f t="shared" si="2"/>
        <v>0.5</v>
      </c>
    </row>
    <row r="11" spans="1:13" x14ac:dyDescent="0.25">
      <c r="A11" s="2">
        <f>IF(Data!A11&gt;0,Data!A11-4,"")</f>
        <v>1</v>
      </c>
      <c r="B11" s="2">
        <f>IF(Data!B11&gt;0,Data!B11-4,"")</f>
        <v>1</v>
      </c>
      <c r="C11" s="2">
        <f>IF(Data!C11&gt;0,Data!C11-4,"")</f>
        <v>0</v>
      </c>
      <c r="D11" s="2">
        <f>IF(Data!D11&gt;0,Data!D11-4,"")</f>
        <v>1</v>
      </c>
      <c r="E11" s="2">
        <f>IF(Data!E11&gt;0,Data!E11-4,"")</f>
        <v>-1</v>
      </c>
      <c r="F11" s="2">
        <f>IF(Data!F11&gt;0,Data!F11-4,"")</f>
        <v>0</v>
      </c>
      <c r="G11" s="2">
        <f>IF(Data!G11&gt;0,Data!G11-4,"")</f>
        <v>-3</v>
      </c>
      <c r="H11" s="2">
        <f>IF(Data!H11&gt;0,Data!H11-4,"")</f>
        <v>-3</v>
      </c>
      <c r="K11" s="9">
        <f t="shared" si="0"/>
        <v>0.75</v>
      </c>
      <c r="L11" s="9">
        <f t="shared" si="1"/>
        <v>-1.75</v>
      </c>
      <c r="M11" s="9">
        <f t="shared" si="2"/>
        <v>-0.5</v>
      </c>
    </row>
    <row r="12" spans="1:13" x14ac:dyDescent="0.25">
      <c r="A12" s="2">
        <f>IF(Data!A12&gt;0,Data!A12-4,"")</f>
        <v>0</v>
      </c>
      <c r="B12" s="2">
        <f>IF(Data!B12&gt;0,Data!B12-4,"")</f>
        <v>2</v>
      </c>
      <c r="C12" s="2">
        <f>IF(Data!C12&gt;0,Data!C12-4,"")</f>
        <v>2</v>
      </c>
      <c r="D12" s="2">
        <f>IF(Data!D12&gt;0,Data!D12-4,"")</f>
        <v>2</v>
      </c>
      <c r="E12" s="2">
        <f>IF(Data!E12&gt;0,Data!E12-4,"")</f>
        <v>-1</v>
      </c>
      <c r="F12" s="2">
        <f>IF(Data!F12&gt;0,Data!F12-4,"")</f>
        <v>-1</v>
      </c>
      <c r="G12" s="2">
        <f>IF(Data!G12&gt;0,Data!G12-4,"")</f>
        <v>-3</v>
      </c>
      <c r="H12" s="2">
        <f>IF(Data!H12&gt;0,Data!H12-4,"")</f>
        <v>-2</v>
      </c>
      <c r="K12" s="9">
        <f t="shared" si="0"/>
        <v>1.5</v>
      </c>
      <c r="L12" s="9">
        <f t="shared" si="1"/>
        <v>-1.75</v>
      </c>
      <c r="M12" s="9">
        <f t="shared" si="2"/>
        <v>-0.125</v>
      </c>
    </row>
    <row r="13" spans="1:13" x14ac:dyDescent="0.25">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9" t="str">
        <f t="shared" si="0"/>
        <v/>
      </c>
      <c r="L13" s="9" t="str">
        <f t="shared" si="1"/>
        <v/>
      </c>
      <c r="M13" s="9" t="str">
        <f t="shared" si="2"/>
        <v/>
      </c>
    </row>
    <row r="14" spans="1:13" x14ac:dyDescent="0.25">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9" t="str">
        <f t="shared" si="0"/>
        <v/>
      </c>
      <c r="L14" s="9" t="str">
        <f t="shared" si="1"/>
        <v/>
      </c>
      <c r="M14" s="9" t="str">
        <f t="shared" si="2"/>
        <v/>
      </c>
    </row>
    <row r="15" spans="1:13" x14ac:dyDescent="0.25">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9" t="str">
        <f t="shared" si="0"/>
        <v/>
      </c>
      <c r="L15" s="9" t="str">
        <f t="shared" si="1"/>
        <v/>
      </c>
      <c r="M15" s="9" t="str">
        <f t="shared" si="2"/>
        <v/>
      </c>
    </row>
    <row r="16" spans="1:13" x14ac:dyDescent="0.25">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9" t="str">
        <f t="shared" si="0"/>
        <v/>
      </c>
      <c r="L16" s="9" t="str">
        <f t="shared" si="1"/>
        <v/>
      </c>
      <c r="M16" s="9" t="str">
        <f t="shared" si="2"/>
        <v/>
      </c>
    </row>
    <row r="17" spans="1:13" x14ac:dyDescent="0.2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9" t="str">
        <f t="shared" si="0"/>
        <v/>
      </c>
      <c r="L17" s="9" t="str">
        <f t="shared" si="1"/>
        <v/>
      </c>
      <c r="M17" s="9" t="str">
        <f t="shared" si="2"/>
        <v/>
      </c>
    </row>
    <row r="18" spans="1:13"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9" t="str">
        <f t="shared" si="0"/>
        <v/>
      </c>
      <c r="L18" s="9" t="str">
        <f t="shared" si="1"/>
        <v/>
      </c>
      <c r="M18" s="9" t="str">
        <f t="shared" si="2"/>
        <v/>
      </c>
    </row>
    <row r="19" spans="1:13"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9" t="str">
        <f t="shared" si="0"/>
        <v/>
      </c>
      <c r="L19" s="9" t="str">
        <f t="shared" si="1"/>
        <v/>
      </c>
      <c r="M19" s="9" t="str">
        <f t="shared" si="2"/>
        <v/>
      </c>
    </row>
    <row r="20" spans="1:13"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9" t="str">
        <f t="shared" si="0"/>
        <v/>
      </c>
      <c r="L20" s="9" t="str">
        <f t="shared" si="1"/>
        <v/>
      </c>
      <c r="M20" s="9" t="str">
        <f t="shared" si="2"/>
        <v/>
      </c>
    </row>
    <row r="21" spans="1:13"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9" t="str">
        <f t="shared" si="0"/>
        <v/>
      </c>
      <c r="L21" s="9" t="str">
        <f t="shared" si="1"/>
        <v/>
      </c>
      <c r="M21" s="9" t="str">
        <f t="shared" si="2"/>
        <v/>
      </c>
    </row>
    <row r="22" spans="1:13"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9" t="str">
        <f t="shared" si="0"/>
        <v/>
      </c>
      <c r="L22" s="9" t="str">
        <f t="shared" si="1"/>
        <v/>
      </c>
      <c r="M22" s="9" t="str">
        <f t="shared" si="2"/>
        <v/>
      </c>
    </row>
    <row r="23" spans="1:13"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9" t="str">
        <f t="shared" si="0"/>
        <v/>
      </c>
      <c r="L23" s="9" t="str">
        <f t="shared" si="1"/>
        <v/>
      </c>
      <c r="M23" s="9" t="str">
        <f t="shared" si="2"/>
        <v/>
      </c>
    </row>
    <row r="24" spans="1:13"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9" t="str">
        <f t="shared" si="0"/>
        <v/>
      </c>
      <c r="L24" s="9" t="str">
        <f t="shared" si="1"/>
        <v/>
      </c>
      <c r="M24" s="9" t="str">
        <f t="shared" si="2"/>
        <v/>
      </c>
    </row>
    <row r="25" spans="1:13"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9" t="str">
        <f t="shared" si="0"/>
        <v/>
      </c>
      <c r="L25" s="9" t="str">
        <f t="shared" si="1"/>
        <v/>
      </c>
      <c r="M25" s="9" t="str">
        <f t="shared" si="2"/>
        <v/>
      </c>
    </row>
    <row r="26" spans="1:13"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spans="1:12" x14ac:dyDescent="0.25">
      <c r="A1009"/>
      <c r="B1009"/>
      <c r="C1009"/>
      <c r="D1009"/>
      <c r="E1009"/>
      <c r="F1009"/>
      <c r="G1009"/>
      <c r="H1009"/>
      <c r="K1009"/>
      <c r="L1009"/>
    </row>
    <row r="1010" spans="1:12" x14ac:dyDescent="0.25">
      <c r="A1010"/>
      <c r="B1010"/>
      <c r="C1010"/>
      <c r="D1010"/>
      <c r="E1010"/>
      <c r="F1010"/>
      <c r="G1010"/>
      <c r="H1010"/>
      <c r="K1010"/>
      <c r="L1010"/>
    </row>
    <row r="1011" spans="1:12" x14ac:dyDescent="0.25">
      <c r="A1011"/>
      <c r="B1011"/>
      <c r="C1011"/>
      <c r="D1011"/>
      <c r="E1011"/>
      <c r="F1011"/>
      <c r="G1011"/>
      <c r="H1011"/>
      <c r="K1011"/>
      <c r="L1011"/>
    </row>
    <row r="1012" spans="1:12" x14ac:dyDescent="0.25">
      <c r="A1012"/>
      <c r="B1012"/>
      <c r="C1012"/>
      <c r="D1012"/>
      <c r="E1012"/>
      <c r="F1012"/>
      <c r="G1012"/>
      <c r="H1012"/>
      <c r="K1012"/>
      <c r="L1012"/>
    </row>
    <row r="1013" spans="1:12" x14ac:dyDescent="0.25">
      <c r="A1013"/>
      <c r="B1013"/>
      <c r="C1013"/>
      <c r="D1013"/>
      <c r="E1013"/>
      <c r="F1013"/>
      <c r="G1013"/>
      <c r="H1013"/>
      <c r="K1013"/>
      <c r="L1013"/>
    </row>
    <row r="1014" spans="1:12" x14ac:dyDescent="0.25">
      <c r="A1014"/>
      <c r="B1014"/>
      <c r="C1014"/>
      <c r="D1014"/>
      <c r="E1014"/>
      <c r="F1014"/>
      <c r="G1014"/>
      <c r="H1014"/>
      <c r="K1014"/>
      <c r="L1014"/>
    </row>
    <row r="1015" spans="1:12" x14ac:dyDescent="0.25">
      <c r="A1015"/>
      <c r="B1015"/>
      <c r="C1015"/>
      <c r="D1015"/>
      <c r="E1015"/>
      <c r="F1015"/>
      <c r="G1015"/>
      <c r="H1015"/>
      <c r="K1015"/>
      <c r="L1015"/>
    </row>
    <row r="1016" spans="1:12" x14ac:dyDescent="0.25">
      <c r="A1016"/>
      <c r="B1016"/>
      <c r="C1016"/>
      <c r="D1016"/>
      <c r="E1016"/>
      <c r="F1016"/>
      <c r="G1016"/>
      <c r="H1016"/>
      <c r="K1016"/>
      <c r="L1016"/>
    </row>
    <row r="1017" spans="1:12" x14ac:dyDescent="0.25">
      <c r="A1017"/>
      <c r="B1017"/>
      <c r="C1017"/>
      <c r="D1017"/>
      <c r="E1017"/>
      <c r="F1017"/>
      <c r="G1017"/>
      <c r="H1017"/>
      <c r="K1017"/>
      <c r="L1017"/>
    </row>
    <row r="1018" spans="1:12" x14ac:dyDescent="0.25">
      <c r="A1018"/>
      <c r="B1018"/>
      <c r="C1018"/>
      <c r="D1018"/>
      <c r="E1018"/>
      <c r="F1018"/>
      <c r="G1018"/>
      <c r="H1018"/>
      <c r="K1018"/>
      <c r="L1018"/>
    </row>
    <row r="1019" spans="1:12" x14ac:dyDescent="0.25">
      <c r="A1019"/>
      <c r="B1019"/>
      <c r="C1019"/>
      <c r="D1019"/>
      <c r="E1019"/>
      <c r="F1019"/>
      <c r="G1019"/>
      <c r="H1019"/>
      <c r="K1019"/>
      <c r="L1019"/>
    </row>
    <row r="1020" spans="1:12" x14ac:dyDescent="0.25">
      <c r="A1020"/>
      <c r="B1020"/>
      <c r="C1020"/>
      <c r="D1020"/>
      <c r="E1020"/>
      <c r="F1020"/>
      <c r="G1020"/>
      <c r="H1020"/>
      <c r="K1020"/>
      <c r="L1020"/>
    </row>
    <row r="1021" spans="1:12" x14ac:dyDescent="0.25">
      <c r="A1021"/>
      <c r="B1021"/>
      <c r="C1021"/>
      <c r="D1021"/>
      <c r="E1021"/>
      <c r="F1021"/>
      <c r="G1021"/>
      <c r="H1021"/>
      <c r="K1021"/>
      <c r="L1021"/>
    </row>
    <row r="1022" spans="1:12" x14ac:dyDescent="0.25">
      <c r="A1022"/>
      <c r="B1022"/>
      <c r="C1022"/>
      <c r="D1022"/>
      <c r="E1022"/>
      <c r="F1022"/>
      <c r="G1022"/>
      <c r="H1022"/>
      <c r="K1022"/>
      <c r="L1022"/>
    </row>
    <row r="1023" spans="1:12" x14ac:dyDescent="0.25">
      <c r="A1023"/>
      <c r="B1023"/>
      <c r="C1023"/>
      <c r="D1023"/>
      <c r="E1023"/>
      <c r="F1023"/>
      <c r="G1023"/>
      <c r="H1023"/>
      <c r="K1023"/>
      <c r="L1023"/>
    </row>
    <row r="1024" spans="1:12" x14ac:dyDescent="0.25">
      <c r="A1024"/>
      <c r="B1024"/>
      <c r="C1024"/>
      <c r="D1024"/>
      <c r="E1024"/>
      <c r="F1024"/>
      <c r="G1024"/>
      <c r="H1024"/>
      <c r="K1024"/>
      <c r="L1024"/>
    </row>
    <row r="1025" spans="1:12" x14ac:dyDescent="0.25">
      <c r="A1025"/>
      <c r="B1025"/>
      <c r="C1025"/>
      <c r="D1025"/>
      <c r="E1025"/>
      <c r="F1025"/>
      <c r="G1025"/>
      <c r="H1025"/>
      <c r="K1025"/>
      <c r="L1025"/>
    </row>
    <row r="1026" spans="1:12" x14ac:dyDescent="0.25">
      <c r="A1026"/>
      <c r="B1026"/>
      <c r="C1026"/>
      <c r="D1026"/>
      <c r="E1026"/>
      <c r="F1026"/>
      <c r="G1026"/>
      <c r="H1026"/>
      <c r="K1026"/>
      <c r="L1026"/>
    </row>
    <row r="1027" spans="1:12" x14ac:dyDescent="0.25">
      <c r="A1027"/>
      <c r="B1027"/>
      <c r="C1027"/>
      <c r="D1027"/>
      <c r="E1027"/>
      <c r="F1027"/>
      <c r="G1027"/>
      <c r="H1027"/>
      <c r="K1027"/>
      <c r="L1027"/>
    </row>
    <row r="1028" spans="1:12" x14ac:dyDescent="0.25">
      <c r="A1028"/>
      <c r="B1028"/>
      <c r="C1028"/>
      <c r="D1028"/>
      <c r="E1028"/>
      <c r="F1028"/>
      <c r="G1028"/>
      <c r="H1028"/>
      <c r="K1028"/>
      <c r="L1028"/>
    </row>
    <row r="1029" spans="1:12" x14ac:dyDescent="0.25">
      <c r="A1029"/>
      <c r="B1029"/>
      <c r="C1029"/>
      <c r="D1029"/>
      <c r="E1029"/>
      <c r="F1029"/>
      <c r="G1029"/>
      <c r="H1029"/>
      <c r="K1029"/>
      <c r="L1029"/>
    </row>
    <row r="1030" spans="1:12" x14ac:dyDescent="0.25">
      <c r="A1030"/>
      <c r="B1030"/>
      <c r="C1030"/>
      <c r="D1030"/>
      <c r="E1030"/>
      <c r="F1030"/>
      <c r="G1030"/>
      <c r="H1030"/>
      <c r="K1030"/>
      <c r="L1030"/>
    </row>
    <row r="1031" spans="1:12" x14ac:dyDescent="0.25">
      <c r="A1031"/>
      <c r="B1031"/>
      <c r="C1031"/>
      <c r="D1031"/>
      <c r="E1031"/>
      <c r="F1031"/>
      <c r="G1031"/>
      <c r="H1031"/>
      <c r="K1031"/>
      <c r="L1031"/>
    </row>
    <row r="1032" spans="1:12" x14ac:dyDescent="0.25">
      <c r="A1032"/>
      <c r="B1032"/>
      <c r="C1032"/>
      <c r="D1032"/>
      <c r="E1032"/>
      <c r="F1032"/>
      <c r="G1032"/>
      <c r="H1032"/>
      <c r="K1032"/>
      <c r="L1032"/>
    </row>
    <row r="1033" spans="1:12" x14ac:dyDescent="0.25">
      <c r="A1033"/>
      <c r="B1033"/>
      <c r="C1033"/>
      <c r="D1033"/>
      <c r="E1033"/>
      <c r="F1033"/>
      <c r="G1033"/>
      <c r="H1033"/>
      <c r="K1033"/>
      <c r="L1033"/>
    </row>
    <row r="1034" spans="1:12" x14ac:dyDescent="0.25">
      <c r="A1034"/>
      <c r="B1034"/>
      <c r="C1034"/>
      <c r="D1034"/>
      <c r="E1034"/>
      <c r="F1034"/>
      <c r="G1034"/>
      <c r="H1034"/>
      <c r="K1034"/>
      <c r="L1034"/>
    </row>
    <row r="1035" spans="1:12" x14ac:dyDescent="0.25">
      <c r="A1035"/>
      <c r="B1035"/>
      <c r="C1035"/>
      <c r="D1035"/>
      <c r="E1035"/>
      <c r="F1035"/>
      <c r="G1035"/>
      <c r="H1035"/>
      <c r="K1035"/>
      <c r="L1035"/>
    </row>
    <row r="1036" spans="1:12" x14ac:dyDescent="0.25">
      <c r="A1036"/>
      <c r="B1036"/>
      <c r="C1036"/>
      <c r="D1036"/>
      <c r="E1036"/>
      <c r="F1036"/>
      <c r="G1036"/>
      <c r="H1036"/>
      <c r="K1036"/>
      <c r="L1036"/>
    </row>
    <row r="1037" spans="1:12" x14ac:dyDescent="0.25">
      <c r="A1037"/>
      <c r="B1037"/>
      <c r="C1037"/>
      <c r="D1037"/>
      <c r="E1037"/>
      <c r="F1037"/>
      <c r="G1037"/>
      <c r="H1037"/>
      <c r="K1037"/>
      <c r="L1037"/>
    </row>
    <row r="1038" spans="1:12" x14ac:dyDescent="0.25">
      <c r="A1038"/>
      <c r="B1038"/>
      <c r="C1038"/>
      <c r="D1038"/>
      <c r="E1038"/>
      <c r="F1038"/>
      <c r="G1038"/>
      <c r="H1038"/>
      <c r="K1038"/>
      <c r="L1038"/>
    </row>
    <row r="1039" spans="1:12" x14ac:dyDescent="0.25">
      <c r="A1039"/>
      <c r="B1039"/>
      <c r="C1039"/>
      <c r="D1039"/>
      <c r="E1039"/>
      <c r="F1039"/>
      <c r="G1039"/>
      <c r="H1039"/>
      <c r="K1039"/>
      <c r="L1039"/>
    </row>
    <row r="1040" spans="1:12" x14ac:dyDescent="0.25">
      <c r="A1040"/>
      <c r="B1040"/>
      <c r="C1040"/>
      <c r="D1040"/>
      <c r="E1040"/>
      <c r="F1040"/>
      <c r="G1040"/>
      <c r="H1040"/>
      <c r="K1040"/>
      <c r="L1040"/>
    </row>
    <row r="1041" spans="1:12" x14ac:dyDescent="0.25">
      <c r="A1041"/>
      <c r="B1041"/>
      <c r="C1041"/>
      <c r="D1041"/>
      <c r="E1041"/>
      <c r="F1041"/>
      <c r="G1041"/>
      <c r="H1041"/>
      <c r="K1041"/>
      <c r="L1041"/>
    </row>
    <row r="1042" spans="1:12" x14ac:dyDescent="0.25">
      <c r="A1042"/>
      <c r="B1042"/>
      <c r="C1042"/>
      <c r="D1042"/>
      <c r="E1042"/>
      <c r="F1042"/>
      <c r="G1042"/>
      <c r="H1042"/>
      <c r="K1042"/>
      <c r="L1042"/>
    </row>
    <row r="1043" spans="1:12" x14ac:dyDescent="0.25">
      <c r="A1043"/>
      <c r="B1043"/>
      <c r="C1043"/>
      <c r="D1043"/>
      <c r="E1043"/>
      <c r="F1043"/>
      <c r="G1043"/>
      <c r="H1043"/>
      <c r="K1043"/>
      <c r="L1043"/>
    </row>
    <row r="1044" spans="1:12" x14ac:dyDescent="0.25">
      <c r="A1044"/>
      <c r="B1044"/>
      <c r="C1044"/>
      <c r="D1044"/>
      <c r="E1044"/>
      <c r="F1044"/>
      <c r="G1044"/>
      <c r="H1044"/>
      <c r="K1044"/>
      <c r="L1044"/>
    </row>
    <row r="1045" spans="1:12" x14ac:dyDescent="0.25">
      <c r="A1045"/>
      <c r="B1045"/>
      <c r="C1045"/>
      <c r="D1045"/>
      <c r="E1045"/>
      <c r="F1045"/>
      <c r="G1045"/>
      <c r="H1045"/>
      <c r="K1045"/>
      <c r="L1045"/>
    </row>
    <row r="1046" spans="1:12" x14ac:dyDescent="0.25">
      <c r="A1046"/>
      <c r="B1046"/>
      <c r="C1046"/>
      <c r="D1046"/>
      <c r="E1046"/>
      <c r="F1046"/>
      <c r="G1046"/>
      <c r="H1046"/>
      <c r="K1046"/>
      <c r="L1046"/>
    </row>
    <row r="1047" spans="1:12" x14ac:dyDescent="0.25">
      <c r="A1047"/>
      <c r="B1047"/>
      <c r="C1047"/>
      <c r="D1047"/>
      <c r="E1047"/>
      <c r="F1047"/>
      <c r="G1047"/>
      <c r="H1047"/>
      <c r="K1047"/>
      <c r="L1047"/>
    </row>
    <row r="1048" spans="1:12" x14ac:dyDescent="0.25">
      <c r="A1048"/>
      <c r="B1048"/>
      <c r="C1048"/>
      <c r="D1048"/>
      <c r="E1048"/>
      <c r="F1048"/>
      <c r="G1048"/>
      <c r="H1048"/>
      <c r="K1048"/>
      <c r="L1048"/>
    </row>
    <row r="1049" spans="1:12" x14ac:dyDescent="0.25">
      <c r="A1049"/>
      <c r="B1049"/>
      <c r="C1049"/>
      <c r="D1049"/>
      <c r="E1049"/>
      <c r="F1049"/>
      <c r="G1049"/>
      <c r="H1049"/>
      <c r="K1049"/>
      <c r="L1049"/>
    </row>
    <row r="1050" spans="1:12" x14ac:dyDescent="0.25">
      <c r="A1050"/>
      <c r="B1050"/>
      <c r="C1050"/>
      <c r="D1050"/>
      <c r="E1050"/>
      <c r="F1050"/>
      <c r="G1050"/>
      <c r="H1050"/>
      <c r="K1050"/>
      <c r="L1050"/>
    </row>
    <row r="1051" spans="1:12" x14ac:dyDescent="0.25">
      <c r="A1051"/>
      <c r="B1051"/>
      <c r="C1051"/>
      <c r="D1051"/>
      <c r="E1051"/>
      <c r="F1051"/>
      <c r="G1051"/>
      <c r="H1051"/>
      <c r="K1051"/>
      <c r="L1051"/>
    </row>
    <row r="1052" spans="1:12" x14ac:dyDescent="0.25">
      <c r="A1052"/>
      <c r="B1052"/>
      <c r="C1052"/>
      <c r="D1052"/>
      <c r="E1052"/>
      <c r="F1052"/>
      <c r="G1052"/>
      <c r="H1052"/>
      <c r="K1052"/>
      <c r="L1052"/>
    </row>
    <row r="1053" spans="1:12" x14ac:dyDescent="0.25">
      <c r="A1053"/>
      <c r="B1053"/>
      <c r="C1053"/>
      <c r="D1053"/>
      <c r="E1053"/>
      <c r="F1053"/>
      <c r="G1053"/>
      <c r="H1053"/>
      <c r="K1053"/>
      <c r="L1053"/>
    </row>
    <row r="1054" spans="1:12" x14ac:dyDescent="0.25">
      <c r="A1054"/>
      <c r="B1054"/>
      <c r="C1054"/>
      <c r="D1054"/>
      <c r="E1054"/>
      <c r="F1054"/>
      <c r="G1054"/>
      <c r="H1054"/>
      <c r="K1054"/>
      <c r="L1054"/>
    </row>
    <row r="1055" spans="1:12" x14ac:dyDescent="0.25">
      <c r="A1055"/>
      <c r="B1055"/>
      <c r="C1055"/>
      <c r="D1055"/>
      <c r="E1055"/>
      <c r="F1055"/>
      <c r="G1055"/>
      <c r="H1055"/>
      <c r="K1055"/>
      <c r="L1055"/>
    </row>
    <row r="1056" spans="1:12" x14ac:dyDescent="0.25">
      <c r="A1056"/>
      <c r="B1056"/>
      <c r="C1056"/>
      <c r="D1056"/>
      <c r="E1056"/>
      <c r="F1056"/>
      <c r="G1056"/>
      <c r="H1056"/>
      <c r="K1056"/>
      <c r="L1056"/>
    </row>
    <row r="1057" spans="1:12" x14ac:dyDescent="0.25">
      <c r="A1057"/>
      <c r="B1057"/>
      <c r="C1057"/>
      <c r="D1057"/>
      <c r="E1057"/>
      <c r="F1057"/>
      <c r="G1057"/>
      <c r="H1057"/>
      <c r="K1057"/>
      <c r="L1057"/>
    </row>
    <row r="1058" spans="1:12" x14ac:dyDescent="0.25">
      <c r="A1058"/>
      <c r="B1058"/>
      <c r="C1058"/>
      <c r="D1058"/>
      <c r="E1058"/>
      <c r="F1058"/>
      <c r="G1058"/>
      <c r="H1058"/>
      <c r="K1058"/>
      <c r="L1058"/>
    </row>
    <row r="1059" spans="1:12" x14ac:dyDescent="0.25">
      <c r="A1059"/>
      <c r="B1059"/>
      <c r="C1059"/>
      <c r="D1059"/>
      <c r="E1059"/>
      <c r="F1059"/>
      <c r="G1059"/>
      <c r="H1059"/>
      <c r="K1059"/>
      <c r="L1059"/>
    </row>
    <row r="1060" spans="1:12" x14ac:dyDescent="0.25">
      <c r="A1060"/>
      <c r="B1060"/>
      <c r="C1060"/>
      <c r="D1060"/>
      <c r="E1060"/>
      <c r="F1060"/>
      <c r="G1060"/>
      <c r="H1060"/>
      <c r="K1060"/>
      <c r="L1060"/>
    </row>
    <row r="1061" spans="1:12" x14ac:dyDescent="0.25">
      <c r="A1061"/>
      <c r="B1061"/>
      <c r="C1061"/>
      <c r="D1061"/>
      <c r="E1061"/>
      <c r="F1061"/>
      <c r="G1061"/>
      <c r="H1061"/>
      <c r="K1061"/>
      <c r="L1061"/>
    </row>
    <row r="1062" spans="1:12" x14ac:dyDescent="0.25">
      <c r="A1062"/>
      <c r="B1062"/>
      <c r="C1062"/>
      <c r="D1062"/>
      <c r="E1062"/>
      <c r="F1062"/>
      <c r="G1062"/>
      <c r="H1062"/>
      <c r="K1062"/>
      <c r="L1062"/>
    </row>
    <row r="1063" spans="1:12" x14ac:dyDescent="0.25">
      <c r="A1063"/>
      <c r="B1063"/>
      <c r="C1063"/>
      <c r="D1063"/>
      <c r="E1063"/>
      <c r="F1063"/>
      <c r="G1063"/>
      <c r="H1063"/>
      <c r="K1063"/>
      <c r="L1063"/>
    </row>
    <row r="1064" spans="1:12" x14ac:dyDescent="0.25">
      <c r="A1064"/>
      <c r="B1064"/>
      <c r="C1064"/>
      <c r="D1064"/>
      <c r="E1064"/>
      <c r="F1064"/>
      <c r="G1064"/>
      <c r="H1064"/>
      <c r="K1064"/>
      <c r="L1064"/>
    </row>
    <row r="1065" spans="1:12" x14ac:dyDescent="0.25">
      <c r="A1065"/>
      <c r="B1065"/>
      <c r="C1065"/>
      <c r="D1065"/>
      <c r="E1065"/>
      <c r="F1065"/>
      <c r="G1065"/>
      <c r="H1065"/>
      <c r="K1065"/>
      <c r="L1065"/>
    </row>
    <row r="1066" spans="1:12" x14ac:dyDescent="0.25">
      <c r="A1066"/>
      <c r="B1066"/>
      <c r="C1066"/>
      <c r="D1066"/>
      <c r="E1066"/>
      <c r="F1066"/>
      <c r="G1066"/>
      <c r="H1066"/>
      <c r="K1066"/>
      <c r="L1066"/>
    </row>
    <row r="1067" spans="1:12" x14ac:dyDescent="0.25">
      <c r="A1067"/>
      <c r="B1067"/>
      <c r="C1067"/>
      <c r="D1067"/>
      <c r="E1067"/>
      <c r="F1067"/>
      <c r="G1067"/>
      <c r="H1067"/>
      <c r="K1067"/>
      <c r="L1067"/>
    </row>
    <row r="1068" spans="1:12" x14ac:dyDescent="0.25">
      <c r="A1068"/>
      <c r="B1068"/>
      <c r="C1068"/>
      <c r="D1068"/>
      <c r="E1068"/>
      <c r="F1068"/>
      <c r="G1068"/>
      <c r="H1068"/>
      <c r="K1068"/>
      <c r="L1068"/>
    </row>
    <row r="1069" spans="1:12" x14ac:dyDescent="0.25">
      <c r="A1069"/>
      <c r="B1069"/>
      <c r="C1069"/>
      <c r="D1069"/>
      <c r="E1069"/>
      <c r="F1069"/>
      <c r="G1069"/>
      <c r="H1069"/>
      <c r="K1069"/>
      <c r="L1069"/>
    </row>
    <row r="1070" spans="1:12" x14ac:dyDescent="0.25">
      <c r="A1070"/>
      <c r="B1070"/>
      <c r="C1070"/>
      <c r="D1070"/>
      <c r="E1070"/>
      <c r="F1070"/>
      <c r="G1070"/>
      <c r="H1070"/>
      <c r="K1070"/>
      <c r="L1070"/>
    </row>
    <row r="1071" spans="1:12" x14ac:dyDescent="0.25">
      <c r="A1071"/>
      <c r="B1071"/>
      <c r="C1071"/>
      <c r="D1071"/>
      <c r="E1071"/>
      <c r="F1071"/>
      <c r="G1071"/>
      <c r="H1071"/>
      <c r="K1071"/>
      <c r="L1071"/>
    </row>
    <row r="1072" spans="1:12" x14ac:dyDescent="0.25">
      <c r="A1072"/>
      <c r="B1072"/>
      <c r="C1072"/>
      <c r="D1072"/>
      <c r="E1072"/>
      <c r="F1072"/>
      <c r="G1072"/>
      <c r="H1072"/>
      <c r="K1072"/>
      <c r="L1072"/>
    </row>
    <row r="1073" spans="1:12" x14ac:dyDescent="0.25">
      <c r="A1073"/>
      <c r="B1073"/>
      <c r="C1073"/>
      <c r="D1073"/>
      <c r="E1073"/>
      <c r="F1073"/>
      <c r="G1073"/>
      <c r="H1073"/>
      <c r="K1073"/>
      <c r="L1073"/>
    </row>
    <row r="1074" spans="1:12" x14ac:dyDescent="0.25">
      <c r="A1074"/>
      <c r="B1074"/>
      <c r="C1074"/>
      <c r="D1074"/>
      <c r="E1074"/>
      <c r="F1074"/>
      <c r="G1074"/>
      <c r="H1074"/>
      <c r="K1074"/>
      <c r="L1074"/>
    </row>
    <row r="1075" spans="1:12" x14ac:dyDescent="0.25">
      <c r="A1075"/>
      <c r="B1075"/>
      <c r="C1075"/>
      <c r="D1075"/>
      <c r="E1075"/>
      <c r="F1075"/>
      <c r="G1075"/>
      <c r="H1075"/>
      <c r="K1075"/>
      <c r="L1075"/>
    </row>
    <row r="1076" spans="1:12" x14ac:dyDescent="0.25">
      <c r="A1076"/>
      <c r="B1076"/>
      <c r="C1076"/>
      <c r="D1076"/>
      <c r="E1076"/>
      <c r="F1076"/>
      <c r="G1076"/>
      <c r="H1076"/>
      <c r="K1076"/>
      <c r="L1076"/>
    </row>
    <row r="1077" spans="1:12" x14ac:dyDescent="0.25">
      <c r="A1077"/>
      <c r="B1077"/>
      <c r="C1077"/>
      <c r="D1077"/>
      <c r="E1077"/>
      <c r="F1077"/>
      <c r="G1077"/>
      <c r="H1077"/>
      <c r="K1077"/>
      <c r="L1077"/>
    </row>
    <row r="1078" spans="1:12" x14ac:dyDescent="0.25">
      <c r="A1078"/>
      <c r="B1078"/>
      <c r="C1078"/>
      <c r="D1078"/>
      <c r="E1078"/>
      <c r="F1078"/>
      <c r="G1078"/>
      <c r="H1078"/>
      <c r="K1078"/>
      <c r="L1078"/>
    </row>
    <row r="1079" spans="1:12" x14ac:dyDescent="0.25">
      <c r="A1079"/>
      <c r="B1079"/>
      <c r="C1079"/>
      <c r="D1079"/>
      <c r="E1079"/>
      <c r="F1079"/>
      <c r="G1079"/>
      <c r="H1079"/>
      <c r="K1079"/>
      <c r="L1079"/>
    </row>
    <row r="1080" spans="1:12" x14ac:dyDescent="0.25">
      <c r="A1080"/>
      <c r="B1080"/>
      <c r="C1080"/>
      <c r="D1080"/>
      <c r="E1080"/>
      <c r="F1080"/>
      <c r="G1080"/>
      <c r="H1080"/>
      <c r="K1080"/>
      <c r="L1080"/>
    </row>
    <row r="1081" spans="1:12" x14ac:dyDescent="0.25">
      <c r="A1081"/>
      <c r="B1081"/>
      <c r="C1081"/>
      <c r="D1081"/>
      <c r="E1081"/>
      <c r="F1081"/>
      <c r="G1081"/>
      <c r="H1081"/>
      <c r="K1081"/>
      <c r="L1081"/>
    </row>
    <row r="1082" spans="1:12" x14ac:dyDescent="0.25">
      <c r="A1082"/>
      <c r="B1082"/>
      <c r="C1082"/>
      <c r="D1082"/>
      <c r="E1082"/>
      <c r="F1082"/>
      <c r="G1082"/>
      <c r="H1082"/>
      <c r="K1082"/>
      <c r="L1082"/>
    </row>
    <row r="1083" spans="1:12" x14ac:dyDescent="0.25">
      <c r="A1083"/>
      <c r="B1083"/>
      <c r="C1083"/>
      <c r="D1083"/>
      <c r="E1083"/>
      <c r="F1083"/>
      <c r="G1083"/>
      <c r="H1083"/>
      <c r="K1083"/>
      <c r="L1083"/>
    </row>
    <row r="1084" spans="1:12" x14ac:dyDescent="0.25">
      <c r="A1084"/>
      <c r="B1084"/>
      <c r="C1084"/>
      <c r="D1084"/>
      <c r="E1084"/>
      <c r="F1084"/>
      <c r="G1084"/>
      <c r="H1084"/>
      <c r="K1084"/>
      <c r="L1084"/>
    </row>
    <row r="1085" spans="1:12" x14ac:dyDescent="0.25">
      <c r="A1085"/>
      <c r="B1085"/>
      <c r="C1085"/>
      <c r="D1085"/>
      <c r="E1085"/>
      <c r="F1085"/>
      <c r="G1085"/>
      <c r="H1085"/>
      <c r="K1085"/>
      <c r="L1085"/>
    </row>
    <row r="1086" spans="1:12" x14ac:dyDescent="0.25">
      <c r="A1086"/>
      <c r="B1086"/>
      <c r="C1086"/>
      <c r="D1086"/>
      <c r="E1086"/>
      <c r="F1086"/>
      <c r="G1086"/>
      <c r="H1086"/>
      <c r="K1086"/>
      <c r="L1086"/>
    </row>
    <row r="1087" spans="1:12" x14ac:dyDescent="0.25">
      <c r="A1087"/>
      <c r="B1087"/>
      <c r="C1087"/>
      <c r="D1087"/>
      <c r="E1087"/>
      <c r="F1087"/>
      <c r="G1087"/>
      <c r="H1087"/>
      <c r="K1087"/>
      <c r="L1087"/>
    </row>
    <row r="1088" spans="1:12" x14ac:dyDescent="0.25">
      <c r="A1088"/>
      <c r="B1088"/>
      <c r="C1088"/>
      <c r="D1088"/>
      <c r="E1088"/>
      <c r="F1088"/>
      <c r="G1088"/>
      <c r="H1088"/>
      <c r="K1088"/>
      <c r="L1088"/>
    </row>
    <row r="1089" spans="1:12" x14ac:dyDescent="0.25">
      <c r="A1089"/>
      <c r="B1089"/>
      <c r="C1089"/>
      <c r="D1089"/>
      <c r="E1089"/>
      <c r="F1089"/>
      <c r="G1089"/>
      <c r="H1089"/>
      <c r="K1089"/>
      <c r="L1089"/>
    </row>
    <row r="1090" spans="1:12" x14ac:dyDescent="0.25">
      <c r="A1090"/>
      <c r="B1090"/>
      <c r="C1090"/>
      <c r="D1090"/>
      <c r="E1090"/>
      <c r="F1090"/>
      <c r="G1090"/>
      <c r="H1090"/>
      <c r="K1090"/>
      <c r="L1090"/>
    </row>
    <row r="1091" spans="1:12" x14ac:dyDescent="0.25">
      <c r="A1091"/>
      <c r="B1091"/>
      <c r="C1091"/>
      <c r="D1091"/>
      <c r="E1091"/>
      <c r="F1091"/>
      <c r="G1091"/>
      <c r="H1091"/>
      <c r="K1091"/>
      <c r="L1091"/>
    </row>
    <row r="1092" spans="1:12" x14ac:dyDescent="0.25">
      <c r="A1092"/>
      <c r="B1092"/>
      <c r="C1092"/>
      <c r="D1092"/>
      <c r="E1092"/>
      <c r="F1092"/>
      <c r="G1092"/>
      <c r="H1092"/>
      <c r="K1092"/>
      <c r="L1092"/>
    </row>
    <row r="1093" spans="1:12" x14ac:dyDescent="0.25">
      <c r="A1093"/>
      <c r="B1093"/>
      <c r="C1093"/>
      <c r="D1093"/>
      <c r="E1093"/>
      <c r="F1093"/>
      <c r="G1093"/>
      <c r="H1093"/>
      <c r="K1093"/>
      <c r="L1093"/>
    </row>
    <row r="1094" spans="1:12" x14ac:dyDescent="0.25">
      <c r="A1094"/>
      <c r="B1094"/>
      <c r="C1094"/>
      <c r="D1094"/>
      <c r="E1094"/>
      <c r="F1094"/>
      <c r="G1094"/>
      <c r="H1094"/>
      <c r="K1094"/>
      <c r="L1094"/>
    </row>
    <row r="1095" spans="1:12" x14ac:dyDescent="0.25">
      <c r="A1095"/>
      <c r="B1095"/>
      <c r="C1095"/>
      <c r="D1095"/>
      <c r="E1095"/>
      <c r="F1095"/>
      <c r="G1095"/>
      <c r="H1095"/>
      <c r="K1095"/>
      <c r="L1095"/>
    </row>
    <row r="1096" spans="1:12" x14ac:dyDescent="0.25">
      <c r="A1096"/>
      <c r="B1096"/>
      <c r="C1096"/>
      <c r="D1096"/>
      <c r="E1096"/>
      <c r="F1096"/>
      <c r="G1096"/>
      <c r="H1096"/>
      <c r="K1096"/>
      <c r="L1096"/>
    </row>
    <row r="1097" spans="1:12" x14ac:dyDescent="0.25">
      <c r="A1097"/>
      <c r="B1097"/>
      <c r="C1097"/>
      <c r="D1097"/>
      <c r="E1097"/>
      <c r="F1097"/>
      <c r="G1097"/>
      <c r="H1097"/>
      <c r="K1097"/>
      <c r="L1097"/>
    </row>
    <row r="1098" spans="1:12" x14ac:dyDescent="0.25">
      <c r="A1098"/>
      <c r="B1098"/>
      <c r="C1098"/>
      <c r="D1098"/>
      <c r="E1098"/>
      <c r="F1098"/>
      <c r="G1098"/>
      <c r="H1098"/>
      <c r="K1098"/>
      <c r="L1098"/>
    </row>
    <row r="1099" spans="1:12" x14ac:dyDescent="0.25">
      <c r="A1099"/>
      <c r="B1099"/>
      <c r="C1099"/>
      <c r="D1099"/>
      <c r="E1099"/>
      <c r="F1099"/>
      <c r="G1099"/>
      <c r="H1099"/>
      <c r="K1099"/>
      <c r="L1099"/>
    </row>
    <row r="1100" spans="1:12" x14ac:dyDescent="0.25">
      <c r="A1100"/>
      <c r="B1100"/>
      <c r="C1100"/>
      <c r="D1100"/>
      <c r="E1100"/>
      <c r="F1100"/>
      <c r="G1100"/>
      <c r="H1100"/>
      <c r="K1100"/>
      <c r="L1100"/>
    </row>
    <row r="1101" spans="1:12" x14ac:dyDescent="0.25">
      <c r="A1101"/>
      <c r="B1101"/>
      <c r="C1101"/>
      <c r="D1101"/>
      <c r="E1101"/>
      <c r="F1101"/>
      <c r="G1101"/>
      <c r="H1101"/>
      <c r="K1101"/>
      <c r="L1101"/>
    </row>
    <row r="1102" spans="1:12" x14ac:dyDescent="0.25">
      <c r="A1102"/>
      <c r="B1102"/>
      <c r="C1102"/>
      <c r="D1102"/>
      <c r="E1102"/>
      <c r="F1102"/>
      <c r="G1102"/>
      <c r="H1102"/>
      <c r="K1102"/>
      <c r="L1102"/>
    </row>
    <row r="1103" spans="1:12" x14ac:dyDescent="0.25">
      <c r="A1103"/>
      <c r="B1103"/>
      <c r="C1103"/>
      <c r="D1103"/>
      <c r="E1103"/>
      <c r="F1103"/>
      <c r="G1103"/>
      <c r="H1103"/>
      <c r="K1103"/>
      <c r="L1103"/>
    </row>
    <row r="1104" spans="1:12" x14ac:dyDescent="0.25">
      <c r="A1104"/>
      <c r="B1104"/>
      <c r="C1104"/>
      <c r="D1104"/>
      <c r="E1104"/>
      <c r="F1104"/>
      <c r="G1104"/>
      <c r="H1104"/>
      <c r="K1104"/>
      <c r="L1104"/>
    </row>
    <row r="1105" spans="1:12" x14ac:dyDescent="0.25">
      <c r="A1105"/>
      <c r="B1105"/>
      <c r="C1105"/>
      <c r="D1105"/>
      <c r="E1105"/>
      <c r="F1105"/>
      <c r="G1105"/>
      <c r="H1105"/>
      <c r="K1105"/>
      <c r="L1105"/>
    </row>
    <row r="1106" spans="1:12" x14ac:dyDescent="0.25">
      <c r="A1106"/>
      <c r="B1106"/>
      <c r="C1106"/>
      <c r="D1106"/>
      <c r="E1106"/>
      <c r="F1106"/>
      <c r="G1106"/>
      <c r="H1106"/>
      <c r="K1106"/>
      <c r="L1106"/>
    </row>
    <row r="1107" spans="1:12" x14ac:dyDescent="0.25">
      <c r="A1107"/>
      <c r="B1107"/>
      <c r="C1107"/>
      <c r="D1107"/>
      <c r="E1107"/>
      <c r="F1107"/>
      <c r="G1107"/>
      <c r="H1107"/>
      <c r="K1107"/>
      <c r="L1107"/>
    </row>
    <row r="1108" spans="1:12" x14ac:dyDescent="0.25">
      <c r="A1108"/>
      <c r="B1108"/>
      <c r="C1108"/>
      <c r="D1108"/>
      <c r="E1108"/>
      <c r="F1108"/>
      <c r="G1108"/>
      <c r="H1108"/>
      <c r="K1108"/>
      <c r="L1108"/>
    </row>
    <row r="1109" spans="1:12" x14ac:dyDescent="0.25">
      <c r="A1109"/>
      <c r="B1109"/>
      <c r="C1109"/>
      <c r="D1109"/>
      <c r="E1109"/>
      <c r="F1109"/>
      <c r="G1109"/>
      <c r="H1109"/>
      <c r="K1109"/>
      <c r="L1109"/>
    </row>
    <row r="1110" spans="1:12" x14ac:dyDescent="0.25">
      <c r="A1110"/>
      <c r="B1110"/>
      <c r="C1110"/>
      <c r="D1110"/>
      <c r="E1110"/>
      <c r="F1110"/>
      <c r="G1110"/>
      <c r="H1110"/>
      <c r="K1110"/>
      <c r="L1110"/>
    </row>
    <row r="1111" spans="1:12" x14ac:dyDescent="0.25">
      <c r="A1111"/>
      <c r="B1111"/>
      <c r="C1111"/>
      <c r="D1111"/>
      <c r="E1111"/>
      <c r="F1111"/>
      <c r="G1111"/>
      <c r="H1111"/>
      <c r="K1111"/>
      <c r="L1111"/>
    </row>
    <row r="1112" spans="1:12" x14ac:dyDescent="0.25">
      <c r="A1112"/>
      <c r="B1112"/>
      <c r="C1112"/>
      <c r="D1112"/>
      <c r="E1112"/>
      <c r="F1112"/>
      <c r="G1112"/>
      <c r="H1112"/>
      <c r="K1112"/>
      <c r="L1112"/>
    </row>
    <row r="1113" spans="1:12" x14ac:dyDescent="0.25">
      <c r="A1113"/>
      <c r="B1113"/>
      <c r="C1113"/>
      <c r="D1113"/>
      <c r="E1113"/>
      <c r="F1113"/>
      <c r="G1113"/>
      <c r="H1113"/>
      <c r="K1113"/>
      <c r="L1113"/>
    </row>
    <row r="1114" spans="1:12" x14ac:dyDescent="0.25">
      <c r="A1114"/>
      <c r="B1114"/>
      <c r="C1114"/>
      <c r="D1114"/>
      <c r="E1114"/>
      <c r="F1114"/>
      <c r="G1114"/>
      <c r="H1114"/>
      <c r="K1114"/>
      <c r="L1114"/>
    </row>
    <row r="1115" spans="1:12" x14ac:dyDescent="0.25">
      <c r="A1115"/>
      <c r="B1115"/>
      <c r="C1115"/>
      <c r="D1115"/>
      <c r="E1115"/>
      <c r="F1115"/>
      <c r="G1115"/>
      <c r="H1115"/>
      <c r="K1115"/>
      <c r="L1115"/>
    </row>
    <row r="1116" spans="1:12" x14ac:dyDescent="0.25">
      <c r="A1116"/>
      <c r="B1116"/>
      <c r="C1116"/>
      <c r="D1116"/>
      <c r="E1116"/>
      <c r="F1116"/>
      <c r="G1116"/>
      <c r="H1116"/>
      <c r="K1116"/>
      <c r="L1116"/>
    </row>
    <row r="1117" spans="1:12" x14ac:dyDescent="0.25">
      <c r="A1117"/>
      <c r="B1117"/>
      <c r="C1117"/>
      <c r="D1117"/>
      <c r="E1117"/>
      <c r="F1117"/>
      <c r="G1117"/>
      <c r="H1117"/>
      <c r="K1117"/>
      <c r="L1117"/>
    </row>
    <row r="1118" spans="1:12" x14ac:dyDescent="0.25">
      <c r="A1118"/>
      <c r="B1118"/>
      <c r="C1118"/>
      <c r="D1118"/>
      <c r="E1118"/>
      <c r="F1118"/>
      <c r="G1118"/>
      <c r="H1118"/>
      <c r="K1118"/>
      <c r="L1118"/>
    </row>
    <row r="1119" spans="1:12" x14ac:dyDescent="0.25">
      <c r="A1119"/>
      <c r="B1119"/>
      <c r="C1119"/>
      <c r="D1119"/>
      <c r="E1119"/>
      <c r="F1119"/>
      <c r="G1119"/>
      <c r="H1119"/>
      <c r="K1119"/>
      <c r="L1119"/>
    </row>
    <row r="1120" spans="1:12" x14ac:dyDescent="0.25">
      <c r="A1120"/>
      <c r="B1120"/>
      <c r="C1120"/>
      <c r="D1120"/>
      <c r="E1120"/>
      <c r="F1120"/>
      <c r="G1120"/>
      <c r="H1120"/>
      <c r="K1120"/>
      <c r="L1120"/>
    </row>
    <row r="1121" spans="1:12" x14ac:dyDescent="0.25">
      <c r="A1121"/>
      <c r="B1121"/>
      <c r="C1121"/>
      <c r="D1121"/>
      <c r="E1121"/>
      <c r="F1121"/>
      <c r="G1121"/>
      <c r="H1121"/>
      <c r="K1121"/>
      <c r="L1121"/>
    </row>
    <row r="1122" spans="1:12" x14ac:dyDescent="0.25">
      <c r="A1122"/>
      <c r="B1122"/>
      <c r="C1122"/>
      <c r="D1122"/>
      <c r="E1122"/>
      <c r="F1122"/>
      <c r="G1122"/>
      <c r="H1122"/>
      <c r="K1122"/>
      <c r="L1122"/>
    </row>
    <row r="1123" spans="1:12" x14ac:dyDescent="0.25">
      <c r="A1123"/>
      <c r="B1123"/>
      <c r="C1123"/>
      <c r="D1123"/>
      <c r="E1123"/>
      <c r="F1123"/>
      <c r="G1123"/>
      <c r="H1123"/>
      <c r="K1123"/>
      <c r="L1123"/>
    </row>
    <row r="1124" spans="1:12" x14ac:dyDescent="0.25">
      <c r="A1124"/>
      <c r="B1124"/>
      <c r="C1124"/>
      <c r="D1124"/>
      <c r="E1124"/>
      <c r="F1124"/>
      <c r="G1124"/>
      <c r="H1124"/>
      <c r="K1124"/>
      <c r="L1124"/>
    </row>
    <row r="1125" spans="1:12" x14ac:dyDescent="0.25">
      <c r="A1125"/>
      <c r="B1125"/>
      <c r="C1125"/>
      <c r="D1125"/>
      <c r="E1125"/>
      <c r="F1125"/>
      <c r="G1125"/>
      <c r="H1125"/>
      <c r="K1125"/>
      <c r="L1125"/>
    </row>
    <row r="1126" spans="1:12" x14ac:dyDescent="0.25">
      <c r="A1126"/>
      <c r="B1126"/>
      <c r="C1126"/>
      <c r="D1126"/>
      <c r="E1126"/>
      <c r="F1126"/>
      <c r="G1126"/>
      <c r="H1126"/>
      <c r="K1126"/>
      <c r="L1126"/>
    </row>
    <row r="1127" spans="1:12" x14ac:dyDescent="0.25">
      <c r="A1127"/>
      <c r="B1127"/>
      <c r="C1127"/>
      <c r="D1127"/>
      <c r="E1127"/>
      <c r="F1127"/>
      <c r="G1127"/>
      <c r="H1127"/>
      <c r="K1127"/>
      <c r="L1127"/>
    </row>
    <row r="1128" spans="1:12" x14ac:dyDescent="0.25">
      <c r="A1128"/>
      <c r="B1128"/>
      <c r="C1128"/>
      <c r="D1128"/>
      <c r="E1128"/>
      <c r="F1128"/>
      <c r="G1128"/>
      <c r="H1128"/>
      <c r="K1128"/>
      <c r="L1128"/>
    </row>
    <row r="1129" spans="1:12" x14ac:dyDescent="0.25">
      <c r="A1129"/>
      <c r="B1129"/>
      <c r="C1129"/>
      <c r="D1129"/>
      <c r="E1129"/>
      <c r="F1129"/>
      <c r="G1129"/>
      <c r="H1129"/>
      <c r="K1129"/>
      <c r="L1129"/>
    </row>
    <row r="1130" spans="1:12" x14ac:dyDescent="0.25">
      <c r="A1130"/>
      <c r="B1130"/>
      <c r="C1130"/>
      <c r="D1130"/>
      <c r="E1130"/>
      <c r="F1130"/>
      <c r="G1130"/>
      <c r="H1130"/>
      <c r="K1130"/>
      <c r="L1130"/>
    </row>
    <row r="1131" spans="1:12" x14ac:dyDescent="0.25">
      <c r="A1131"/>
      <c r="B1131"/>
      <c r="C1131"/>
      <c r="D1131"/>
      <c r="E1131"/>
      <c r="F1131"/>
      <c r="G1131"/>
      <c r="H1131"/>
      <c r="K1131"/>
      <c r="L1131"/>
    </row>
    <row r="1132" spans="1:12" x14ac:dyDescent="0.25">
      <c r="A1132"/>
      <c r="B1132"/>
      <c r="C1132"/>
      <c r="D1132"/>
      <c r="E1132"/>
      <c r="F1132"/>
      <c r="G1132"/>
      <c r="H1132"/>
      <c r="K1132"/>
      <c r="L1132"/>
    </row>
    <row r="1133" spans="1:12" x14ac:dyDescent="0.25">
      <c r="A1133"/>
      <c r="B1133"/>
      <c r="C1133"/>
      <c r="D1133"/>
      <c r="E1133"/>
      <c r="F1133"/>
      <c r="G1133"/>
      <c r="H1133"/>
      <c r="K1133"/>
      <c r="L1133"/>
    </row>
    <row r="1134" spans="1:12" x14ac:dyDescent="0.25">
      <c r="A1134"/>
      <c r="B1134"/>
      <c r="C1134"/>
      <c r="D1134"/>
      <c r="E1134"/>
      <c r="F1134"/>
      <c r="G1134"/>
      <c r="H1134"/>
      <c r="K1134"/>
      <c r="L1134"/>
    </row>
    <row r="1135" spans="1:12" x14ac:dyDescent="0.25">
      <c r="A1135"/>
      <c r="B1135"/>
      <c r="C1135"/>
      <c r="D1135"/>
      <c r="E1135"/>
      <c r="F1135"/>
      <c r="G1135"/>
      <c r="H1135"/>
      <c r="K1135"/>
      <c r="L1135"/>
    </row>
    <row r="1136" spans="1:12" x14ac:dyDescent="0.25">
      <c r="A1136"/>
      <c r="B1136"/>
      <c r="C1136"/>
      <c r="D1136"/>
      <c r="E1136"/>
      <c r="F1136"/>
      <c r="G1136"/>
      <c r="H1136"/>
      <c r="K1136"/>
      <c r="L1136"/>
    </row>
    <row r="1137" spans="1:12" x14ac:dyDescent="0.25">
      <c r="A1137"/>
      <c r="B1137"/>
      <c r="C1137"/>
      <c r="D1137"/>
      <c r="E1137"/>
      <c r="F1137"/>
      <c r="G1137"/>
      <c r="H1137"/>
      <c r="K1137"/>
      <c r="L1137"/>
    </row>
    <row r="1138" spans="1:12" x14ac:dyDescent="0.25">
      <c r="A1138"/>
      <c r="B1138"/>
      <c r="C1138"/>
      <c r="D1138"/>
      <c r="E1138"/>
      <c r="F1138"/>
      <c r="G1138"/>
      <c r="H1138"/>
      <c r="K1138"/>
      <c r="L1138"/>
    </row>
    <row r="1139" spans="1:12" x14ac:dyDescent="0.25">
      <c r="A1139"/>
      <c r="B1139"/>
      <c r="C1139"/>
      <c r="D1139"/>
      <c r="E1139"/>
      <c r="F1139"/>
      <c r="G1139"/>
      <c r="H1139"/>
      <c r="K1139"/>
      <c r="L1139"/>
    </row>
    <row r="1140" spans="1:12" x14ac:dyDescent="0.25">
      <c r="A1140"/>
      <c r="B1140"/>
      <c r="C1140"/>
      <c r="D1140"/>
      <c r="E1140"/>
      <c r="F1140"/>
      <c r="G1140"/>
      <c r="H1140"/>
      <c r="K1140"/>
      <c r="L1140"/>
    </row>
    <row r="1141" spans="1:12" x14ac:dyDescent="0.25">
      <c r="A1141"/>
      <c r="B1141"/>
      <c r="C1141"/>
      <c r="D1141"/>
      <c r="E1141"/>
      <c r="F1141"/>
      <c r="G1141"/>
      <c r="H1141"/>
      <c r="K1141"/>
      <c r="L1141"/>
    </row>
    <row r="1142" spans="1:12" x14ac:dyDescent="0.25">
      <c r="A1142"/>
      <c r="B1142"/>
      <c r="C1142"/>
      <c r="D1142"/>
      <c r="E1142"/>
      <c r="F1142"/>
      <c r="G1142"/>
      <c r="H1142"/>
      <c r="K1142"/>
      <c r="L1142"/>
    </row>
    <row r="1143" spans="1:12" x14ac:dyDescent="0.25">
      <c r="A1143"/>
      <c r="B1143"/>
      <c r="C1143"/>
      <c r="D1143"/>
      <c r="E1143"/>
      <c r="F1143"/>
      <c r="G1143"/>
      <c r="H1143"/>
      <c r="K1143"/>
      <c r="L1143"/>
    </row>
    <row r="1144" spans="1:12" x14ac:dyDescent="0.25">
      <c r="A1144"/>
      <c r="B1144"/>
      <c r="C1144"/>
      <c r="D1144"/>
      <c r="E1144"/>
      <c r="F1144"/>
      <c r="G1144"/>
      <c r="H1144"/>
      <c r="K1144"/>
      <c r="L1144"/>
    </row>
    <row r="1145" spans="1:12" x14ac:dyDescent="0.25">
      <c r="A1145"/>
      <c r="B1145"/>
      <c r="C1145"/>
      <c r="D1145"/>
      <c r="E1145"/>
      <c r="F1145"/>
      <c r="G1145"/>
      <c r="H1145"/>
      <c r="K1145"/>
      <c r="L1145"/>
    </row>
    <row r="1146" spans="1:12" x14ac:dyDescent="0.25">
      <c r="A1146"/>
      <c r="B1146"/>
      <c r="C1146"/>
      <c r="D1146"/>
      <c r="E1146"/>
      <c r="F1146"/>
      <c r="G1146"/>
      <c r="H1146"/>
      <c r="K1146"/>
      <c r="L1146"/>
    </row>
    <row r="1147" spans="1:12" x14ac:dyDescent="0.25">
      <c r="A1147"/>
      <c r="B1147"/>
      <c r="C1147"/>
      <c r="D1147"/>
      <c r="E1147"/>
      <c r="F1147"/>
      <c r="G1147"/>
      <c r="H1147"/>
      <c r="K1147"/>
      <c r="L1147"/>
    </row>
    <row r="1148" spans="1:12" x14ac:dyDescent="0.25">
      <c r="A1148"/>
      <c r="B1148"/>
      <c r="C1148"/>
      <c r="D1148"/>
      <c r="E1148"/>
      <c r="F1148"/>
      <c r="G1148"/>
      <c r="H1148"/>
      <c r="K1148"/>
      <c r="L1148"/>
    </row>
    <row r="1149" spans="1:12" x14ac:dyDescent="0.25">
      <c r="A1149"/>
      <c r="B1149"/>
      <c r="C1149"/>
      <c r="D1149"/>
      <c r="E1149"/>
      <c r="F1149"/>
      <c r="G1149"/>
      <c r="H1149"/>
      <c r="K1149"/>
      <c r="L1149"/>
    </row>
    <row r="1150" spans="1:12" x14ac:dyDescent="0.25">
      <c r="A1150"/>
      <c r="B1150"/>
      <c r="C1150"/>
      <c r="D1150"/>
      <c r="E1150"/>
      <c r="F1150"/>
      <c r="G1150"/>
      <c r="H1150"/>
      <c r="K1150"/>
      <c r="L1150"/>
    </row>
    <row r="1151" spans="1:12" x14ac:dyDescent="0.25">
      <c r="A1151"/>
      <c r="B1151"/>
      <c r="C1151"/>
      <c r="D1151"/>
      <c r="E1151"/>
      <c r="F1151"/>
      <c r="G1151"/>
      <c r="H1151"/>
      <c r="K1151"/>
      <c r="L1151"/>
    </row>
    <row r="1152" spans="1:12" x14ac:dyDescent="0.25">
      <c r="A1152"/>
      <c r="B1152"/>
      <c r="C1152"/>
      <c r="D1152"/>
      <c r="E1152"/>
      <c r="F1152"/>
      <c r="G1152"/>
      <c r="H1152"/>
      <c r="K1152"/>
      <c r="L1152"/>
    </row>
    <row r="1153" spans="1:12" x14ac:dyDescent="0.25">
      <c r="A1153"/>
      <c r="B1153"/>
      <c r="C1153"/>
      <c r="D1153"/>
      <c r="E1153"/>
      <c r="F1153"/>
      <c r="G1153"/>
      <c r="H1153"/>
      <c r="K1153"/>
      <c r="L1153"/>
    </row>
    <row r="1154" spans="1:12" x14ac:dyDescent="0.25">
      <c r="A1154"/>
      <c r="B1154"/>
      <c r="C1154"/>
      <c r="D1154"/>
      <c r="E1154"/>
      <c r="F1154"/>
      <c r="G1154"/>
      <c r="H1154"/>
      <c r="K1154"/>
      <c r="L1154"/>
    </row>
    <row r="1155" spans="1:12" x14ac:dyDescent="0.25">
      <c r="A1155"/>
      <c r="B1155"/>
      <c r="C1155"/>
      <c r="D1155"/>
      <c r="E1155"/>
      <c r="F1155"/>
      <c r="G1155"/>
      <c r="H1155"/>
      <c r="K1155"/>
      <c r="L1155"/>
    </row>
    <row r="1156" spans="1:12" x14ac:dyDescent="0.25">
      <c r="A1156"/>
      <c r="B1156"/>
      <c r="C1156"/>
      <c r="D1156"/>
      <c r="E1156"/>
      <c r="F1156"/>
      <c r="G1156"/>
      <c r="H1156"/>
      <c r="K1156"/>
      <c r="L1156"/>
    </row>
    <row r="1157" spans="1:12" x14ac:dyDescent="0.25">
      <c r="A1157"/>
      <c r="B1157"/>
      <c r="C1157"/>
      <c r="D1157"/>
      <c r="E1157"/>
      <c r="F1157"/>
      <c r="G1157"/>
      <c r="H1157"/>
      <c r="K1157"/>
      <c r="L1157"/>
    </row>
    <row r="1158" spans="1:12" x14ac:dyDescent="0.25">
      <c r="A1158"/>
      <c r="B1158"/>
      <c r="C1158"/>
      <c r="D1158"/>
      <c r="E1158"/>
      <c r="F1158"/>
      <c r="G1158"/>
      <c r="H1158"/>
      <c r="K1158"/>
      <c r="L1158"/>
    </row>
    <row r="1159" spans="1:12" x14ac:dyDescent="0.25">
      <c r="A1159"/>
      <c r="B1159"/>
      <c r="C1159"/>
      <c r="D1159"/>
      <c r="E1159"/>
      <c r="F1159"/>
      <c r="G1159"/>
      <c r="H1159"/>
      <c r="K1159"/>
      <c r="L1159"/>
    </row>
    <row r="1160" spans="1:12" x14ac:dyDescent="0.25">
      <c r="A1160"/>
      <c r="B1160"/>
      <c r="C1160"/>
      <c r="D1160"/>
      <c r="E1160"/>
      <c r="F1160"/>
      <c r="G1160"/>
      <c r="H1160"/>
      <c r="K1160"/>
      <c r="L1160"/>
    </row>
    <row r="1161" spans="1:12" x14ac:dyDescent="0.25">
      <c r="A1161"/>
      <c r="B1161"/>
      <c r="C1161"/>
      <c r="D1161"/>
      <c r="E1161"/>
      <c r="F1161"/>
      <c r="G1161"/>
      <c r="H1161"/>
      <c r="K1161"/>
      <c r="L1161"/>
    </row>
    <row r="1162" spans="1:12" x14ac:dyDescent="0.25">
      <c r="A1162"/>
      <c r="B1162"/>
      <c r="C1162"/>
      <c r="D1162"/>
      <c r="E1162"/>
      <c r="F1162"/>
      <c r="G1162"/>
      <c r="H1162"/>
      <c r="K1162"/>
      <c r="L1162"/>
    </row>
    <row r="1163" spans="1:12" x14ac:dyDescent="0.25">
      <c r="A1163"/>
      <c r="B1163"/>
      <c r="C1163"/>
      <c r="D1163"/>
      <c r="E1163"/>
      <c r="F1163"/>
      <c r="G1163"/>
      <c r="H1163"/>
      <c r="K1163"/>
      <c r="L1163"/>
    </row>
    <row r="1164" spans="1:12" x14ac:dyDescent="0.25">
      <c r="A1164"/>
      <c r="B1164"/>
      <c r="C1164"/>
      <c r="D1164"/>
      <c r="E1164"/>
      <c r="F1164"/>
      <c r="G1164"/>
      <c r="H1164"/>
      <c r="K1164"/>
      <c r="L1164"/>
    </row>
    <row r="1165" spans="1:12" x14ac:dyDescent="0.25">
      <c r="A1165"/>
      <c r="B1165"/>
      <c r="C1165"/>
      <c r="D1165"/>
      <c r="E1165"/>
      <c r="F1165"/>
      <c r="G1165"/>
      <c r="H1165"/>
      <c r="K1165"/>
      <c r="L1165"/>
    </row>
    <row r="1166" spans="1:12" x14ac:dyDescent="0.25">
      <c r="A1166"/>
      <c r="B1166"/>
      <c r="C1166"/>
      <c r="D1166"/>
      <c r="E1166"/>
      <c r="F1166"/>
      <c r="G1166"/>
      <c r="H1166"/>
      <c r="K1166"/>
      <c r="L1166"/>
    </row>
    <row r="1167" spans="1:12" x14ac:dyDescent="0.25">
      <c r="A1167"/>
      <c r="B1167"/>
      <c r="C1167"/>
      <c r="D1167"/>
      <c r="E1167"/>
      <c r="F1167"/>
      <c r="G1167"/>
      <c r="H1167"/>
      <c r="K1167"/>
      <c r="L1167"/>
    </row>
    <row r="1168" spans="1:12" x14ac:dyDescent="0.25">
      <c r="A1168"/>
      <c r="B1168"/>
      <c r="C1168"/>
      <c r="D1168"/>
      <c r="E1168"/>
      <c r="F1168"/>
      <c r="G1168"/>
      <c r="H1168"/>
      <c r="K1168"/>
      <c r="L1168"/>
    </row>
    <row r="1169" spans="1:12" x14ac:dyDescent="0.25">
      <c r="A1169"/>
      <c r="B1169"/>
      <c r="C1169"/>
      <c r="D1169"/>
      <c r="E1169"/>
      <c r="F1169"/>
      <c r="G1169"/>
      <c r="H1169"/>
      <c r="K1169"/>
      <c r="L1169"/>
    </row>
    <row r="1170" spans="1:12" x14ac:dyDescent="0.25">
      <c r="A1170"/>
      <c r="B1170"/>
      <c r="C1170"/>
      <c r="D1170"/>
      <c r="E1170"/>
      <c r="F1170"/>
      <c r="G1170"/>
      <c r="H1170"/>
      <c r="K1170"/>
      <c r="L1170"/>
    </row>
    <row r="1171" spans="1:12" x14ac:dyDescent="0.25">
      <c r="A1171"/>
      <c r="B1171"/>
      <c r="C1171"/>
      <c r="D1171"/>
      <c r="E1171"/>
      <c r="F1171"/>
      <c r="G1171"/>
      <c r="H1171"/>
      <c r="K1171"/>
      <c r="L1171"/>
    </row>
    <row r="1172" spans="1:12" x14ac:dyDescent="0.25">
      <c r="A1172"/>
      <c r="B1172"/>
      <c r="C1172"/>
      <c r="D1172"/>
      <c r="E1172"/>
      <c r="F1172"/>
      <c r="G1172"/>
      <c r="H1172"/>
      <c r="K1172"/>
      <c r="L1172"/>
    </row>
    <row r="1173" spans="1:12" x14ac:dyDescent="0.25">
      <c r="A1173"/>
      <c r="B1173"/>
      <c r="C1173"/>
      <c r="D1173"/>
      <c r="E1173"/>
      <c r="F1173"/>
      <c r="G1173"/>
      <c r="H1173"/>
      <c r="K1173"/>
      <c r="L1173"/>
    </row>
    <row r="1174" spans="1:12" x14ac:dyDescent="0.25">
      <c r="A1174"/>
      <c r="B1174"/>
      <c r="C1174"/>
      <c r="D1174"/>
      <c r="E1174"/>
      <c r="F1174"/>
      <c r="G1174"/>
      <c r="H1174"/>
      <c r="K1174"/>
      <c r="L1174"/>
    </row>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G4" sqref="G4:G11"/>
    </sheetView>
  </sheetViews>
  <sheetFormatPr baseColWidth="10" defaultColWidth="9.140625" defaultRowHeight="15" x14ac:dyDescent="0.25"/>
  <cols>
    <col min="1" max="1" width="5.42578125" customWidth="1"/>
    <col min="2" max="2" width="8.140625" customWidth="1"/>
    <col min="5" max="5" width="7.42578125" customWidth="1"/>
    <col min="6" max="6" width="19.140625" customWidth="1"/>
    <col min="7" max="7" width="24.42578125" customWidth="1"/>
    <col min="8" max="8" width="17.42578125" customWidth="1"/>
    <col min="9" max="9" width="2.5703125" customWidth="1"/>
    <col min="11" max="11" width="23.5703125" customWidth="1"/>
    <col min="12" max="12" width="10.5703125" bestFit="1" customWidth="1"/>
  </cols>
  <sheetData>
    <row r="1" spans="1:18" ht="110.45" customHeight="1" x14ac:dyDescent="0.25">
      <c r="A1" s="59" t="s">
        <v>417</v>
      </c>
      <c r="B1" s="60"/>
      <c r="C1" s="60"/>
      <c r="D1" s="60"/>
      <c r="E1" s="60"/>
      <c r="F1" s="60"/>
      <c r="G1" s="60"/>
      <c r="H1" s="60"/>
      <c r="I1" s="60"/>
      <c r="J1" s="60"/>
      <c r="K1" s="60"/>
      <c r="L1" s="60"/>
      <c r="M1" s="60"/>
      <c r="N1" s="60"/>
    </row>
    <row r="3" spans="1:18" x14ac:dyDescent="0.25">
      <c r="A3" s="3" t="s">
        <v>1</v>
      </c>
      <c r="B3" s="5" t="s">
        <v>21</v>
      </c>
      <c r="C3" s="5" t="s">
        <v>22</v>
      </c>
      <c r="D3" s="5" t="s">
        <v>23</v>
      </c>
      <c r="E3" s="5" t="s">
        <v>24</v>
      </c>
      <c r="F3" s="3" t="s">
        <v>415</v>
      </c>
      <c r="G3" s="3" t="s">
        <v>416</v>
      </c>
      <c r="H3" s="5" t="s">
        <v>25</v>
      </c>
      <c r="I3" s="2"/>
      <c r="K3" s="61" t="s">
        <v>414</v>
      </c>
      <c r="L3" s="61"/>
    </row>
    <row r="4" spans="1:18" x14ac:dyDescent="0.25">
      <c r="A4" s="4">
        <v>1</v>
      </c>
      <c r="B4" s="6">
        <f>AVERAGE(DT!A4:A1004)</f>
        <v>1</v>
      </c>
      <c r="C4" s="6">
        <f>VAR(DT!A4:A1004)</f>
        <v>0.75</v>
      </c>
      <c r="D4" s="6">
        <f>SQRT(C4)</f>
        <v>0.8660254037844386</v>
      </c>
      <c r="E4" s="7">
        <f>COUNTA(Data!A4:A1000)</f>
        <v>9</v>
      </c>
      <c r="F4" s="19" t="str">
        <f>VLOOKUP(Read_First!B4,Items!A1:Q50,8,FALSE)</f>
        <v>obstructive</v>
      </c>
      <c r="G4" s="19" t="str">
        <f>VLOOKUP(Read_First!B4,Items!A1:Q50,9,FALSE)</f>
        <v>supportive</v>
      </c>
      <c r="H4" s="21" t="str">
        <f>VLOOKUP(Read_First!B4,Items!A1:S50,18,FALSE)</f>
        <v>Pragmatic Quality</v>
      </c>
      <c r="I4" s="43"/>
      <c r="K4" s="21" t="str">
        <f>VLOOKUP(Read_First!B4,Items!A1:S50,18,FALSE)</f>
        <v>Pragmatic Quality</v>
      </c>
      <c r="L4" s="12">
        <f>AVERAGE(DT!K4:K1004)</f>
        <v>0.88888888888888884</v>
      </c>
      <c r="R4" s="8"/>
    </row>
    <row r="5" spans="1:18" x14ac:dyDescent="0.25">
      <c r="A5" s="4">
        <v>2</v>
      </c>
      <c r="B5" s="6">
        <f>AVERAGE(DT!B4:B1004)</f>
        <v>0.88888888888888884</v>
      </c>
      <c r="C5" s="6">
        <f>VAR(DT!B4:B1004)</f>
        <v>0.86111111111111116</v>
      </c>
      <c r="D5" s="6">
        <f t="shared" ref="D5:D11" si="0">SQRT(C5)</f>
        <v>0.92796072713833699</v>
      </c>
      <c r="E5" s="7">
        <f>COUNTA(Data!B4:B1000)</f>
        <v>9</v>
      </c>
      <c r="F5" s="19" t="str">
        <f>VLOOKUP(Read_First!B4,Items!A1:Q50,10,FALSE)</f>
        <v>complicated</v>
      </c>
      <c r="G5" s="19" t="str">
        <f>VLOOKUP(Read_First!B4,Items!A1:Q50,11,FALSE)</f>
        <v>easy</v>
      </c>
      <c r="H5" s="21" t="str">
        <f>VLOOKUP(Read_First!B4,Items!A1:S50,18,FALSE)</f>
        <v>Pragmatic Quality</v>
      </c>
      <c r="I5" s="43"/>
      <c r="K5" s="21" t="str">
        <f>VLOOKUP(Read_First!B4,Items!A1:S50,19,FALSE)</f>
        <v>Hedonic Quality</v>
      </c>
      <c r="L5" s="12">
        <f>AVERAGE(DT!L4:L1004)</f>
        <v>-0.61111111111111116</v>
      </c>
    </row>
    <row r="6" spans="1:18" x14ac:dyDescent="0.25">
      <c r="A6" s="4">
        <v>3</v>
      </c>
      <c r="B6" s="6">
        <f>AVERAGE(DT!C4:C1004)</f>
        <v>0.66666666666666663</v>
      </c>
      <c r="C6" s="6">
        <f>VAR(DT!C4:C1004)</f>
        <v>1.5</v>
      </c>
      <c r="D6" s="6">
        <f t="shared" si="0"/>
        <v>1.2247448713915889</v>
      </c>
      <c r="E6" s="7">
        <f>COUNTA(Data!C4:C1000)</f>
        <v>9</v>
      </c>
      <c r="F6" s="19" t="str">
        <f>VLOOKUP(Read_First!B4,Items!A1:Q50,14,FALSE)</f>
        <v>inefficient</v>
      </c>
      <c r="G6" s="19" t="str">
        <f>VLOOKUP(Read_First!B4,Items!A1:Q50,15,FALSE)</f>
        <v>efficient</v>
      </c>
      <c r="H6" s="21" t="str">
        <f>VLOOKUP(Read_First!B4,Items!A1:S50,18,FALSE)</f>
        <v>Pragmatic Quality</v>
      </c>
      <c r="I6" s="43"/>
      <c r="K6" s="21" t="s">
        <v>413</v>
      </c>
      <c r="L6" s="12">
        <f>AVERAGE(DT!M4:M1004)</f>
        <v>0.1388888888888889</v>
      </c>
    </row>
    <row r="7" spans="1:18" x14ac:dyDescent="0.25">
      <c r="A7" s="4">
        <v>4</v>
      </c>
      <c r="B7" s="6">
        <f>AVERAGE(DT!D4:D1004)</f>
        <v>1</v>
      </c>
      <c r="C7" s="6">
        <f>VAR(DT!D4:D1004)</f>
        <v>1.25</v>
      </c>
      <c r="D7" s="6">
        <f t="shared" si="0"/>
        <v>1.1180339887498949</v>
      </c>
      <c r="E7" s="7">
        <f>COUNTA(Data!D4:D1000)</f>
        <v>9</v>
      </c>
      <c r="F7" s="19" t="str">
        <f>VLOOKUP(Read_First!B4,Items!A1:Q50,17,FALSE)</f>
        <v>confusing</v>
      </c>
      <c r="G7" s="19" t="str">
        <f>VLOOKUP(Read_First!B4,Items!A1:Q50,16,FALSE)</f>
        <v>clear</v>
      </c>
      <c r="H7" s="21" t="str">
        <f>VLOOKUP(Read_First!B4,Items!A1:S50,18,FALSE)</f>
        <v>Pragmatic Quality</v>
      </c>
      <c r="I7" s="43"/>
      <c r="K7" s="39"/>
      <c r="L7" s="40"/>
    </row>
    <row r="8" spans="1:18" x14ac:dyDescent="0.25">
      <c r="A8" s="4">
        <v>5</v>
      </c>
      <c r="B8" s="6">
        <f>AVERAGE(DT!E4:E1004)</f>
        <v>-0.22222222222222221</v>
      </c>
      <c r="C8" s="6">
        <f>VAR(DT!E4:E1004)</f>
        <v>1.9444444444444444</v>
      </c>
      <c r="D8" s="6">
        <f t="shared" si="0"/>
        <v>1.3944333775567925</v>
      </c>
      <c r="E8" s="7">
        <f>COUNTA(Data!E4:E1000)</f>
        <v>9</v>
      </c>
      <c r="F8" s="19" t="str">
        <f>VLOOKUP(Read_First!B4,Items!A1:Q50,2,FALSE)</f>
        <v>boring</v>
      </c>
      <c r="G8" s="19" t="str">
        <f>VLOOKUP(Read_First!B4,Items!A1:Q50,3,FALSE)</f>
        <v>exciting</v>
      </c>
      <c r="H8" s="22" t="str">
        <f>VLOOKUP(Read_First!B4,Items!A1:S50,19,FALSE)</f>
        <v>Hedonic Quality</v>
      </c>
      <c r="I8" s="44"/>
      <c r="K8" s="39"/>
      <c r="L8" s="40"/>
    </row>
    <row r="9" spans="1:18" x14ac:dyDescent="0.25">
      <c r="A9" s="4">
        <v>6</v>
      </c>
      <c r="B9" s="6">
        <f>AVERAGE(DT!F4:F1004)</f>
        <v>0.33333333333333331</v>
      </c>
      <c r="C9" s="6">
        <f>VAR(DT!F4:F1004)</f>
        <v>1.25</v>
      </c>
      <c r="D9" s="6">
        <f t="shared" si="0"/>
        <v>1.1180339887498949</v>
      </c>
      <c r="E9" s="7">
        <f>COUNTA(Data!F4:F1000)</f>
        <v>9</v>
      </c>
      <c r="F9" s="19" t="str">
        <f>VLOOKUP(Read_First!B4,Items!A1:Q50,4,FALSE)</f>
        <v>not interesting</v>
      </c>
      <c r="G9" s="19" t="str">
        <f>VLOOKUP(Read_First!B4,Items!A1:Q50,5,FALSE)</f>
        <v>interesting</v>
      </c>
      <c r="H9" s="22" t="str">
        <f>VLOOKUP(Read_First!B4,Items!A1:S50,19,FALSE)</f>
        <v>Hedonic Quality</v>
      </c>
      <c r="I9" s="44"/>
      <c r="K9" s="20"/>
      <c r="L9" s="40"/>
    </row>
    <row r="10" spans="1:18" x14ac:dyDescent="0.25">
      <c r="A10" s="4">
        <v>7</v>
      </c>
      <c r="B10" s="6">
        <f>AVERAGE(DT!G4:G1004)</f>
        <v>-1.4444444444444444</v>
      </c>
      <c r="C10" s="6">
        <f>VAR(DT!G4:G1004)</f>
        <v>2.5277777777777777</v>
      </c>
      <c r="D10" s="6">
        <f t="shared" si="0"/>
        <v>1.5898986690282426</v>
      </c>
      <c r="E10" s="7">
        <f>COUNTA(Data!G4:G1000)</f>
        <v>9</v>
      </c>
      <c r="F10" s="19" t="str">
        <f>VLOOKUP(Read_First!B4,Items!A1:Q50,7,FALSE)</f>
        <v>conventional</v>
      </c>
      <c r="G10" s="19" t="str">
        <f>VLOOKUP(Read_First!B4,Items!A1:Q50,6,FALSE)</f>
        <v>inventive</v>
      </c>
      <c r="H10" s="22" t="str">
        <f>VLOOKUP(Read_First!B4,Items!A1:S50,19,FALSE)</f>
        <v>Hedonic Quality</v>
      </c>
      <c r="I10" s="44"/>
    </row>
    <row r="11" spans="1:18" x14ac:dyDescent="0.25">
      <c r="A11" s="4">
        <v>8</v>
      </c>
      <c r="B11" s="6">
        <f>AVERAGE(DT!H4:H1004)</f>
        <v>-1.1111111111111112</v>
      </c>
      <c r="C11" s="6">
        <f>VAR(DT!H4:H1004)</f>
        <v>2.6111111111111112</v>
      </c>
      <c r="D11" s="6">
        <f t="shared" si="0"/>
        <v>1.6158932858054431</v>
      </c>
      <c r="E11" s="7">
        <f>COUNTA(Data!H4:H1000)</f>
        <v>9</v>
      </c>
      <c r="F11" s="19" t="str">
        <f>VLOOKUP(Read_First!B4,Items!A1:Q50,12,FALSE)</f>
        <v>usual</v>
      </c>
      <c r="G11" s="19" t="str">
        <f>VLOOKUP(Read_First!B4,Items!A1:Q50,13,FALSE)</f>
        <v>leading edge</v>
      </c>
      <c r="H11" s="21" t="str">
        <f>VLOOKUP(Read_First!B4,Items!A1:S50,19,FALSE)</f>
        <v>Hedonic Quality</v>
      </c>
      <c r="I11" s="44"/>
    </row>
    <row r="22" spans="11:15" x14ac:dyDescent="0.25">
      <c r="K22" s="10"/>
      <c r="L22" s="10"/>
    </row>
    <row r="23" spans="11:15" x14ac:dyDescent="0.25">
      <c r="K23" s="42"/>
      <c r="L23" s="42"/>
    </row>
    <row r="24" spans="11:15" x14ac:dyDescent="0.25">
      <c r="L24" s="41"/>
    </row>
    <row r="25" spans="11:15" x14ac:dyDescent="0.25">
      <c r="L25" s="41"/>
    </row>
    <row r="27" spans="11:15" ht="14.45" customHeight="1" x14ac:dyDescent="0.25">
      <c r="K27" s="52"/>
      <c r="L27" s="52"/>
      <c r="M27" s="52"/>
      <c r="N27" s="52"/>
      <c r="O27" s="52"/>
    </row>
  </sheetData>
  <mergeCells count="3">
    <mergeCell ref="K27:O27"/>
    <mergeCell ref="A1:N1"/>
    <mergeCell ref="K3:L3"/>
  </mergeCells>
  <conditionalFormatting sqref="L4">
    <cfRule type="iconSet" priority="16">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7">
    <cfRule type="iconSet" priority="8">
      <iconSet iconSet="3Arrows">
        <cfvo type="percent" val="0"/>
        <cfvo type="num" val="-0.8"/>
        <cfvo type="num" val="0.8"/>
      </iconSet>
    </cfRule>
  </conditionalFormatting>
  <conditionalFormatting sqref="L7">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onditionalFormatting>
  <conditionalFormatting sqref="L8">
    <cfRule type="iconSet" priority="5">
      <iconSet iconSet="3Arrows">
        <cfvo type="percent" val="0"/>
        <cfvo type="num" val="-0.8"/>
        <cfvo type="num" val="0.8"/>
      </iconSet>
    </cfRule>
  </conditionalFormatting>
  <conditionalFormatting sqref="L6">
    <cfRule type="iconSet" priority="4">
      <iconSet iconSet="3Arrows">
        <cfvo type="percent" val="0"/>
        <cfvo type="num" val="-0.8"/>
        <cfvo type="num" val="0.8"/>
      </iconSet>
    </cfRule>
  </conditionalFormatting>
  <conditionalFormatting sqref="L6">
    <cfRule type="iconSet" priority="3">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40625" defaultRowHeight="15" x14ac:dyDescent="0.25"/>
  <cols>
    <col min="5" max="5" width="12.5703125" customWidth="1"/>
    <col min="9" max="9" width="18.5703125" customWidth="1"/>
    <col min="13" max="13" width="11.85546875" customWidth="1"/>
  </cols>
  <sheetData>
    <row r="1" spans="1:15" ht="88.5" customHeight="1" x14ac:dyDescent="0.25">
      <c r="A1" s="62" t="s">
        <v>258</v>
      </c>
      <c r="B1" s="63"/>
      <c r="C1" s="63"/>
      <c r="D1" s="63"/>
      <c r="E1" s="63"/>
      <c r="F1" s="63"/>
      <c r="G1" s="63"/>
      <c r="H1" s="63"/>
      <c r="I1" s="63"/>
      <c r="J1" s="63"/>
      <c r="K1" s="63"/>
      <c r="L1" s="63"/>
      <c r="M1" s="63"/>
      <c r="N1" s="63"/>
      <c r="O1" s="63"/>
    </row>
    <row r="3" spans="1:15" x14ac:dyDescent="0.25">
      <c r="A3" s="61" t="s">
        <v>29</v>
      </c>
      <c r="B3" s="61"/>
      <c r="C3" s="61"/>
      <c r="D3" s="61"/>
      <c r="E3" s="61"/>
      <c r="F3" s="61"/>
      <c r="G3" s="61"/>
      <c r="I3" s="61" t="s">
        <v>26</v>
      </c>
      <c r="J3" s="61"/>
      <c r="K3" s="61"/>
      <c r="L3" s="61"/>
      <c r="M3" s="61"/>
      <c r="N3" s="61"/>
      <c r="O3" s="61"/>
    </row>
    <row r="4" spans="1:15" x14ac:dyDescent="0.25">
      <c r="A4" s="3" t="s">
        <v>1</v>
      </c>
      <c r="B4" s="5" t="s">
        <v>21</v>
      </c>
      <c r="C4" s="5" t="s">
        <v>23</v>
      </c>
      <c r="D4" s="3" t="s">
        <v>2</v>
      </c>
      <c r="E4" s="5" t="s">
        <v>27</v>
      </c>
      <c r="F4" s="61" t="s">
        <v>28</v>
      </c>
      <c r="G4" s="61"/>
      <c r="I4" s="5" t="s">
        <v>25</v>
      </c>
      <c r="J4" s="3" t="s">
        <v>21</v>
      </c>
      <c r="K4" s="3" t="s">
        <v>23</v>
      </c>
      <c r="L4" s="3" t="s">
        <v>2</v>
      </c>
      <c r="M4" s="5" t="s">
        <v>27</v>
      </c>
      <c r="N4" s="61" t="s">
        <v>28</v>
      </c>
      <c r="O4" s="61"/>
    </row>
    <row r="5" spans="1:15" x14ac:dyDescent="0.25">
      <c r="A5" s="13">
        <v>1</v>
      </c>
      <c r="B5" s="12">
        <f>Results!B4</f>
        <v>1</v>
      </c>
      <c r="C5" s="12">
        <f>Results!D4</f>
        <v>0.8660254037844386</v>
      </c>
      <c r="D5" s="7">
        <f>Results!E4</f>
        <v>9</v>
      </c>
      <c r="E5" s="12">
        <f t="shared" ref="E5:E12" si="0">CONFIDENCE(0.05, C5, D5)</f>
        <v>0.56579286703808573</v>
      </c>
      <c r="F5" s="12">
        <f t="shared" ref="F5:F12" si="1">B5-E5</f>
        <v>0.43420713296191427</v>
      </c>
      <c r="G5" s="12">
        <f t="shared" ref="G5:G12" si="2">B5+E5</f>
        <v>1.5657928670380858</v>
      </c>
      <c r="I5" s="11" t="str">
        <f>VLOOKUP(Read_First!B4,Items!A1:S50,18,FALSE)</f>
        <v>Pragmatic Quality</v>
      </c>
      <c r="J5" s="12">
        <f>AVERAGE(DT!K4:K1004)</f>
        <v>0.88888888888888884</v>
      </c>
      <c r="K5" s="12">
        <f>STDEV(DT!K4:K1004)</f>
        <v>0.83956006998374522</v>
      </c>
      <c r="L5" s="7">
        <f>MAX(D5:D12)</f>
        <v>9</v>
      </c>
      <c r="M5" s="12">
        <f t="shared" ref="M5:M7" si="3">CONFIDENCE(0.05, K5, L5)</f>
        <v>0.54850250000868916</v>
      </c>
      <c r="N5" s="12">
        <f t="shared" ref="N5:N7" si="4">J5-M5</f>
        <v>0.34038638888019968</v>
      </c>
      <c r="O5" s="12">
        <f t="shared" ref="O5:O7" si="5">J5+M5</f>
        <v>1.437391388897578</v>
      </c>
    </row>
    <row r="6" spans="1:15" x14ac:dyDescent="0.25">
      <c r="A6" s="13">
        <v>2</v>
      </c>
      <c r="B6" s="12">
        <f>Results!B5</f>
        <v>0.88888888888888884</v>
      </c>
      <c r="C6" s="12">
        <f>Results!D5</f>
        <v>0.92796072713833699</v>
      </c>
      <c r="D6" s="7">
        <f>Results!E5</f>
        <v>9</v>
      </c>
      <c r="E6" s="12">
        <f t="shared" si="0"/>
        <v>0.60625653475291352</v>
      </c>
      <c r="F6" s="12">
        <f t="shared" si="1"/>
        <v>0.28263235413597532</v>
      </c>
      <c r="G6" s="12">
        <f t="shared" si="2"/>
        <v>1.4951454236418025</v>
      </c>
      <c r="I6" s="11" t="str">
        <f>VLOOKUP(Read_First!B4,Items!A1:S50,19,FALSE)</f>
        <v>Hedonic Quality</v>
      </c>
      <c r="J6" s="12">
        <f>AVERAGE(DT!L4:L1004)</f>
        <v>-0.61111111111111116</v>
      </c>
      <c r="K6" s="12">
        <f>STDEV(DT!L4:L1004)</f>
        <v>1.2692955176439846</v>
      </c>
      <c r="L6" s="7">
        <f>L5</f>
        <v>9</v>
      </c>
      <c r="M6" s="12">
        <f t="shared" si="3"/>
        <v>0.82925783344011128</v>
      </c>
      <c r="N6" s="12">
        <f t="shared" si="4"/>
        <v>-1.4403689445512224</v>
      </c>
      <c r="O6" s="12">
        <f t="shared" si="5"/>
        <v>0.21814672232900012</v>
      </c>
    </row>
    <row r="7" spans="1:15" x14ac:dyDescent="0.25">
      <c r="A7" s="13">
        <v>3</v>
      </c>
      <c r="B7" s="12">
        <f>Results!B6</f>
        <v>0.66666666666666663</v>
      </c>
      <c r="C7" s="12">
        <f>Results!D6</f>
        <v>1.2247448713915889</v>
      </c>
      <c r="D7" s="7">
        <f>Results!E6</f>
        <v>9</v>
      </c>
      <c r="E7" s="12">
        <f t="shared" si="0"/>
        <v>0.80015194605921802</v>
      </c>
      <c r="F7" s="12">
        <f t="shared" si="1"/>
        <v>-0.13348527939255139</v>
      </c>
      <c r="G7" s="12">
        <f t="shared" si="2"/>
        <v>1.4668186127258847</v>
      </c>
      <c r="I7" s="11" t="s">
        <v>413</v>
      </c>
      <c r="J7" s="12">
        <f>AVERAGE(DT!M4:M1004)</f>
        <v>0.1388888888888889</v>
      </c>
      <c r="K7" s="12">
        <f>STDEV(DT!M4:M1004)</f>
        <v>0.75115651572166442</v>
      </c>
      <c r="L7" s="7">
        <f>L6</f>
        <v>9</v>
      </c>
      <c r="M7" s="12">
        <f t="shared" si="3"/>
        <v>0.49074657252235226</v>
      </c>
      <c r="N7" s="12">
        <f t="shared" si="4"/>
        <v>-0.35185768363346337</v>
      </c>
      <c r="O7" s="12">
        <f t="shared" si="5"/>
        <v>0.62963546141124116</v>
      </c>
    </row>
    <row r="8" spans="1:15" x14ac:dyDescent="0.25">
      <c r="A8" s="13">
        <v>4</v>
      </c>
      <c r="B8" s="12">
        <f>Results!B7</f>
        <v>1</v>
      </c>
      <c r="C8" s="12">
        <f>Results!D7</f>
        <v>1.1180339887498949</v>
      </c>
      <c r="D8" s="7">
        <f>Results!E7</f>
        <v>9</v>
      </c>
      <c r="E8" s="12">
        <f t="shared" si="0"/>
        <v>0.73043545048048442</v>
      </c>
      <c r="F8" s="12">
        <f t="shared" si="1"/>
        <v>0.26956454951951558</v>
      </c>
      <c r="G8" s="12">
        <f t="shared" si="2"/>
        <v>1.7304354504804844</v>
      </c>
      <c r="I8" s="39"/>
      <c r="J8" s="40"/>
      <c r="K8" s="40"/>
      <c r="L8" s="45"/>
      <c r="M8" s="40"/>
      <c r="N8" s="40"/>
      <c r="O8" s="40"/>
    </row>
    <row r="9" spans="1:15" x14ac:dyDescent="0.25">
      <c r="A9" s="13">
        <v>5</v>
      </c>
      <c r="B9" s="12">
        <f>Results!B8</f>
        <v>-0.22222222222222221</v>
      </c>
      <c r="C9" s="12">
        <f>Results!D8</f>
        <v>1.3944333775567925</v>
      </c>
      <c r="D9" s="7">
        <f>Results!E8</f>
        <v>9</v>
      </c>
      <c r="E9" s="12">
        <f t="shared" si="0"/>
        <v>0.91101306628395207</v>
      </c>
      <c r="F9" s="12">
        <f t="shared" si="1"/>
        <v>-1.1332352885061743</v>
      </c>
      <c r="G9" s="12">
        <f t="shared" si="2"/>
        <v>0.68879084406172986</v>
      </c>
      <c r="I9" s="39"/>
      <c r="J9" s="40"/>
      <c r="K9" s="40"/>
      <c r="L9" s="45"/>
      <c r="M9" s="40"/>
      <c r="N9" s="40"/>
      <c r="O9" s="40"/>
    </row>
    <row r="10" spans="1:15" x14ac:dyDescent="0.25">
      <c r="A10" s="13">
        <v>6</v>
      </c>
      <c r="B10" s="12">
        <f>Results!B9</f>
        <v>0.33333333333333331</v>
      </c>
      <c r="C10" s="12">
        <f>Results!D9</f>
        <v>1.1180339887498949</v>
      </c>
      <c r="D10" s="7">
        <f>Results!E9</f>
        <v>9</v>
      </c>
      <c r="E10" s="12">
        <f t="shared" si="0"/>
        <v>0.73043545048048442</v>
      </c>
      <c r="F10" s="12">
        <f t="shared" si="1"/>
        <v>-0.3971021171471511</v>
      </c>
      <c r="G10" s="12">
        <f t="shared" si="2"/>
        <v>1.0637687838138177</v>
      </c>
      <c r="I10" s="20"/>
      <c r="J10" s="40"/>
      <c r="K10" s="40"/>
      <c r="L10" s="45"/>
      <c r="M10" s="40"/>
      <c r="N10" s="40"/>
      <c r="O10" s="40"/>
    </row>
    <row r="11" spans="1:15" x14ac:dyDescent="0.25">
      <c r="A11" s="13">
        <v>7</v>
      </c>
      <c r="B11" s="12">
        <f>Results!B10</f>
        <v>-1.4444444444444444</v>
      </c>
      <c r="C11" s="12">
        <f>Results!D10</f>
        <v>1.5898986690282426</v>
      </c>
      <c r="D11" s="7">
        <f>Results!E10</f>
        <v>9</v>
      </c>
      <c r="E11" s="12">
        <f t="shared" si="0"/>
        <v>1.038714710121174</v>
      </c>
      <c r="F11" s="12">
        <f t="shared" si="1"/>
        <v>-2.4831591545656186</v>
      </c>
      <c r="G11" s="12">
        <f t="shared" si="2"/>
        <v>-0.40572973432327042</v>
      </c>
    </row>
    <row r="12" spans="1:15" x14ac:dyDescent="0.25">
      <c r="A12" s="13">
        <v>8</v>
      </c>
      <c r="B12" s="12">
        <f>Results!B11</f>
        <v>-1.1111111111111112</v>
      </c>
      <c r="C12" s="12">
        <f>Results!D11</f>
        <v>1.6158932858054431</v>
      </c>
      <c r="D12" s="7">
        <f>Results!E11</f>
        <v>9</v>
      </c>
      <c r="E12" s="12">
        <f t="shared" si="0"/>
        <v>1.0556975476795853</v>
      </c>
      <c r="F12" s="12">
        <f t="shared" si="1"/>
        <v>-2.1668086587906963</v>
      </c>
      <c r="G12" s="12">
        <f t="shared" si="2"/>
        <v>-5.5413563431525814E-2</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5703125" customWidth="1"/>
    <col min="12" max="12" width="5.5703125" customWidth="1"/>
    <col min="13" max="13" width="9" customWidth="1"/>
    <col min="14" max="14" width="10.5703125" customWidth="1"/>
    <col min="15" max="15" width="5.140625" customWidth="1"/>
    <col min="16" max="16" width="9.5703125" customWidth="1"/>
    <col min="17" max="17" width="10.5703125" customWidth="1"/>
  </cols>
  <sheetData>
    <row r="1" spans="1:18" ht="137.25" customHeight="1" x14ac:dyDescent="0.25">
      <c r="A1" s="52" t="s">
        <v>259</v>
      </c>
      <c r="B1" s="64"/>
      <c r="C1" s="64"/>
      <c r="D1" s="64"/>
      <c r="E1" s="64"/>
      <c r="F1" s="64"/>
      <c r="G1" s="64"/>
      <c r="H1" s="64"/>
      <c r="I1" s="64"/>
      <c r="J1" s="64"/>
      <c r="K1" s="64"/>
      <c r="L1" s="64"/>
      <c r="M1" s="64"/>
      <c r="N1" s="64"/>
      <c r="O1" s="64"/>
      <c r="P1" s="64"/>
      <c r="Q1" s="64"/>
      <c r="R1" s="64"/>
    </row>
    <row r="3" spans="1:18" x14ac:dyDescent="0.25">
      <c r="D3" s="55" t="str">
        <f>VLOOKUP(Read_First!B4,Items!A1:S50,18,FALSE)</f>
        <v>Pragmatic Quality</v>
      </c>
      <c r="E3" s="55"/>
      <c r="G3" s="55" t="str">
        <f>VLOOKUP(Read_First!B4,Items!A1:S50,19,FALSE)</f>
        <v>Hedonic Quality</v>
      </c>
      <c r="H3" s="55"/>
    </row>
    <row r="4" spans="1:18" x14ac:dyDescent="0.25">
      <c r="D4" s="31" t="s">
        <v>0</v>
      </c>
      <c r="E4" s="31" t="s">
        <v>30</v>
      </c>
      <c r="G4" s="31" t="s">
        <v>0</v>
      </c>
      <c r="H4" s="31" t="s">
        <v>30</v>
      </c>
    </row>
    <row r="5" spans="1:18" x14ac:dyDescent="0.25">
      <c r="D5" s="32">
        <v>1.2</v>
      </c>
      <c r="E5" s="33">
        <f>CORREL(DT!A4:A1004,DT!B4:B1004)</f>
        <v>0</v>
      </c>
      <c r="G5" s="32">
        <v>5.6</v>
      </c>
      <c r="H5" s="33">
        <f>CORREL(DT!E4:E1004,DT!F4:F1004)</f>
        <v>0.85523597411975805</v>
      </c>
    </row>
    <row r="6" spans="1:18" x14ac:dyDescent="0.25">
      <c r="D6" s="32">
        <v>1.3</v>
      </c>
      <c r="E6" s="33">
        <f>CORREL(DT!A4:A1004,DT!C4:C1004)</f>
        <v>0.47140452079103168</v>
      </c>
      <c r="G6" s="32">
        <v>5.7</v>
      </c>
      <c r="H6" s="33">
        <f>CORREL(DT!E4:E1004,DT!G4:G1004)</f>
        <v>0.7956169175142338</v>
      </c>
    </row>
    <row r="7" spans="1:18" x14ac:dyDescent="0.25">
      <c r="D7" s="32">
        <v>1.4</v>
      </c>
      <c r="E7" s="33">
        <f>CORREL(DT!A4:A1004,DT!D4:D1004)</f>
        <v>0.6454972243679028</v>
      </c>
      <c r="G7" s="32">
        <v>5.8</v>
      </c>
      <c r="H7" s="33">
        <f>CORREL(DT!E4:E1004,DT!H4:H1004)</f>
        <v>0.6533756163560378</v>
      </c>
    </row>
    <row r="8" spans="1:18" x14ac:dyDescent="0.25">
      <c r="D8" s="32">
        <v>2.2999999999999998</v>
      </c>
      <c r="E8" s="33">
        <f>CORREL(DT!B4:B1004,DT!C4:C1004)</f>
        <v>0.62325023884075159</v>
      </c>
      <c r="G8" s="32">
        <v>6.7</v>
      </c>
      <c r="H8" s="33">
        <f>CORREL(DT!F4:F1004,DT!G4:G1004)</f>
        <v>0.65633012331389373</v>
      </c>
    </row>
    <row r="9" spans="1:18" x14ac:dyDescent="0.25">
      <c r="D9" s="32">
        <v>2.4</v>
      </c>
      <c r="E9" s="33">
        <f>CORREL(DT!B4:B1004,DT!D4:D1004)</f>
        <v>0.48193159734149926</v>
      </c>
      <c r="G9" s="32">
        <v>6.8</v>
      </c>
      <c r="H9" s="33">
        <f>CORREL(DT!F4:F1004,DT!H4:H1004)</f>
        <v>0.43820232381372043</v>
      </c>
    </row>
    <row r="10" spans="1:18" x14ac:dyDescent="0.25">
      <c r="D10" s="32">
        <v>3.4</v>
      </c>
      <c r="E10" s="33">
        <f>CORREL(DT!C4:C1004,DT!D4:D1004)</f>
        <v>0.82158383625774911</v>
      </c>
      <c r="G10" s="32">
        <v>7.8</v>
      </c>
      <c r="H10" s="33">
        <f>CORREL(DT!G4:G1004,DT!H4:H1004)</f>
        <v>0.85416636965347426</v>
      </c>
    </row>
    <row r="11" spans="1:18" x14ac:dyDescent="0.25">
      <c r="D11" s="34" t="s">
        <v>264</v>
      </c>
      <c r="E11" s="33">
        <f>AVERAGE(E5:E10)</f>
        <v>0.50727790293315578</v>
      </c>
      <c r="G11" s="34" t="s">
        <v>264</v>
      </c>
      <c r="H11" s="33">
        <f>AVERAGE(H5:H10)</f>
        <v>0.70882122079518639</v>
      </c>
    </row>
    <row r="12" spans="1:18" x14ac:dyDescent="0.25">
      <c r="C12" s="10"/>
      <c r="D12" s="35" t="s">
        <v>3</v>
      </c>
      <c r="E12" s="36">
        <f>(4*E11)/(1+(3*E11))</f>
        <v>0.80461753074852538</v>
      </c>
      <c r="F12" s="10"/>
      <c r="G12" s="35" t="s">
        <v>3</v>
      </c>
      <c r="H12" s="36">
        <f>(4*H11)/(1+(3*H11))</f>
        <v>0.90686641181601391</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J3" sqref="J3"/>
    </sheetView>
  </sheetViews>
  <sheetFormatPr baseColWidth="10" defaultColWidth="9.140625" defaultRowHeight="15" x14ac:dyDescent="0.25"/>
  <cols>
    <col min="1" max="2" width="18.140625" customWidth="1"/>
    <col min="3" max="3" width="26.85546875" customWidth="1"/>
    <col min="4" max="4" width="41.42578125" customWidth="1"/>
    <col min="5" max="5" width="20.140625" customWidth="1"/>
    <col min="6" max="6" width="10.5703125" customWidth="1"/>
    <col min="7" max="8" width="15.5703125" customWidth="1"/>
  </cols>
  <sheetData>
    <row r="1" spans="1:8" ht="183.95" customHeight="1" x14ac:dyDescent="0.25">
      <c r="A1" s="65" t="s">
        <v>707</v>
      </c>
      <c r="B1" s="66"/>
      <c r="C1" s="66"/>
      <c r="D1" s="66"/>
      <c r="E1" s="66"/>
      <c r="F1" s="66"/>
      <c r="G1" s="66"/>
      <c r="H1" s="66"/>
    </row>
    <row r="3" spans="1:8" x14ac:dyDescent="0.25">
      <c r="A3" s="28" t="s">
        <v>25</v>
      </c>
      <c r="B3" s="28" t="s">
        <v>21</v>
      </c>
      <c r="C3" s="28" t="s">
        <v>32</v>
      </c>
      <c r="D3" s="28" t="s">
        <v>33</v>
      </c>
    </row>
    <row r="4" spans="1:8" x14ac:dyDescent="0.25">
      <c r="A4" s="16" t="str">
        <f>VLOOKUP(Read_First!B4,Items!A1:S50,18,FALSE)</f>
        <v>Pragmatic Quality</v>
      </c>
      <c r="B4" s="15">
        <f>Results!L4</f>
        <v>0.88888888888888884</v>
      </c>
      <c r="C4" s="14" t="str">
        <f>IF(B4&gt;E32,"Excellent",IF(B4&gt;D32,"Good",IF(B4&gt;C32,"Above average",IF(B4&gt;B32,"Below average","Bad"))))</f>
        <v>Below average</v>
      </c>
      <c r="D4" t="str">
        <f>IF(B4&gt;E32,"In the range of the 10% best results",IF(B4&gt;D32,"10% of results better, 75% of results worse",IF(B4&gt;C32,"25% of results better, 50% of results worse",IF(B4&gt;B32,"50% of results better, 25% of results worse","In the range of the 25% worst results"))))</f>
        <v>50% of results better, 25% of results worse</v>
      </c>
    </row>
    <row r="5" spans="1:8" x14ac:dyDescent="0.25">
      <c r="A5" s="16" t="str">
        <f>VLOOKUP(Read_First!B4,Items!A1:S50,19,FALSE)</f>
        <v>Hedonic Quality</v>
      </c>
      <c r="B5" s="15">
        <f>Results!L5</f>
        <v>-0.61111111111111116</v>
      </c>
      <c r="C5" s="14" t="str">
        <f>IF(B5&gt;E33,"Excellent",IF(B5&gt;D33,"Good",IF(B5&gt;C33,"Above Average",IF(B5&gt;B33,"Below Average","Bad"))))</f>
        <v>Bad</v>
      </c>
      <c r="D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25">
      <c r="A6" s="16" t="s">
        <v>413</v>
      </c>
      <c r="B6" s="41">
        <f>Results!L6</f>
        <v>0.1388888888888889</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25">
      <c r="A24" s="67" t="s">
        <v>260</v>
      </c>
      <c r="B24" s="67"/>
      <c r="C24" s="67"/>
      <c r="D24" s="67"/>
      <c r="E24" s="67"/>
      <c r="F24" s="67"/>
      <c r="G24" s="67"/>
      <c r="H24" s="67"/>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Pragmatic Quality</v>
      </c>
      <c r="B26" s="26">
        <v>-1</v>
      </c>
      <c r="C26" s="27">
        <f>B32</f>
        <v>0.72</v>
      </c>
      <c r="D26" s="27">
        <f t="shared" ref="D26:F28" si="0">C32-B32</f>
        <v>0.44999999999999996</v>
      </c>
      <c r="E26" s="27">
        <f t="shared" si="0"/>
        <v>0.38000000000000012</v>
      </c>
      <c r="F26" s="27">
        <f t="shared" si="0"/>
        <v>0.18999999999999995</v>
      </c>
      <c r="G26" s="27">
        <f>2.5-E32</f>
        <v>0.76</v>
      </c>
      <c r="H26" s="27">
        <f>Results!L4</f>
        <v>0.88888888888888884</v>
      </c>
    </row>
    <row r="27" spans="1:8" x14ac:dyDescent="0.25">
      <c r="A27" s="16" t="str">
        <f>VLOOKUP(Read_First!B4,Items!A1:S50,19,FALSE)</f>
        <v>Hedonic Quality</v>
      </c>
      <c r="B27" s="26">
        <v>-1</v>
      </c>
      <c r="C27" s="27">
        <f>B33</f>
        <v>0.35</v>
      </c>
      <c r="D27" s="27">
        <f t="shared" si="0"/>
        <v>0.5</v>
      </c>
      <c r="E27" s="27">
        <f t="shared" si="0"/>
        <v>0.35</v>
      </c>
      <c r="F27" s="27">
        <f t="shared" si="0"/>
        <v>0.39000000000000012</v>
      </c>
      <c r="G27" s="27">
        <f>2.5-E33</f>
        <v>0.90999999999999992</v>
      </c>
      <c r="H27" s="27">
        <f>Results!L5</f>
        <v>-0.61111111111111116</v>
      </c>
    </row>
    <row r="28" spans="1:8" x14ac:dyDescent="0.25">
      <c r="A28" s="16" t="s">
        <v>413</v>
      </c>
      <c r="B28" s="26">
        <v>-1</v>
      </c>
      <c r="C28" s="27">
        <f>B34</f>
        <v>0.59</v>
      </c>
      <c r="D28" s="27">
        <f t="shared" si="0"/>
        <v>0.39</v>
      </c>
      <c r="E28" s="27">
        <f t="shared" si="0"/>
        <v>0.33000000000000007</v>
      </c>
      <c r="F28" s="27">
        <f t="shared" si="0"/>
        <v>0.27</v>
      </c>
      <c r="G28" s="27">
        <f>2.5-E34</f>
        <v>0.91999999999999993</v>
      </c>
      <c r="H28" s="46">
        <f>Results!L6</f>
        <v>0.1388888888888889</v>
      </c>
    </row>
    <row r="30" spans="1:8" x14ac:dyDescent="0.25">
      <c r="A30" s="67" t="s">
        <v>680</v>
      </c>
      <c r="B30" s="67"/>
      <c r="C30" s="67"/>
      <c r="D30" s="67"/>
      <c r="E30" s="67"/>
    </row>
    <row r="31" spans="1:8" x14ac:dyDescent="0.25">
      <c r="A31" s="14" t="s">
        <v>25</v>
      </c>
      <c r="B31" s="47">
        <v>0.25</v>
      </c>
      <c r="C31" s="47">
        <v>0.5</v>
      </c>
      <c r="D31" s="47">
        <v>0.75</v>
      </c>
      <c r="E31" s="47">
        <v>0.9</v>
      </c>
    </row>
    <row r="32" spans="1:8" x14ac:dyDescent="0.25">
      <c r="A32" s="14" t="s">
        <v>678</v>
      </c>
      <c r="B32">
        <v>0.72</v>
      </c>
      <c r="C32">
        <v>1.17</v>
      </c>
      <c r="D32">
        <v>1.55</v>
      </c>
      <c r="E32">
        <v>1.74</v>
      </c>
    </row>
    <row r="33" spans="1:5" x14ac:dyDescent="0.25">
      <c r="A33" s="14" t="s">
        <v>679</v>
      </c>
      <c r="B33">
        <v>0.35</v>
      </c>
      <c r="C33">
        <v>0.85</v>
      </c>
      <c r="D33">
        <v>1.2</v>
      </c>
      <c r="E33">
        <v>1.59</v>
      </c>
    </row>
    <row r="34" spans="1:5" x14ac:dyDescent="0.25">
      <c r="A34" s="14" t="s">
        <v>413</v>
      </c>
      <c r="B34">
        <v>0.59</v>
      </c>
      <c r="C34">
        <v>0.98</v>
      </c>
      <c r="D34">
        <v>1.31</v>
      </c>
      <c r="E34">
        <v>1.58</v>
      </c>
    </row>
  </sheetData>
  <mergeCells count="3">
    <mergeCell ref="A1:H1"/>
    <mergeCell ref="A24:H24"/>
    <mergeCell ref="A30:E30"/>
  </mergeCells>
  <pageMargins left="0.7" right="0.7" top="0.75" bottom="0.75" header="0.3" footer="0.3"/>
  <pageSetup paperSize="9" orientation="portrait" r:id="rId1"/>
  <customProperties>
    <customPr name="Ibp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4"/>
  <sheetViews>
    <sheetView topLeftCell="A7" workbookViewId="0">
      <selection activeCell="L10" sqref="L10"/>
    </sheetView>
  </sheetViews>
  <sheetFormatPr baseColWidth="10" defaultColWidth="9.140625" defaultRowHeight="15" x14ac:dyDescent="0.25"/>
  <cols>
    <col min="1" max="8" width="8.85546875" style="2" customWidth="1"/>
    <col min="11" max="12" width="18.5703125" style="2" customWidth="1"/>
    <col min="13" max="13" width="9.140625" style="2"/>
  </cols>
  <sheetData>
    <row r="1" spans="1:13" ht="215.45" customHeight="1" x14ac:dyDescent="0.25">
      <c r="A1" s="53" t="s">
        <v>418</v>
      </c>
      <c r="B1" s="54"/>
      <c r="C1" s="54"/>
      <c r="D1" s="54"/>
      <c r="E1" s="54"/>
      <c r="F1" s="54"/>
      <c r="G1" s="54"/>
      <c r="H1" s="54"/>
      <c r="K1" s="29"/>
      <c r="L1" s="30"/>
      <c r="M1" s="2" t="s">
        <v>263</v>
      </c>
    </row>
    <row r="2" spans="1:13" x14ac:dyDescent="0.25">
      <c r="A2" s="55" t="s">
        <v>0</v>
      </c>
      <c r="B2" s="55"/>
      <c r="C2" s="55"/>
      <c r="D2" s="55"/>
      <c r="E2" s="55"/>
      <c r="F2" s="55"/>
      <c r="G2" s="55"/>
      <c r="H2" s="55"/>
      <c r="K2" s="55" t="s">
        <v>261</v>
      </c>
      <c r="L2" s="55"/>
      <c r="M2" s="55"/>
    </row>
    <row r="3" spans="1:13" x14ac:dyDescent="0.25">
      <c r="A3" s="1">
        <v>1</v>
      </c>
      <c r="B3" s="1">
        <v>2</v>
      </c>
      <c r="C3" s="1">
        <v>3</v>
      </c>
      <c r="D3" s="1">
        <v>4</v>
      </c>
      <c r="E3" s="1">
        <v>5</v>
      </c>
      <c r="F3" s="1">
        <v>6</v>
      </c>
      <c r="G3" s="1">
        <v>7</v>
      </c>
      <c r="H3" s="1">
        <v>8</v>
      </c>
      <c r="K3" s="25" t="str">
        <f>VLOOKUP(Read_First!B4,Items!A1:S50,18,FALSE)</f>
        <v>Pragmatic Quality</v>
      </c>
      <c r="L3" s="25" t="str">
        <f>VLOOKUP(Read_First!B4,Items!A1:S50,19,FALSE)</f>
        <v>Hedonic Quality</v>
      </c>
      <c r="M3" s="25" t="s">
        <v>262</v>
      </c>
    </row>
    <row r="4" spans="1:13" x14ac:dyDescent="0.25">
      <c r="A4" s="2">
        <f>IF(Data!A4&gt;0,Data!A4-4,"")</f>
        <v>1</v>
      </c>
      <c r="B4" s="2">
        <f>IF(Data!B4&gt;0,Data!B4-4,"")</f>
        <v>1</v>
      </c>
      <c r="C4" s="2">
        <f>IF(Data!C4&gt;0,Data!C4-4,"")</f>
        <v>0</v>
      </c>
      <c r="D4" s="2">
        <f>IF(Data!D4&gt;0,Data!D4-4,"")</f>
        <v>0</v>
      </c>
      <c r="E4" s="2">
        <f>IF(Data!E4&gt;0,Data!E4-4,"")</f>
        <v>2</v>
      </c>
      <c r="F4" s="2">
        <f>IF(Data!F4&gt;0,Data!F4-4,"")</f>
        <v>2</v>
      </c>
      <c r="G4" s="2">
        <f>IF(Data!G4&gt;0,Data!G4-4,"")</f>
        <v>1</v>
      </c>
      <c r="H4" s="2">
        <f>IF(Data!H4&gt;0,Data!H4-4,"")</f>
        <v>0</v>
      </c>
      <c r="K4" s="7" t="str">
        <f>IF((MAX(A4,B4,C4,D4)-MIN(A4,B4,C4,D4))&gt;3,1,"")</f>
        <v/>
      </c>
      <c r="L4" s="7" t="str">
        <f>IF((MAX(E4,F4,G4,H4)-MIN(E4,F4,G4,H4))&gt;3,1,"")</f>
        <v/>
      </c>
      <c r="M4" s="4">
        <f>IF(COUNT(A4:D4)&gt;0,IF(COUNT(E4:H4)&gt;0,SUM(K4,L4),0),"")</f>
        <v>0</v>
      </c>
    </row>
    <row r="5" spans="1:13" x14ac:dyDescent="0.25">
      <c r="A5" s="2">
        <f>IF(Data!A5&gt;0,Data!A5-4,"")</f>
        <v>0</v>
      </c>
      <c r="B5" s="2">
        <f>IF(Data!B5&gt;0,Data!B5-4,"")</f>
        <v>1</v>
      </c>
      <c r="C5" s="2">
        <f>IF(Data!C5&gt;0,Data!C5-4,"")</f>
        <v>-1</v>
      </c>
      <c r="D5" s="2">
        <f>IF(Data!D5&gt;0,Data!D5-4,"")</f>
        <v>0</v>
      </c>
      <c r="E5" s="2">
        <f>IF(Data!E5&gt;0,Data!E5-4,"")</f>
        <v>-3</v>
      </c>
      <c r="F5" s="2">
        <f>IF(Data!F5&gt;0,Data!F5-4,"")</f>
        <v>-1</v>
      </c>
      <c r="G5" s="2">
        <f>IF(Data!G5&gt;0,Data!G5-4,"")</f>
        <v>-3</v>
      </c>
      <c r="H5" s="2">
        <f>IF(Data!H5&gt;0,Data!H5-4,"")</f>
        <v>-3</v>
      </c>
      <c r="K5" s="7" t="str">
        <f t="shared" ref="K5:K68" si="0">IF((MAX(A5,B5,C5,D5)-MIN(A5,B5,C5,D5))&gt;3,1,"")</f>
        <v/>
      </c>
      <c r="L5" s="7" t="str">
        <f t="shared" ref="L5:L68" si="1">IF((MAX(E5,F5,G5,H5)-MIN(E5,F5,G5,H5))&gt;3,1,"")</f>
        <v/>
      </c>
      <c r="M5" s="4">
        <f t="shared" ref="M5:M68" si="2">IF(COUNT(A5:D5)&gt;0,IF(COUNT(E5:H5)&gt;0,SUM(K5,L5),0),"")</f>
        <v>0</v>
      </c>
    </row>
    <row r="6" spans="1:13" x14ac:dyDescent="0.25">
      <c r="A6" s="2">
        <f>IF(Data!A6&gt;0,Data!A6-4,"")</f>
        <v>2</v>
      </c>
      <c r="B6" s="2">
        <f>IF(Data!B6&gt;0,Data!B6-4,"")</f>
        <v>1</v>
      </c>
      <c r="C6" s="2">
        <f>IF(Data!C6&gt;0,Data!C6-4,"")</f>
        <v>2</v>
      </c>
      <c r="D6" s="2">
        <f>IF(Data!D6&gt;0,Data!D6-4,"")</f>
        <v>2</v>
      </c>
      <c r="E6" s="2">
        <f>IF(Data!E6&gt;0,Data!E6-4,"")</f>
        <v>1</v>
      </c>
      <c r="F6" s="2">
        <f>IF(Data!F6&gt;0,Data!F6-4,"")</f>
        <v>2</v>
      </c>
      <c r="G6" s="2">
        <f>IF(Data!G6&gt;0,Data!G6-4,"")</f>
        <v>0</v>
      </c>
      <c r="H6" s="2">
        <f>IF(Data!H6&gt;0,Data!H6-4,"")</f>
        <v>0</v>
      </c>
      <c r="K6" s="7" t="str">
        <f t="shared" si="0"/>
        <v/>
      </c>
      <c r="L6" s="7" t="str">
        <f t="shared" si="1"/>
        <v/>
      </c>
      <c r="M6" s="4">
        <f t="shared" si="2"/>
        <v>0</v>
      </c>
    </row>
    <row r="7" spans="1:13" x14ac:dyDescent="0.25">
      <c r="A7" s="2">
        <f>IF(Data!A7&gt;0,Data!A7-4,"")</f>
        <v>2</v>
      </c>
      <c r="B7" s="2">
        <f>IF(Data!B7&gt;0,Data!B7-4,"")</f>
        <v>0</v>
      </c>
      <c r="C7" s="2">
        <f>IF(Data!C7&gt;0,Data!C7-4,"")</f>
        <v>1</v>
      </c>
      <c r="D7" s="2">
        <f>IF(Data!D7&gt;0,Data!D7-4,"")</f>
        <v>2</v>
      </c>
      <c r="E7" s="2">
        <f>IF(Data!E7&gt;0,Data!E7-4,"")</f>
        <v>0</v>
      </c>
      <c r="F7" s="2">
        <f>IF(Data!F7&gt;0,Data!F7-4,"")</f>
        <v>1</v>
      </c>
      <c r="G7" s="2">
        <f>IF(Data!G7&gt;0,Data!G7-4,"")</f>
        <v>-3</v>
      </c>
      <c r="H7" s="2">
        <f>IF(Data!H7&gt;0,Data!H7-4,"")</f>
        <v>-2</v>
      </c>
      <c r="K7" s="7" t="str">
        <f t="shared" si="0"/>
        <v/>
      </c>
      <c r="L7" s="7">
        <f t="shared" si="1"/>
        <v>1</v>
      </c>
      <c r="M7" s="4">
        <f t="shared" si="2"/>
        <v>1</v>
      </c>
    </row>
    <row r="8" spans="1:13" x14ac:dyDescent="0.25">
      <c r="A8" s="2">
        <f>IF(Data!A8&gt;0,Data!A8-4,"")</f>
        <v>1</v>
      </c>
      <c r="B8" s="2">
        <f>IF(Data!B8&gt;0,Data!B8-4,"")</f>
        <v>2</v>
      </c>
      <c r="C8" s="2">
        <f>IF(Data!C8&gt;0,Data!C8-4,"")</f>
        <v>2</v>
      </c>
      <c r="D8" s="2">
        <f>IF(Data!D8&gt;0,Data!D8-4,"")</f>
        <v>1</v>
      </c>
      <c r="E8" s="2">
        <f>IF(Data!E8&gt;0,Data!E8-4,"")</f>
        <v>0</v>
      </c>
      <c r="F8" s="2">
        <f>IF(Data!F8&gt;0,Data!F8-4,"")</f>
        <v>0</v>
      </c>
      <c r="G8" s="2">
        <f>IF(Data!G8&gt;0,Data!G8-4,"")</f>
        <v>-1</v>
      </c>
      <c r="H8" s="2">
        <f>IF(Data!H8&gt;0,Data!H8-4,"")</f>
        <v>-1</v>
      </c>
      <c r="K8" s="7" t="str">
        <f t="shared" si="0"/>
        <v/>
      </c>
      <c r="L8" s="7" t="str">
        <f t="shared" si="1"/>
        <v/>
      </c>
      <c r="M8" s="4">
        <f t="shared" si="2"/>
        <v>0</v>
      </c>
    </row>
    <row r="9" spans="1:13" x14ac:dyDescent="0.25">
      <c r="A9" s="2">
        <f>IF(Data!A9&gt;0,Data!A9-4,"")</f>
        <v>0</v>
      </c>
      <c r="B9" s="2">
        <f>IF(Data!B9&gt;0,Data!B9-4,"")</f>
        <v>-1</v>
      </c>
      <c r="C9" s="2">
        <f>IF(Data!C9&gt;0,Data!C9-4,"")</f>
        <v>-1</v>
      </c>
      <c r="D9" s="2">
        <f>IF(Data!D9&gt;0,Data!D9-4,"")</f>
        <v>-1</v>
      </c>
      <c r="E9" s="2">
        <f>IF(Data!E9&gt;0,Data!E9-4,"")</f>
        <v>0</v>
      </c>
      <c r="F9" s="2">
        <f>IF(Data!F9&gt;0,Data!F9-4,"")</f>
        <v>0</v>
      </c>
      <c r="G9" s="2">
        <f>IF(Data!G9&gt;0,Data!G9-4,"")</f>
        <v>0</v>
      </c>
      <c r="H9" s="2">
        <f>IF(Data!H9&gt;0,Data!H9-4,"")</f>
        <v>2</v>
      </c>
      <c r="K9" s="7" t="str">
        <f t="shared" si="0"/>
        <v/>
      </c>
      <c r="L9" s="7" t="str">
        <f t="shared" si="1"/>
        <v/>
      </c>
      <c r="M9" s="4">
        <f t="shared" si="2"/>
        <v>0</v>
      </c>
    </row>
    <row r="10" spans="1:13" x14ac:dyDescent="0.25">
      <c r="A10" s="2">
        <f>IF(Data!A10&gt;0,Data!A10-4,"")</f>
        <v>2</v>
      </c>
      <c r="B10" s="2">
        <f>IF(Data!B10&gt;0,Data!B10-4,"")</f>
        <v>1</v>
      </c>
      <c r="C10" s="2">
        <f>IF(Data!C10&gt;0,Data!C10-4,"")</f>
        <v>1</v>
      </c>
      <c r="D10" s="2">
        <f>IF(Data!D10&gt;0,Data!D10-4,"")</f>
        <v>2</v>
      </c>
      <c r="E10" s="2">
        <f>IF(Data!E10&gt;0,Data!E10-4,"")</f>
        <v>0</v>
      </c>
      <c r="F10" s="2">
        <f>IF(Data!F10&gt;0,Data!F10-4,"")</f>
        <v>0</v>
      </c>
      <c r="G10" s="2">
        <f>IF(Data!G10&gt;0,Data!G10-4,"")</f>
        <v>-1</v>
      </c>
      <c r="H10" s="2">
        <f>IF(Data!H10&gt;0,Data!H10-4,"")</f>
        <v>-1</v>
      </c>
      <c r="K10" s="7" t="str">
        <f t="shared" si="0"/>
        <v/>
      </c>
      <c r="L10" s="7" t="str">
        <f t="shared" si="1"/>
        <v/>
      </c>
      <c r="M10" s="4">
        <f t="shared" si="2"/>
        <v>0</v>
      </c>
    </row>
    <row r="11" spans="1:13" x14ac:dyDescent="0.25">
      <c r="A11" s="2">
        <f>IF(Data!A11&gt;0,Data!A11-4,"")</f>
        <v>1</v>
      </c>
      <c r="B11" s="2">
        <f>IF(Data!B11&gt;0,Data!B11-4,"")</f>
        <v>1</v>
      </c>
      <c r="C11" s="2">
        <f>IF(Data!C11&gt;0,Data!C11-4,"")</f>
        <v>0</v>
      </c>
      <c r="D11" s="2">
        <f>IF(Data!D11&gt;0,Data!D11-4,"")</f>
        <v>1</v>
      </c>
      <c r="E11" s="2">
        <f>IF(Data!E11&gt;0,Data!E11-4,"")</f>
        <v>-1</v>
      </c>
      <c r="F11" s="2">
        <f>IF(Data!F11&gt;0,Data!F11-4,"")</f>
        <v>0</v>
      </c>
      <c r="G11" s="2">
        <f>IF(Data!G11&gt;0,Data!G11-4,"")</f>
        <v>-3</v>
      </c>
      <c r="H11" s="2">
        <f>IF(Data!H11&gt;0,Data!H11-4,"")</f>
        <v>-3</v>
      </c>
      <c r="K11" s="7" t="str">
        <f t="shared" si="0"/>
        <v/>
      </c>
      <c r="L11" s="7" t="str">
        <f t="shared" si="1"/>
        <v/>
      </c>
      <c r="M11" s="4">
        <f t="shared" si="2"/>
        <v>0</v>
      </c>
    </row>
    <row r="12" spans="1:13" x14ac:dyDescent="0.25">
      <c r="A12" s="2">
        <f>IF(Data!A12&gt;0,Data!A12-4,"")</f>
        <v>0</v>
      </c>
      <c r="B12" s="2">
        <f>IF(Data!B12&gt;0,Data!B12-4,"")</f>
        <v>2</v>
      </c>
      <c r="C12" s="2">
        <f>IF(Data!C12&gt;0,Data!C12-4,"")</f>
        <v>2</v>
      </c>
      <c r="D12" s="2">
        <f>IF(Data!D12&gt;0,Data!D12-4,"")</f>
        <v>2</v>
      </c>
      <c r="E12" s="2">
        <f>IF(Data!E12&gt;0,Data!E12-4,"")</f>
        <v>-1</v>
      </c>
      <c r="F12" s="2">
        <f>IF(Data!F12&gt;0,Data!F12-4,"")</f>
        <v>-1</v>
      </c>
      <c r="G12" s="2">
        <f>IF(Data!G12&gt;0,Data!G12-4,"")</f>
        <v>-3</v>
      </c>
      <c r="H12" s="2">
        <f>IF(Data!H12&gt;0,Data!H12-4,"")</f>
        <v>-2</v>
      </c>
      <c r="K12" s="7" t="str">
        <f t="shared" si="0"/>
        <v/>
      </c>
      <c r="L12" s="7" t="str">
        <f t="shared" si="1"/>
        <v/>
      </c>
      <c r="M12" s="4">
        <f t="shared" si="2"/>
        <v>0</v>
      </c>
    </row>
    <row r="13" spans="1:13" x14ac:dyDescent="0.25">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7" t="str">
        <f t="shared" si="0"/>
        <v/>
      </c>
      <c r="L13" s="7" t="str">
        <f t="shared" si="1"/>
        <v/>
      </c>
      <c r="M13" s="4" t="str">
        <f t="shared" si="2"/>
        <v/>
      </c>
    </row>
    <row r="14" spans="1:13" x14ac:dyDescent="0.25">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7" t="str">
        <f t="shared" si="0"/>
        <v/>
      </c>
      <c r="L14" s="7" t="str">
        <f t="shared" si="1"/>
        <v/>
      </c>
      <c r="M14" s="4" t="str">
        <f t="shared" si="2"/>
        <v/>
      </c>
    </row>
    <row r="15" spans="1:13" x14ac:dyDescent="0.25">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7" t="str">
        <f t="shared" si="0"/>
        <v/>
      </c>
      <c r="L15" s="7" t="str">
        <f t="shared" si="1"/>
        <v/>
      </c>
      <c r="M15" s="4" t="str">
        <f t="shared" si="2"/>
        <v/>
      </c>
    </row>
    <row r="16" spans="1:13" x14ac:dyDescent="0.25">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7" t="str">
        <f t="shared" si="0"/>
        <v/>
      </c>
      <c r="L16" s="7" t="str">
        <f t="shared" si="1"/>
        <v/>
      </c>
      <c r="M16" s="4" t="str">
        <f t="shared" si="2"/>
        <v/>
      </c>
    </row>
    <row r="17" spans="1:13" x14ac:dyDescent="0.2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row>
    <row r="18" spans="1:13"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row>
    <row r="19" spans="1:13"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row>
    <row r="20" spans="1:13"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row>
    <row r="21" spans="1:13"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row>
    <row r="22" spans="1:13"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row>
    <row r="23" spans="1:13"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row>
    <row r="24" spans="1:13"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row>
    <row r="25" spans="1:13"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row>
    <row r="26" spans="1:13"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row>
  </sheetData>
  <mergeCells count="3">
    <mergeCell ref="A1:H1"/>
    <mergeCell ref="A2:H2"/>
    <mergeCell ref="K2:M2"/>
  </mergeCells>
  <conditionalFormatting sqref="K4">
    <cfRule type="cellIs" dxfId="13" priority="76" operator="equal">
      <formula>1</formula>
    </cfRule>
  </conditionalFormatting>
  <conditionalFormatting sqref="L4">
    <cfRule type="cellIs" dxfId="12" priority="75" operator="equal">
      <formula>1</formula>
    </cfRule>
  </conditionalFormatting>
  <conditionalFormatting sqref="K4:L4">
    <cfRule type="cellIs" dxfId="11" priority="48" operator="equal">
      <formula>1</formula>
    </cfRule>
    <cfRule type="cellIs" dxfId="10" priority="56" operator="equal">
      <formula>1</formula>
    </cfRule>
  </conditionalFormatting>
  <conditionalFormatting sqref="M1:M4 M1005:M1048576">
    <cfRule type="cellIs" dxfId="9" priority="36" operator="equal">
      <formula>1</formula>
    </cfRule>
    <cfRule type="cellIs" dxfId="8" priority="37" operator="equal">
      <formula>0</formula>
    </cfRule>
  </conditionalFormatting>
  <conditionalFormatting sqref="K5:K1004">
    <cfRule type="cellIs" dxfId="7" priority="16" operator="equal">
      <formula>1</formula>
    </cfRule>
  </conditionalFormatting>
  <conditionalFormatting sqref="L5:L1004">
    <cfRule type="cellIs" dxfId="6" priority="15" operator="equal">
      <formula>1</formula>
    </cfRule>
  </conditionalFormatting>
  <conditionalFormatting sqref="K5:L1004">
    <cfRule type="cellIs" dxfId="5" priority="13" operator="equal">
      <formula>1</formula>
    </cfRule>
    <cfRule type="cellIs" dxfId="4" priority="14" operator="equal">
      <formula>1</formula>
    </cfRule>
  </conditionalFormatting>
  <conditionalFormatting sqref="M5:M6">
    <cfRule type="cellIs" dxfId="3" priority="3" operator="equal">
      <formula>1</formula>
    </cfRule>
    <cfRule type="cellIs" dxfId="2" priority="4" operator="equal">
      <formula>0</formula>
    </cfRule>
  </conditionalFormatting>
  <conditionalFormatting sqref="M7:M1004">
    <cfRule type="cellIs" dxfId="1" priority="1" operator="equal">
      <formula>1</formula>
    </cfRule>
    <cfRule type="cellIs" dxfId="0" priority="2" operator="equal">
      <formula>0</formula>
    </cfRule>
  </conditionalFormatting>
  <pageMargins left="0.7" right="0.7" top="0.75" bottom="0.75" header="0.3" footer="0.3"/>
  <pageSetup paperSize="9" orientation="portrait" horizontalDpi="300" verticalDpi="0" copies="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baseColWidth="10" defaultColWidth="9.140625" defaultRowHeight="15" x14ac:dyDescent="0.25"/>
  <cols>
    <col min="1" max="1" width="18.42578125" customWidth="1"/>
    <col min="2" max="17" width="15.5703125" customWidth="1"/>
    <col min="18" max="19" width="18.425781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393</v>
      </c>
      <c r="I7" t="s">
        <v>394</v>
      </c>
      <c r="J7" t="s">
        <v>154</v>
      </c>
      <c r="K7" t="s">
        <v>155</v>
      </c>
      <c r="L7" t="s">
        <v>395</v>
      </c>
      <c r="M7" t="s">
        <v>396</v>
      </c>
      <c r="N7" t="s">
        <v>156</v>
      </c>
      <c r="O7" t="s">
        <v>157</v>
      </c>
      <c r="P7" t="s">
        <v>158</v>
      </c>
      <c r="Q7" t="s">
        <v>397</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8" t="s">
        <v>688</v>
      </c>
      <c r="S9" s="48" t="s">
        <v>689</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280</v>
      </c>
      <c r="B14" s="38" t="s">
        <v>282</v>
      </c>
      <c r="C14" s="38" t="s">
        <v>283</v>
      </c>
      <c r="D14" s="38" t="s">
        <v>284</v>
      </c>
      <c r="E14" s="38" t="s">
        <v>285</v>
      </c>
      <c r="F14" s="38" t="s">
        <v>286</v>
      </c>
      <c r="G14" s="38" t="s">
        <v>287</v>
      </c>
      <c r="H14" s="38" t="s">
        <v>288</v>
      </c>
      <c r="I14" s="38" t="s">
        <v>289</v>
      </c>
      <c r="J14" s="38" t="s">
        <v>290</v>
      </c>
      <c r="K14" s="38" t="s">
        <v>291</v>
      </c>
      <c r="L14" s="38" t="s">
        <v>281</v>
      </c>
      <c r="M14" s="38" t="s">
        <v>292</v>
      </c>
      <c r="N14" s="38" t="s">
        <v>293</v>
      </c>
      <c r="O14" s="38" t="s">
        <v>294</v>
      </c>
      <c r="P14" s="38" t="s">
        <v>295</v>
      </c>
      <c r="Q14" s="38" t="s">
        <v>296</v>
      </c>
      <c r="R14" t="s">
        <v>297</v>
      </c>
      <c r="S14" t="s">
        <v>298</v>
      </c>
    </row>
    <row r="15" spans="1:19" x14ac:dyDescent="0.25">
      <c r="A15" t="s">
        <v>315</v>
      </c>
      <c r="B15" s="38" t="s">
        <v>299</v>
      </c>
      <c r="C15" s="38" t="s">
        <v>300</v>
      </c>
      <c r="D15" s="38" t="s">
        <v>301</v>
      </c>
      <c r="E15" s="38" t="s">
        <v>302</v>
      </c>
      <c r="F15" s="38" t="s">
        <v>303</v>
      </c>
      <c r="G15" s="38" t="s">
        <v>304</v>
      </c>
      <c r="H15" s="38" t="s">
        <v>305</v>
      </c>
      <c r="I15" s="38" t="s">
        <v>306</v>
      </c>
      <c r="J15" s="38" t="s">
        <v>307</v>
      </c>
      <c r="K15" s="38" t="s">
        <v>308</v>
      </c>
      <c r="L15" s="38" t="s">
        <v>309</v>
      </c>
      <c r="M15" s="38" t="s">
        <v>310</v>
      </c>
      <c r="N15" s="38" t="s">
        <v>311</v>
      </c>
      <c r="O15" s="38" t="s">
        <v>312</v>
      </c>
      <c r="P15" s="38" t="s">
        <v>313</v>
      </c>
      <c r="Q15" s="38" t="s">
        <v>314</v>
      </c>
      <c r="R15" t="s">
        <v>316</v>
      </c>
      <c r="S15" t="s">
        <v>317</v>
      </c>
    </row>
    <row r="16" spans="1:19" x14ac:dyDescent="0.25">
      <c r="A16" t="s">
        <v>318</v>
      </c>
      <c r="B16" s="38" t="s">
        <v>321</v>
      </c>
      <c r="C16" s="38" t="s">
        <v>322</v>
      </c>
      <c r="D16" s="38" t="s">
        <v>323</v>
      </c>
      <c r="E16" s="38" t="s">
        <v>324</v>
      </c>
      <c r="F16" s="38" t="s">
        <v>325</v>
      </c>
      <c r="G16" s="38" t="s">
        <v>326</v>
      </c>
      <c r="H16" s="38" t="s">
        <v>327</v>
      </c>
      <c r="I16" s="38" t="s">
        <v>328</v>
      </c>
      <c r="J16" s="38" t="s">
        <v>329</v>
      </c>
      <c r="K16" s="38" t="s">
        <v>330</v>
      </c>
      <c r="L16" s="38" t="s">
        <v>331</v>
      </c>
      <c r="M16" s="38" t="s">
        <v>332</v>
      </c>
      <c r="N16" s="38" t="s">
        <v>333</v>
      </c>
      <c r="O16" s="38" t="s">
        <v>334</v>
      </c>
      <c r="P16" s="38" t="s">
        <v>335</v>
      </c>
      <c r="Q16" s="38" t="s">
        <v>336</v>
      </c>
      <c r="R16" t="s">
        <v>320</v>
      </c>
      <c r="S16" t="s">
        <v>319</v>
      </c>
    </row>
    <row r="17" spans="1:19" x14ac:dyDescent="0.25">
      <c r="A17" t="s">
        <v>353</v>
      </c>
      <c r="B17" s="38" t="s">
        <v>337</v>
      </c>
      <c r="C17" s="38" t="s">
        <v>338</v>
      </c>
      <c r="D17" s="38" t="s">
        <v>339</v>
      </c>
      <c r="E17" s="38" t="s">
        <v>340</v>
      </c>
      <c r="F17" s="38" t="s">
        <v>341</v>
      </c>
      <c r="G17" s="38" t="s">
        <v>342</v>
      </c>
      <c r="H17" s="38" t="s">
        <v>343</v>
      </c>
      <c r="I17" s="38" t="s">
        <v>344</v>
      </c>
      <c r="J17" s="38" t="s">
        <v>345</v>
      </c>
      <c r="K17" s="38" t="s">
        <v>346</v>
      </c>
      <c r="L17" s="38" t="s">
        <v>347</v>
      </c>
      <c r="M17" s="38" t="s">
        <v>348</v>
      </c>
      <c r="N17" s="38" t="s">
        <v>349</v>
      </c>
      <c r="O17" s="38" t="s">
        <v>350</v>
      </c>
      <c r="P17" s="38" t="s">
        <v>351</v>
      </c>
      <c r="Q17" s="38" t="s">
        <v>352</v>
      </c>
      <c r="R17" t="s">
        <v>354</v>
      </c>
      <c r="S17" t="s">
        <v>355</v>
      </c>
    </row>
    <row r="18" spans="1:19" x14ac:dyDescent="0.25">
      <c r="A18" t="s">
        <v>356</v>
      </c>
      <c r="B18" s="38" t="s">
        <v>357</v>
      </c>
      <c r="C18" s="38" t="s">
        <v>358</v>
      </c>
      <c r="D18" s="38" t="s">
        <v>359</v>
      </c>
      <c r="E18" s="38" t="s">
        <v>360</v>
      </c>
      <c r="F18" s="38" t="s">
        <v>361</v>
      </c>
      <c r="G18" s="38" t="s">
        <v>362</v>
      </c>
      <c r="H18" s="38" t="s">
        <v>363</v>
      </c>
      <c r="I18" s="38" t="s">
        <v>364</v>
      </c>
      <c r="J18" s="38" t="s">
        <v>365</v>
      </c>
      <c r="K18" s="38" t="s">
        <v>366</v>
      </c>
      <c r="L18" s="38" t="s">
        <v>367</v>
      </c>
      <c r="M18" s="38" t="s">
        <v>368</v>
      </c>
      <c r="N18" s="38" t="s">
        <v>369</v>
      </c>
      <c r="O18" s="38" t="s">
        <v>370</v>
      </c>
      <c r="P18" s="38" t="s">
        <v>371</v>
      </c>
      <c r="Q18" s="38" t="s">
        <v>372</v>
      </c>
      <c r="R18" t="s">
        <v>373</v>
      </c>
      <c r="S18" t="s">
        <v>374</v>
      </c>
    </row>
    <row r="19" spans="1:19" x14ac:dyDescent="0.25">
      <c r="A19" t="s">
        <v>375</v>
      </c>
      <c r="B19" s="38" t="s">
        <v>376</v>
      </c>
      <c r="C19" s="38" t="s">
        <v>377</v>
      </c>
      <c r="D19" s="38" t="s">
        <v>378</v>
      </c>
      <c r="E19" s="38" t="s">
        <v>377</v>
      </c>
      <c r="F19" s="38" t="s">
        <v>379</v>
      </c>
      <c r="G19" s="38" t="s">
        <v>380</v>
      </c>
      <c r="H19" s="38" t="s">
        <v>381</v>
      </c>
      <c r="I19" s="38" t="s">
        <v>382</v>
      </c>
      <c r="J19" s="38" t="s">
        <v>383</v>
      </c>
      <c r="K19" s="38" t="s">
        <v>384</v>
      </c>
      <c r="L19" s="38" t="s">
        <v>385</v>
      </c>
      <c r="M19" s="38" t="s">
        <v>386</v>
      </c>
      <c r="N19" s="38" t="s">
        <v>387</v>
      </c>
      <c r="O19" s="38" t="s">
        <v>388</v>
      </c>
      <c r="P19" s="38" t="s">
        <v>389</v>
      </c>
      <c r="Q19" s="38" t="s">
        <v>390</v>
      </c>
      <c r="R19" t="s">
        <v>391</v>
      </c>
      <c r="S19" t="s">
        <v>392</v>
      </c>
    </row>
    <row r="20" spans="1:19" x14ac:dyDescent="0.25">
      <c r="A20" t="s">
        <v>398</v>
      </c>
      <c r="B20" s="38" t="s">
        <v>399</v>
      </c>
      <c r="C20" s="38" t="s">
        <v>400</v>
      </c>
      <c r="D20" s="38" t="s">
        <v>401</v>
      </c>
      <c r="E20" s="38" t="s">
        <v>402</v>
      </c>
      <c r="F20" s="38" t="s">
        <v>403</v>
      </c>
      <c r="G20" s="38" t="s">
        <v>404</v>
      </c>
      <c r="H20" s="38" t="s">
        <v>405</v>
      </c>
      <c r="I20" s="38" t="s">
        <v>412</v>
      </c>
      <c r="J20" s="38" t="s">
        <v>406</v>
      </c>
      <c r="K20" s="38" t="s">
        <v>407</v>
      </c>
      <c r="L20" s="38" t="s">
        <v>408</v>
      </c>
      <c r="M20" s="38" t="s">
        <v>409</v>
      </c>
      <c r="N20" t="s">
        <v>692</v>
      </c>
      <c r="O20" t="s">
        <v>693</v>
      </c>
      <c r="P20" s="38" t="s">
        <v>410</v>
      </c>
      <c r="Q20" s="38" t="s">
        <v>411</v>
      </c>
      <c r="R20" t="s">
        <v>690</v>
      </c>
      <c r="S20" t="s">
        <v>691</v>
      </c>
    </row>
    <row r="21" spans="1:19" x14ac:dyDescent="0.25">
      <c r="A21" t="s">
        <v>422</v>
      </c>
      <c r="B21" s="38" t="s">
        <v>425</v>
      </c>
      <c r="C21" s="38" t="s">
        <v>426</v>
      </c>
      <c r="D21" s="38" t="s">
        <v>430</v>
      </c>
      <c r="E21" s="38" t="s">
        <v>431</v>
      </c>
      <c r="F21" s="38" t="s">
        <v>435</v>
      </c>
      <c r="G21" s="38" t="s">
        <v>436</v>
      </c>
      <c r="H21" s="38" t="s">
        <v>441</v>
      </c>
      <c r="I21" s="38" t="s">
        <v>442</v>
      </c>
      <c r="J21" s="38" t="s">
        <v>447</v>
      </c>
      <c r="K21" s="38" t="s">
        <v>448</v>
      </c>
      <c r="L21" s="38" t="s">
        <v>453</v>
      </c>
      <c r="M21" s="38" t="s">
        <v>454</v>
      </c>
      <c r="N21" s="38" t="s">
        <v>459</v>
      </c>
      <c r="O21" s="38" t="s">
        <v>460</v>
      </c>
      <c r="P21" s="38" t="s">
        <v>465</v>
      </c>
      <c r="Q21" s="38" t="s">
        <v>466</v>
      </c>
      <c r="R21" t="s">
        <v>470</v>
      </c>
      <c r="S21" t="s">
        <v>471</v>
      </c>
    </row>
    <row r="22" spans="1:19" x14ac:dyDescent="0.25">
      <c r="A22" t="s">
        <v>423</v>
      </c>
      <c r="B22" s="38" t="s">
        <v>176</v>
      </c>
      <c r="C22" s="38" t="s">
        <v>427</v>
      </c>
      <c r="D22" s="38" t="s">
        <v>432</v>
      </c>
      <c r="E22" s="38" t="s">
        <v>433</v>
      </c>
      <c r="F22" s="38" t="s">
        <v>437</v>
      </c>
      <c r="G22" s="38" t="s">
        <v>438</v>
      </c>
      <c r="H22" s="38" t="s">
        <v>443</v>
      </c>
      <c r="I22" s="38" t="s">
        <v>444</v>
      </c>
      <c r="J22" s="38" t="s">
        <v>449</v>
      </c>
      <c r="K22" s="38" t="s">
        <v>450</v>
      </c>
      <c r="L22" s="38" t="s">
        <v>455</v>
      </c>
      <c r="M22" s="38" t="s">
        <v>456</v>
      </c>
      <c r="N22" s="38" t="s">
        <v>461</v>
      </c>
      <c r="O22" s="38" t="s">
        <v>462</v>
      </c>
      <c r="P22" s="38" t="s">
        <v>190</v>
      </c>
      <c r="Q22" s="38" t="s">
        <v>467</v>
      </c>
      <c r="R22" t="s">
        <v>472</v>
      </c>
      <c r="S22" t="s">
        <v>473</v>
      </c>
    </row>
    <row r="23" spans="1:19" x14ac:dyDescent="0.25">
      <c r="A23" t="s">
        <v>424</v>
      </c>
      <c r="B23" s="38" t="s">
        <v>428</v>
      </c>
      <c r="C23" s="38" t="s">
        <v>429</v>
      </c>
      <c r="D23" s="38" t="s">
        <v>434</v>
      </c>
      <c r="E23" s="38" t="s">
        <v>429</v>
      </c>
      <c r="F23" s="38" t="s">
        <v>439</v>
      </c>
      <c r="G23" s="38" t="s">
        <v>440</v>
      </c>
      <c r="H23" s="38" t="s">
        <v>445</v>
      </c>
      <c r="I23" s="38" t="s">
        <v>446</v>
      </c>
      <c r="J23" s="38" t="s">
        <v>451</v>
      </c>
      <c r="K23" s="38" t="s">
        <v>452</v>
      </c>
      <c r="L23" s="38" t="s">
        <v>457</v>
      </c>
      <c r="M23" s="38" t="s">
        <v>458</v>
      </c>
      <c r="N23" s="38" t="s">
        <v>463</v>
      </c>
      <c r="O23" s="38" t="s">
        <v>464</v>
      </c>
      <c r="P23" s="38" t="s">
        <v>468</v>
      </c>
      <c r="Q23" s="38" t="s">
        <v>469</v>
      </c>
      <c r="R23" t="s">
        <v>474</v>
      </c>
      <c r="S23" t="s">
        <v>475</v>
      </c>
    </row>
    <row r="24" spans="1:19" x14ac:dyDescent="0.25">
      <c r="A24" t="s">
        <v>476</v>
      </c>
      <c r="B24" t="s">
        <v>485</v>
      </c>
      <c r="C24" t="s">
        <v>486</v>
      </c>
      <c r="D24" t="s">
        <v>487</v>
      </c>
      <c r="E24" t="s">
        <v>488</v>
      </c>
      <c r="F24" t="s">
        <v>490</v>
      </c>
      <c r="G24" t="s">
        <v>489</v>
      </c>
      <c r="H24" t="s">
        <v>477</v>
      </c>
      <c r="I24" t="s">
        <v>478</v>
      </c>
      <c r="J24" t="s">
        <v>479</v>
      </c>
      <c r="K24" t="s">
        <v>480</v>
      </c>
      <c r="L24" t="s">
        <v>491</v>
      </c>
      <c r="M24" t="s">
        <v>492</v>
      </c>
      <c r="N24" t="s">
        <v>481</v>
      </c>
      <c r="O24" t="s">
        <v>482</v>
      </c>
      <c r="P24" t="s">
        <v>484</v>
      </c>
      <c r="Q24" t="s">
        <v>483</v>
      </c>
      <c r="R24" t="s">
        <v>493</v>
      </c>
      <c r="S24" t="s">
        <v>494</v>
      </c>
    </row>
    <row r="25" spans="1:19" x14ac:dyDescent="0.25">
      <c r="A25" t="s">
        <v>495</v>
      </c>
      <c r="B25" t="s">
        <v>504</v>
      </c>
      <c r="C25" t="s">
        <v>505</v>
      </c>
      <c r="D25" t="s">
        <v>506</v>
      </c>
      <c r="E25" t="s">
        <v>163</v>
      </c>
      <c r="F25" t="s">
        <v>508</v>
      </c>
      <c r="G25" t="s">
        <v>507</v>
      </c>
      <c r="H25" t="s">
        <v>496</v>
      </c>
      <c r="I25" t="s">
        <v>497</v>
      </c>
      <c r="J25" t="s">
        <v>498</v>
      </c>
      <c r="K25" t="s">
        <v>499</v>
      </c>
      <c r="L25" t="s">
        <v>509</v>
      </c>
      <c r="M25" t="s">
        <v>510</v>
      </c>
      <c r="N25" t="s">
        <v>500</v>
      </c>
      <c r="O25" t="s">
        <v>501</v>
      </c>
      <c r="P25" t="s">
        <v>503</v>
      </c>
      <c r="Q25" t="s">
        <v>502</v>
      </c>
      <c r="R25" t="s">
        <v>74</v>
      </c>
      <c r="S25" t="s">
        <v>77</v>
      </c>
    </row>
    <row r="26" spans="1:19" x14ac:dyDescent="0.25">
      <c r="A26" t="s">
        <v>511</v>
      </c>
      <c r="B26" t="s">
        <v>517</v>
      </c>
      <c r="C26" t="s">
        <v>518</v>
      </c>
      <c r="D26" t="s">
        <v>519</v>
      </c>
      <c r="E26" t="s">
        <v>44</v>
      </c>
      <c r="F26" t="s">
        <v>521</v>
      </c>
      <c r="G26" t="s">
        <v>520</v>
      </c>
      <c r="H26" t="s">
        <v>496</v>
      </c>
      <c r="I26" t="s">
        <v>512</v>
      </c>
      <c r="J26" t="s">
        <v>513</v>
      </c>
      <c r="K26" t="s">
        <v>514</v>
      </c>
      <c r="L26" t="s">
        <v>522</v>
      </c>
      <c r="M26" t="s">
        <v>523</v>
      </c>
      <c r="N26" t="s">
        <v>500</v>
      </c>
      <c r="O26" t="s">
        <v>515</v>
      </c>
      <c r="P26" t="s">
        <v>516</v>
      </c>
      <c r="Q26" t="s">
        <v>502</v>
      </c>
      <c r="R26" t="s">
        <v>74</v>
      </c>
      <c r="S26" t="s">
        <v>77</v>
      </c>
    </row>
    <row r="27" spans="1:19" x14ac:dyDescent="0.25">
      <c r="A27" t="s">
        <v>524</v>
      </c>
      <c r="B27" t="s">
        <v>533</v>
      </c>
      <c r="C27" t="s">
        <v>534</v>
      </c>
      <c r="D27" t="s">
        <v>535</v>
      </c>
      <c r="E27" t="s">
        <v>536</v>
      </c>
      <c r="F27" t="s">
        <v>538</v>
      </c>
      <c r="G27" t="s">
        <v>537</v>
      </c>
      <c r="H27" t="s">
        <v>525</v>
      </c>
      <c r="I27" t="s">
        <v>526</v>
      </c>
      <c r="J27" t="s">
        <v>527</v>
      </c>
      <c r="K27" t="s">
        <v>528</v>
      </c>
      <c r="L27" t="s">
        <v>539</v>
      </c>
      <c r="M27" t="s">
        <v>540</v>
      </c>
      <c r="N27" t="s">
        <v>529</v>
      </c>
      <c r="O27" t="s">
        <v>530</v>
      </c>
      <c r="P27" t="s">
        <v>532</v>
      </c>
      <c r="Q27" t="s">
        <v>531</v>
      </c>
      <c r="R27" t="s">
        <v>74</v>
      </c>
      <c r="S27" t="s">
        <v>77</v>
      </c>
    </row>
    <row r="28" spans="1:19" x14ac:dyDescent="0.25">
      <c r="A28" t="s">
        <v>541</v>
      </c>
      <c r="B28" t="s">
        <v>550</v>
      </c>
      <c r="C28" t="s">
        <v>551</v>
      </c>
      <c r="D28" t="s">
        <v>552</v>
      </c>
      <c r="E28" t="s">
        <v>553</v>
      </c>
      <c r="F28" t="s">
        <v>555</v>
      </c>
      <c r="G28" t="s">
        <v>554</v>
      </c>
      <c r="H28" t="s">
        <v>542</v>
      </c>
      <c r="I28" t="s">
        <v>543</v>
      </c>
      <c r="J28" t="s">
        <v>544</v>
      </c>
      <c r="K28" t="s">
        <v>545</v>
      </c>
      <c r="L28" t="s">
        <v>556</v>
      </c>
      <c r="M28" t="s">
        <v>557</v>
      </c>
      <c r="N28" t="s">
        <v>546</v>
      </c>
      <c r="O28" t="s">
        <v>547</v>
      </c>
      <c r="P28" t="s">
        <v>549</v>
      </c>
      <c r="Q28" t="s">
        <v>548</v>
      </c>
      <c r="R28" t="s">
        <v>74</v>
      </c>
      <c r="S28" t="s">
        <v>77</v>
      </c>
    </row>
    <row r="29" spans="1:19" x14ac:dyDescent="0.25">
      <c r="A29" t="s">
        <v>558</v>
      </c>
      <c r="B29" t="s">
        <v>694</v>
      </c>
      <c r="C29" t="s">
        <v>695</v>
      </c>
      <c r="D29" t="s">
        <v>696</v>
      </c>
      <c r="E29" t="s">
        <v>697</v>
      </c>
      <c r="F29" t="s">
        <v>698</v>
      </c>
      <c r="G29" t="s">
        <v>699</v>
      </c>
      <c r="H29" t="s">
        <v>568</v>
      </c>
      <c r="I29" t="s">
        <v>700</v>
      </c>
      <c r="J29" t="s">
        <v>307</v>
      </c>
      <c r="K29" t="s">
        <v>701</v>
      </c>
      <c r="L29" t="s">
        <v>702</v>
      </c>
      <c r="M29" t="s">
        <v>303</v>
      </c>
      <c r="N29" t="s">
        <v>560</v>
      </c>
      <c r="O29" t="s">
        <v>312</v>
      </c>
      <c r="P29" t="s">
        <v>703</v>
      </c>
      <c r="Q29" t="s">
        <v>704</v>
      </c>
      <c r="R29" t="s">
        <v>705</v>
      </c>
      <c r="S29" t="s">
        <v>706</v>
      </c>
    </row>
    <row r="30" spans="1:19" x14ac:dyDescent="0.25">
      <c r="A30" t="s">
        <v>567</v>
      </c>
      <c r="B30" t="s">
        <v>563</v>
      </c>
      <c r="C30" t="s">
        <v>564</v>
      </c>
      <c r="D30" t="s">
        <v>565</v>
      </c>
      <c r="E30" t="s">
        <v>566</v>
      </c>
      <c r="F30" t="s">
        <v>574</v>
      </c>
      <c r="G30" t="s">
        <v>573</v>
      </c>
      <c r="H30" t="s">
        <v>568</v>
      </c>
      <c r="I30" t="s">
        <v>569</v>
      </c>
      <c r="J30" t="s">
        <v>570</v>
      </c>
      <c r="K30" t="s">
        <v>559</v>
      </c>
      <c r="L30" t="s">
        <v>575</v>
      </c>
      <c r="M30" t="s">
        <v>576</v>
      </c>
      <c r="N30" t="s">
        <v>571</v>
      </c>
      <c r="O30" t="s">
        <v>572</v>
      </c>
      <c r="P30" t="s">
        <v>562</v>
      </c>
      <c r="Q30" t="s">
        <v>561</v>
      </c>
      <c r="R30" t="s">
        <v>74</v>
      </c>
      <c r="S30" t="s">
        <v>77</v>
      </c>
    </row>
    <row r="31" spans="1:19" x14ac:dyDescent="0.25">
      <c r="A31" t="s">
        <v>577</v>
      </c>
      <c r="B31" t="s">
        <v>586</v>
      </c>
      <c r="C31" t="s">
        <v>587</v>
      </c>
      <c r="D31" t="s">
        <v>588</v>
      </c>
      <c r="E31" t="s">
        <v>589</v>
      </c>
      <c r="F31" t="s">
        <v>591</v>
      </c>
      <c r="G31" t="s">
        <v>590</v>
      </c>
      <c r="H31" t="s">
        <v>578</v>
      </c>
      <c r="I31" t="s">
        <v>579</v>
      </c>
      <c r="J31" t="s">
        <v>580</v>
      </c>
      <c r="K31" t="s">
        <v>581</v>
      </c>
      <c r="L31" t="s">
        <v>592</v>
      </c>
      <c r="M31" t="s">
        <v>593</v>
      </c>
      <c r="N31" t="s">
        <v>582</v>
      </c>
      <c r="O31" t="s">
        <v>583</v>
      </c>
      <c r="P31" t="s">
        <v>585</v>
      </c>
      <c r="Q31" t="s">
        <v>584</v>
      </c>
      <c r="R31" t="s">
        <v>74</v>
      </c>
      <c r="S31" t="s">
        <v>77</v>
      </c>
    </row>
    <row r="32" spans="1:19" x14ac:dyDescent="0.25">
      <c r="A32" t="s">
        <v>594</v>
      </c>
      <c r="B32" t="s">
        <v>599</v>
      </c>
      <c r="C32" t="s">
        <v>600</v>
      </c>
      <c r="D32" t="s">
        <v>601</v>
      </c>
      <c r="E32" t="s">
        <v>602</v>
      </c>
      <c r="F32" t="s">
        <v>681</v>
      </c>
      <c r="G32" t="s">
        <v>682</v>
      </c>
      <c r="H32" t="s">
        <v>683</v>
      </c>
      <c r="I32" t="s">
        <v>684</v>
      </c>
      <c r="J32" t="s">
        <v>595</v>
      </c>
      <c r="K32" t="s">
        <v>685</v>
      </c>
      <c r="L32" t="s">
        <v>686</v>
      </c>
      <c r="M32" t="s">
        <v>687</v>
      </c>
      <c r="N32" t="s">
        <v>596</v>
      </c>
      <c r="O32" t="s">
        <v>597</v>
      </c>
      <c r="P32" t="s">
        <v>468</v>
      </c>
      <c r="Q32" t="s">
        <v>598</v>
      </c>
      <c r="R32" t="s">
        <v>74</v>
      </c>
      <c r="S32" t="s">
        <v>77</v>
      </c>
    </row>
    <row r="33" spans="1:19" x14ac:dyDescent="0.25">
      <c r="A33" t="s">
        <v>603</v>
      </c>
      <c r="B33" t="s">
        <v>612</v>
      </c>
      <c r="C33" t="s">
        <v>613</v>
      </c>
      <c r="D33" t="s">
        <v>614</v>
      </c>
      <c r="E33" t="s">
        <v>615</v>
      </c>
      <c r="F33" t="s">
        <v>617</v>
      </c>
      <c r="G33" t="s">
        <v>616</v>
      </c>
      <c r="H33" t="s">
        <v>604</v>
      </c>
      <c r="I33" t="s">
        <v>605</v>
      </c>
      <c r="J33" t="s">
        <v>606</v>
      </c>
      <c r="K33" t="s">
        <v>607</v>
      </c>
      <c r="L33" t="s">
        <v>618</v>
      </c>
      <c r="M33" t="s">
        <v>619</v>
      </c>
      <c r="N33" t="s">
        <v>608</v>
      </c>
      <c r="O33" t="s">
        <v>609</v>
      </c>
      <c r="P33" t="s">
        <v>611</v>
      </c>
      <c r="Q33" t="s">
        <v>610</v>
      </c>
      <c r="R33" t="s">
        <v>74</v>
      </c>
      <c r="S33" t="s">
        <v>77</v>
      </c>
    </row>
    <row r="34" spans="1:19" x14ac:dyDescent="0.25">
      <c r="A34" t="s">
        <v>620</v>
      </c>
      <c r="B34" t="s">
        <v>625</v>
      </c>
      <c r="C34" t="s">
        <v>625</v>
      </c>
      <c r="D34" t="s">
        <v>626</v>
      </c>
      <c r="E34" t="s">
        <v>626</v>
      </c>
      <c r="F34" t="s">
        <v>627</v>
      </c>
      <c r="G34" t="s">
        <v>627</v>
      </c>
      <c r="H34" t="s">
        <v>621</v>
      </c>
      <c r="I34" t="s">
        <v>621</v>
      </c>
      <c r="J34" t="s">
        <v>622</v>
      </c>
      <c r="K34" t="s">
        <v>622</v>
      </c>
      <c r="L34" t="s">
        <v>628</v>
      </c>
      <c r="M34" t="s">
        <v>628</v>
      </c>
      <c r="N34" t="s">
        <v>623</v>
      </c>
      <c r="O34" t="s">
        <v>623</v>
      </c>
      <c r="P34" t="s">
        <v>624</v>
      </c>
      <c r="Q34" t="s">
        <v>624</v>
      </c>
      <c r="R34" t="s">
        <v>74</v>
      </c>
      <c r="S34" t="s">
        <v>77</v>
      </c>
    </row>
    <row r="35" spans="1:19" x14ac:dyDescent="0.25">
      <c r="A35" t="s">
        <v>629</v>
      </c>
      <c r="B35" t="s">
        <v>638</v>
      </c>
      <c r="C35" t="s">
        <v>639</v>
      </c>
      <c r="D35" t="s">
        <v>640</v>
      </c>
      <c r="E35" t="s">
        <v>641</v>
      </c>
      <c r="F35" t="s">
        <v>643</v>
      </c>
      <c r="G35" t="s">
        <v>642</v>
      </c>
      <c r="H35" t="s">
        <v>630</v>
      </c>
      <c r="I35" t="s">
        <v>631</v>
      </c>
      <c r="J35" t="s">
        <v>632</v>
      </c>
      <c r="K35" t="s">
        <v>633</v>
      </c>
      <c r="L35" t="s">
        <v>644</v>
      </c>
      <c r="M35" t="s">
        <v>645</v>
      </c>
      <c r="N35" t="s">
        <v>634</v>
      </c>
      <c r="O35" t="s">
        <v>635</v>
      </c>
      <c r="P35" t="s">
        <v>637</v>
      </c>
      <c r="Q35" t="s">
        <v>636</v>
      </c>
      <c r="R35" t="s">
        <v>74</v>
      </c>
      <c r="S35" t="s">
        <v>77</v>
      </c>
    </row>
    <row r="36" spans="1:19" x14ac:dyDescent="0.25">
      <c r="A36" t="s">
        <v>646</v>
      </c>
      <c r="B36" t="s">
        <v>655</v>
      </c>
      <c r="C36" t="s">
        <v>656</v>
      </c>
      <c r="D36" t="s">
        <v>657</v>
      </c>
      <c r="E36" t="s">
        <v>658</v>
      </c>
      <c r="F36" t="s">
        <v>660</v>
      </c>
      <c r="G36" t="s">
        <v>659</v>
      </c>
      <c r="H36" t="s">
        <v>647</v>
      </c>
      <c r="I36" t="s">
        <v>648</v>
      </c>
      <c r="J36" t="s">
        <v>649</v>
      </c>
      <c r="K36" t="s">
        <v>650</v>
      </c>
      <c r="L36" t="s">
        <v>661</v>
      </c>
      <c r="M36" t="s">
        <v>662</v>
      </c>
      <c r="N36" t="s">
        <v>651</v>
      </c>
      <c r="O36" t="s">
        <v>652</v>
      </c>
      <c r="P36" t="s">
        <v>654</v>
      </c>
      <c r="Q36" t="s">
        <v>653</v>
      </c>
      <c r="R36" t="s">
        <v>74</v>
      </c>
      <c r="S36" t="s">
        <v>77</v>
      </c>
    </row>
    <row r="37" spans="1:19" x14ac:dyDescent="0.25">
      <c r="A37" t="s">
        <v>663</v>
      </c>
      <c r="B37" t="s">
        <v>425</v>
      </c>
      <c r="C37" t="s">
        <v>664</v>
      </c>
      <c r="D37" t="s">
        <v>665</v>
      </c>
      <c r="E37" t="s">
        <v>666</v>
      </c>
      <c r="F37" t="s">
        <v>667</v>
      </c>
      <c r="G37" t="s">
        <v>668</v>
      </c>
      <c r="H37" t="s">
        <v>669</v>
      </c>
      <c r="I37" t="s">
        <v>670</v>
      </c>
      <c r="J37" t="s">
        <v>671</v>
      </c>
      <c r="K37" t="s">
        <v>448</v>
      </c>
      <c r="L37" t="s">
        <v>672</v>
      </c>
      <c r="M37" t="s">
        <v>673</v>
      </c>
      <c r="N37" t="s">
        <v>674</v>
      </c>
      <c r="O37" t="s">
        <v>675</v>
      </c>
      <c r="P37" t="s">
        <v>465</v>
      </c>
      <c r="Q37" t="s">
        <v>676</v>
      </c>
      <c r="R37" t="s">
        <v>470</v>
      </c>
      <c r="S37" t="s">
        <v>677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Till</cp:lastModifiedBy>
  <dcterms:created xsi:type="dcterms:W3CDTF">2012-03-20T13:56:56Z</dcterms:created>
  <dcterms:modified xsi:type="dcterms:W3CDTF">2023-04-03T14:34:07Z</dcterms:modified>
</cp:coreProperties>
</file>