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\Postdoc\Data\RBC_b-NHE_project\WSB_b-NHE trials\"/>
    </mc:Choice>
  </mc:AlternateContent>
  <xr:revisionPtr revIDLastSave="0" documentId="13_ncr:1_{8EA25C1C-48F9-4FA7-9E4F-39B480AF0363}" xr6:coauthVersionLast="46" xr6:coauthVersionMax="46" xr10:uidLastSave="{00000000-0000-0000-0000-000000000000}"/>
  <bookViews>
    <workbookView xWindow="-110" yWindow="-110" windowWidth="19420" windowHeight="10560" tabRatio="566" activeTab="1" xr2:uid="{FCDF64EE-5846-46C4-884E-E9B17A0B3EA5}"/>
  </bookViews>
  <sheets>
    <sheet name="Metabolic" sheetId="1" r:id="rId1"/>
    <sheet name="Respiratory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9" i="3" l="1"/>
  <c r="D78" i="3"/>
  <c r="D77" i="3"/>
  <c r="AC3" i="3" l="1"/>
  <c r="AC4" i="3"/>
  <c r="AC5" i="3"/>
  <c r="AC6" i="3"/>
  <c r="AC7" i="3"/>
  <c r="AC9" i="3"/>
  <c r="AC10" i="3"/>
  <c r="AC11" i="3"/>
  <c r="AC12" i="3"/>
  <c r="AC13" i="3"/>
  <c r="AC14" i="3"/>
  <c r="AC16" i="3"/>
  <c r="AC17" i="3"/>
  <c r="AC18" i="3"/>
  <c r="AC19" i="3"/>
  <c r="AC20" i="3"/>
  <c r="AC21" i="3"/>
  <c r="AC22" i="3"/>
  <c r="AC23" i="3"/>
  <c r="AC24" i="3"/>
  <c r="AC26" i="3"/>
  <c r="AC27" i="3"/>
  <c r="AC28" i="3"/>
  <c r="AC29" i="3"/>
  <c r="AC30" i="3"/>
  <c r="AC31" i="3"/>
  <c r="AC32" i="3"/>
  <c r="AC33" i="3"/>
  <c r="AC34" i="3"/>
  <c r="AC36" i="3"/>
  <c r="AC37" i="3"/>
  <c r="AC38" i="3"/>
  <c r="AC39" i="3"/>
  <c r="AC40" i="3"/>
  <c r="AC41" i="3"/>
  <c r="AC42" i="3"/>
  <c r="AC43" i="3"/>
  <c r="AC44" i="3"/>
  <c r="AC46" i="3"/>
  <c r="AC47" i="3"/>
  <c r="AC48" i="3"/>
  <c r="AC49" i="3"/>
  <c r="AC50" i="3"/>
  <c r="AC51" i="3"/>
  <c r="AC52" i="3"/>
  <c r="AC53" i="3"/>
  <c r="AC54" i="3"/>
  <c r="AC56" i="3"/>
  <c r="AC57" i="3"/>
  <c r="AC58" i="3"/>
  <c r="AC59" i="3"/>
  <c r="AC60" i="3"/>
  <c r="AC61" i="3"/>
  <c r="AC62" i="3"/>
  <c r="AC63" i="3"/>
  <c r="AC64" i="3"/>
  <c r="AC66" i="3"/>
  <c r="AC67" i="3"/>
  <c r="AC68" i="3"/>
  <c r="AC69" i="3"/>
  <c r="AC70" i="3"/>
  <c r="AC71" i="3"/>
  <c r="AC72" i="3"/>
  <c r="AC73" i="3"/>
  <c r="AC74" i="3"/>
  <c r="AC2" i="3"/>
  <c r="X8" i="3" l="1"/>
  <c r="U62" i="3" l="1"/>
  <c r="V62" i="3"/>
  <c r="W62" i="3"/>
  <c r="U63" i="3"/>
  <c r="V63" i="3"/>
  <c r="W63" i="3"/>
  <c r="X63" i="3" s="1"/>
  <c r="Y63" i="3" s="1"/>
  <c r="U64" i="3"/>
  <c r="V64" i="3"/>
  <c r="W64" i="3"/>
  <c r="W2" i="3"/>
  <c r="X2" i="3" s="1"/>
  <c r="V2" i="3"/>
  <c r="Y2" i="3" l="1"/>
  <c r="Z63" i="3"/>
  <c r="X62" i="3"/>
  <c r="Y62" i="3" s="1"/>
  <c r="X64" i="3"/>
  <c r="Z64" i="3" s="1"/>
  <c r="AB51" i="1"/>
  <c r="AB50" i="1"/>
  <c r="AB52" i="1"/>
  <c r="AB53" i="1"/>
  <c r="AB54" i="1"/>
  <c r="AB56" i="1"/>
  <c r="AB57" i="1"/>
  <c r="AB58" i="1"/>
  <c r="AB59" i="1"/>
  <c r="AB60" i="1"/>
  <c r="AB61" i="1"/>
  <c r="Z62" i="3" l="1"/>
  <c r="Y64" i="3"/>
  <c r="T61" i="1"/>
  <c r="U61" i="1"/>
  <c r="W61" i="1" s="1"/>
  <c r="V61" i="1"/>
  <c r="U60" i="1"/>
  <c r="V60" i="1"/>
  <c r="T60" i="1"/>
  <c r="U59" i="1"/>
  <c r="W59" i="1" s="1"/>
  <c r="V59" i="1"/>
  <c r="T59" i="1"/>
  <c r="U58" i="1"/>
  <c r="W58" i="1" s="1"/>
  <c r="V58" i="1"/>
  <c r="T58" i="1"/>
  <c r="U57" i="1"/>
  <c r="V57" i="1"/>
  <c r="T57" i="1"/>
  <c r="V56" i="1"/>
  <c r="U56" i="1"/>
  <c r="T56" i="1"/>
  <c r="V54" i="1"/>
  <c r="U54" i="1"/>
  <c r="T54" i="1"/>
  <c r="V53" i="1"/>
  <c r="U53" i="1"/>
  <c r="W53" i="1" s="1"/>
  <c r="T53" i="1"/>
  <c r="V52" i="1"/>
  <c r="U52" i="1"/>
  <c r="T52" i="1"/>
  <c r="V51" i="1"/>
  <c r="U51" i="1"/>
  <c r="T51" i="1"/>
  <c r="V50" i="1"/>
  <c r="U50" i="1"/>
  <c r="T50" i="1"/>
  <c r="W52" i="1" l="1"/>
  <c r="X52" i="1" s="1"/>
  <c r="X61" i="1"/>
  <c r="W50" i="1"/>
  <c r="X50" i="1" s="1"/>
  <c r="W56" i="1"/>
  <c r="X56" i="1" s="1"/>
  <c r="W57" i="1"/>
  <c r="X57" i="1" s="1"/>
  <c r="W54" i="1"/>
  <c r="X54" i="1" s="1"/>
  <c r="W60" i="1"/>
  <c r="X60" i="1" s="1"/>
  <c r="W51" i="1"/>
  <c r="X51" i="1" s="1"/>
  <c r="Y61" i="1"/>
  <c r="X59" i="1"/>
  <c r="Y59" i="1"/>
  <c r="X58" i="1"/>
  <c r="Y58" i="1"/>
  <c r="Y57" i="1"/>
  <c r="Y56" i="1"/>
  <c r="Y54" i="1"/>
  <c r="Y53" i="1"/>
  <c r="X53" i="1"/>
  <c r="Y52" i="1"/>
  <c r="Y50" i="1"/>
  <c r="Y51" i="1" l="1"/>
  <c r="Y60" i="1"/>
  <c r="AB43" i="1"/>
  <c r="AB44" i="1"/>
  <c r="AB45" i="1"/>
  <c r="AB46" i="1"/>
  <c r="AB47" i="1"/>
  <c r="AB48" i="1"/>
  <c r="AB33" i="1"/>
  <c r="AB34" i="1"/>
  <c r="AB36" i="1"/>
  <c r="AB37" i="1"/>
  <c r="AB38" i="1"/>
  <c r="AB39" i="1"/>
  <c r="AB40" i="1"/>
  <c r="AB41" i="1"/>
  <c r="U39" i="1"/>
  <c r="V39" i="1"/>
  <c r="T39" i="1"/>
  <c r="AB22" i="1"/>
  <c r="AB23" i="1"/>
  <c r="AB24" i="1"/>
  <c r="AB25" i="1"/>
  <c r="AB26" i="1"/>
  <c r="AB27" i="1"/>
  <c r="AB28" i="1"/>
  <c r="AB29" i="1"/>
  <c r="AB30" i="1"/>
  <c r="AB31" i="1"/>
  <c r="AB21" i="1"/>
  <c r="W39" i="1" l="1"/>
  <c r="Y39" i="1" s="1"/>
  <c r="X39" i="1"/>
  <c r="U48" i="1" l="1"/>
  <c r="V48" i="1"/>
  <c r="T48" i="1"/>
  <c r="U47" i="1"/>
  <c r="V47" i="1"/>
  <c r="T47" i="1"/>
  <c r="U46" i="1"/>
  <c r="V46" i="1"/>
  <c r="T46" i="1"/>
  <c r="U45" i="1"/>
  <c r="V45" i="1"/>
  <c r="T45" i="1"/>
  <c r="T44" i="1"/>
  <c r="U44" i="1"/>
  <c r="V44" i="1"/>
  <c r="V43" i="1"/>
  <c r="U43" i="1"/>
  <c r="T43" i="1"/>
  <c r="U41" i="1"/>
  <c r="V41" i="1"/>
  <c r="T41" i="1"/>
  <c r="V40" i="1"/>
  <c r="T40" i="1"/>
  <c r="U40" i="1"/>
  <c r="T36" i="1"/>
  <c r="U36" i="1"/>
  <c r="V36" i="1"/>
  <c r="T37" i="1"/>
  <c r="U37" i="1"/>
  <c r="V37" i="1"/>
  <c r="T38" i="1"/>
  <c r="U38" i="1"/>
  <c r="V38" i="1"/>
  <c r="V34" i="1"/>
  <c r="V35" i="1"/>
  <c r="T35" i="1"/>
  <c r="U35" i="1"/>
  <c r="T34" i="1"/>
  <c r="U34" i="1"/>
  <c r="V33" i="1"/>
  <c r="U33" i="1"/>
  <c r="T33" i="1"/>
  <c r="T31" i="1"/>
  <c r="U31" i="1"/>
  <c r="V31" i="1"/>
  <c r="U30" i="1"/>
  <c r="V30" i="1"/>
  <c r="T30" i="1"/>
  <c r="T29" i="1"/>
  <c r="U29" i="1"/>
  <c r="V29" i="1"/>
  <c r="T28" i="1"/>
  <c r="U27" i="1"/>
  <c r="W27" i="1" s="1"/>
  <c r="V27" i="1"/>
  <c r="U28" i="1"/>
  <c r="V28" i="1"/>
  <c r="T27" i="1"/>
  <c r="U26" i="1"/>
  <c r="V26" i="1"/>
  <c r="T26" i="1"/>
  <c r="U25" i="1"/>
  <c r="V25" i="1"/>
  <c r="T25" i="1"/>
  <c r="U24" i="1"/>
  <c r="V24" i="1"/>
  <c r="T24" i="1"/>
  <c r="T23" i="1"/>
  <c r="U23" i="1"/>
  <c r="V23" i="1"/>
  <c r="T22" i="1"/>
  <c r="U22" i="1"/>
  <c r="V22" i="1"/>
  <c r="V21" i="1"/>
  <c r="U21" i="1"/>
  <c r="T21" i="1"/>
  <c r="U69" i="3"/>
  <c r="V69" i="3"/>
  <c r="W69" i="3"/>
  <c r="X69" i="3" s="1"/>
  <c r="Y69" i="3" s="1"/>
  <c r="U70" i="3"/>
  <c r="V70" i="3"/>
  <c r="W70" i="3"/>
  <c r="X70" i="3" s="1"/>
  <c r="Y70" i="3" s="1"/>
  <c r="U71" i="3"/>
  <c r="V71" i="3"/>
  <c r="W71" i="3"/>
  <c r="X71" i="3" s="1"/>
  <c r="Y71" i="3" s="1"/>
  <c r="U72" i="3"/>
  <c r="V72" i="3"/>
  <c r="W72" i="3"/>
  <c r="X72" i="3" s="1"/>
  <c r="Y72" i="3" s="1"/>
  <c r="U73" i="3"/>
  <c r="V73" i="3"/>
  <c r="W73" i="3"/>
  <c r="X73" i="3" s="1"/>
  <c r="Y73" i="3" s="1"/>
  <c r="U74" i="3"/>
  <c r="V74" i="3"/>
  <c r="W74" i="3"/>
  <c r="X74" i="3" s="1"/>
  <c r="Y74" i="3" s="1"/>
  <c r="V68" i="3"/>
  <c r="W68" i="3"/>
  <c r="X68" i="3" s="1"/>
  <c r="Y68" i="3" s="1"/>
  <c r="U68" i="3"/>
  <c r="U67" i="3"/>
  <c r="V67" i="3"/>
  <c r="W67" i="3"/>
  <c r="X67" i="3" s="1"/>
  <c r="Y67" i="3" s="1"/>
  <c r="U66" i="3"/>
  <c r="V66" i="3"/>
  <c r="W66" i="3"/>
  <c r="X66" i="3" s="1"/>
  <c r="Y66" i="3" s="1"/>
  <c r="V61" i="3"/>
  <c r="W61" i="3"/>
  <c r="X61" i="3" s="1"/>
  <c r="Y61" i="3" s="1"/>
  <c r="U61" i="3"/>
  <c r="U60" i="3"/>
  <c r="V60" i="3"/>
  <c r="W60" i="3"/>
  <c r="X60" i="3" s="1"/>
  <c r="Y60" i="3" s="1"/>
  <c r="U59" i="3"/>
  <c r="V59" i="3"/>
  <c r="W59" i="3"/>
  <c r="X59" i="3" s="1"/>
  <c r="Y59" i="3" s="1"/>
  <c r="U58" i="3"/>
  <c r="V58" i="3"/>
  <c r="W58" i="3"/>
  <c r="X58" i="3" s="1"/>
  <c r="Y58" i="3" s="1"/>
  <c r="U57" i="3"/>
  <c r="V57" i="3"/>
  <c r="W57" i="3"/>
  <c r="X57" i="3" s="1"/>
  <c r="Y57" i="3" s="1"/>
  <c r="U56" i="3"/>
  <c r="V56" i="3"/>
  <c r="W56" i="3"/>
  <c r="X56" i="3" s="1"/>
  <c r="Y56" i="3" s="1"/>
  <c r="V19" i="1"/>
  <c r="U19" i="1"/>
  <c r="T19" i="1"/>
  <c r="U54" i="3"/>
  <c r="W54" i="3"/>
  <c r="X54" i="3" s="1"/>
  <c r="Y54" i="3" s="1"/>
  <c r="V54" i="3"/>
  <c r="V53" i="3"/>
  <c r="W53" i="3"/>
  <c r="X53" i="3" s="1"/>
  <c r="Y53" i="3" s="1"/>
  <c r="U53" i="3"/>
  <c r="U52" i="3"/>
  <c r="V52" i="3"/>
  <c r="W52" i="3"/>
  <c r="X52" i="3" s="1"/>
  <c r="Y52" i="3" s="1"/>
  <c r="W51" i="3"/>
  <c r="X51" i="3" s="1"/>
  <c r="Y51" i="3" s="1"/>
  <c r="U51" i="3"/>
  <c r="V51" i="3"/>
  <c r="W50" i="3"/>
  <c r="X50" i="3" s="1"/>
  <c r="Y50" i="3" s="1"/>
  <c r="U50" i="3"/>
  <c r="V50" i="3"/>
  <c r="Z59" i="3" l="1"/>
  <c r="Z60" i="3"/>
  <c r="Z56" i="3"/>
  <c r="Z61" i="3"/>
  <c r="Z57" i="3"/>
  <c r="Z58" i="3"/>
  <c r="W46" i="1"/>
  <c r="W26" i="1"/>
  <c r="Y26" i="1" s="1"/>
  <c r="W22" i="1"/>
  <c r="X22" i="1" s="1"/>
  <c r="W40" i="1"/>
  <c r="X40" i="1" s="1"/>
  <c r="W25" i="1"/>
  <c r="Y25" i="1" s="1"/>
  <c r="W21" i="1"/>
  <c r="X21" i="1" s="1"/>
  <c r="W35" i="1"/>
  <c r="X35" i="1" s="1"/>
  <c r="W47" i="1"/>
  <c r="X47" i="1" s="1"/>
  <c r="W33" i="1"/>
  <c r="X33" i="1" s="1"/>
  <c r="W36" i="1"/>
  <c r="X36" i="1" s="1"/>
  <c r="W43" i="1"/>
  <c r="X43" i="1" s="1"/>
  <c r="W48" i="1"/>
  <c r="X48" i="1" s="1"/>
  <c r="W19" i="1"/>
  <c r="X19" i="1" s="1"/>
  <c r="W41" i="1"/>
  <c r="X41" i="1" s="1"/>
  <c r="W24" i="1"/>
  <c r="X24" i="1" s="1"/>
  <c r="W45" i="1"/>
  <c r="Y45" i="1" s="1"/>
  <c r="W34" i="1"/>
  <c r="X34" i="1" s="1"/>
  <c r="W23" i="1"/>
  <c r="X23" i="1" s="1"/>
  <c r="W31" i="1"/>
  <c r="X31" i="1" s="1"/>
  <c r="W44" i="1"/>
  <c r="X44" i="1" s="1"/>
  <c r="Z70" i="3"/>
  <c r="Y46" i="1"/>
  <c r="X46" i="1"/>
  <c r="Y43" i="1"/>
  <c r="W38" i="1"/>
  <c r="Y38" i="1" s="1"/>
  <c r="W37" i="1"/>
  <c r="X37" i="1" s="1"/>
  <c r="W30" i="1"/>
  <c r="X30" i="1" s="1"/>
  <c r="W29" i="1"/>
  <c r="X29" i="1" s="1"/>
  <c r="W28" i="1"/>
  <c r="X28" i="1" s="1"/>
  <c r="Y27" i="1"/>
  <c r="X27" i="1"/>
  <c r="X25" i="1"/>
  <c r="Y21" i="1"/>
  <c r="Z68" i="3"/>
  <c r="Z52" i="3"/>
  <c r="Z67" i="3"/>
  <c r="Z71" i="3"/>
  <c r="Z72" i="3"/>
  <c r="Z74" i="3"/>
  <c r="Z53" i="3"/>
  <c r="Z54" i="3"/>
  <c r="Y40" i="1" l="1"/>
  <c r="Y19" i="1"/>
  <c r="Y24" i="1"/>
  <c r="X26" i="1"/>
  <c r="X45" i="1"/>
  <c r="Y35" i="1"/>
  <c r="Y47" i="1"/>
  <c r="Y44" i="1"/>
  <c r="Y33" i="1"/>
  <c r="Y34" i="1"/>
  <c r="Y22" i="1"/>
  <c r="Y36" i="1"/>
  <c r="Y41" i="1"/>
  <c r="Y48" i="1"/>
  <c r="Y31" i="1"/>
  <c r="Y23" i="1"/>
  <c r="X38" i="1"/>
  <c r="Y37" i="1"/>
  <c r="Y30" i="1"/>
  <c r="Y29" i="1"/>
  <c r="Y28" i="1"/>
  <c r="Z66" i="3"/>
  <c r="Z73" i="3"/>
  <c r="Z69" i="3"/>
  <c r="Z50" i="3"/>
  <c r="Z51" i="3"/>
  <c r="W49" i="3"/>
  <c r="X49" i="3" s="1"/>
  <c r="Y49" i="3" s="1"/>
  <c r="U49" i="3"/>
  <c r="V49" i="3"/>
  <c r="W48" i="3"/>
  <c r="X48" i="3" s="1"/>
  <c r="Y48" i="3" s="1"/>
  <c r="U48" i="3"/>
  <c r="V48" i="3"/>
  <c r="V47" i="3" l="1"/>
  <c r="W47" i="3"/>
  <c r="X47" i="3" s="1"/>
  <c r="Y47" i="3" s="1"/>
  <c r="U47" i="3"/>
  <c r="Z49" i="3" l="1"/>
  <c r="Z48" i="3"/>
  <c r="Z47" i="3"/>
  <c r="W46" i="3"/>
  <c r="X46" i="3" s="1"/>
  <c r="Y46" i="3" s="1"/>
  <c r="V46" i="3"/>
  <c r="U46" i="3"/>
  <c r="Z46" i="3" l="1"/>
  <c r="W44" i="3"/>
  <c r="X44" i="3" s="1"/>
  <c r="Y44" i="3" s="1"/>
  <c r="V44" i="3"/>
  <c r="U44" i="3"/>
  <c r="W43" i="3"/>
  <c r="X43" i="3" s="1"/>
  <c r="Y43" i="3" s="1"/>
  <c r="V43" i="3"/>
  <c r="U43" i="3"/>
  <c r="W42" i="3"/>
  <c r="X42" i="3" s="1"/>
  <c r="Y42" i="3" s="1"/>
  <c r="V42" i="3"/>
  <c r="U42" i="3"/>
  <c r="W39" i="3"/>
  <c r="X39" i="3" s="1"/>
  <c r="Y39" i="3" s="1"/>
  <c r="V39" i="3"/>
  <c r="U39" i="3"/>
  <c r="W40" i="3"/>
  <c r="X40" i="3" s="1"/>
  <c r="Y40" i="3" s="1"/>
  <c r="V40" i="3"/>
  <c r="U40" i="3"/>
  <c r="W41" i="3"/>
  <c r="X41" i="3" s="1"/>
  <c r="Y41" i="3" s="1"/>
  <c r="V41" i="3"/>
  <c r="U41" i="3"/>
  <c r="W38" i="3"/>
  <c r="X38" i="3" s="1"/>
  <c r="Y38" i="3" s="1"/>
  <c r="V38" i="3"/>
  <c r="U38" i="3"/>
  <c r="W37" i="3"/>
  <c r="X37" i="3" s="1"/>
  <c r="Y37" i="3" s="1"/>
  <c r="V37" i="3"/>
  <c r="U37" i="3"/>
  <c r="W36" i="3"/>
  <c r="X36" i="3" s="1"/>
  <c r="Y36" i="3" s="1"/>
  <c r="V36" i="3"/>
  <c r="U36" i="3"/>
  <c r="W34" i="3"/>
  <c r="X34" i="3" s="1"/>
  <c r="Y34" i="3" s="1"/>
  <c r="V34" i="3"/>
  <c r="U34" i="3"/>
  <c r="W33" i="3"/>
  <c r="X33" i="3" s="1"/>
  <c r="Y33" i="3" s="1"/>
  <c r="V33" i="3"/>
  <c r="U33" i="3"/>
  <c r="W32" i="3"/>
  <c r="X32" i="3" s="1"/>
  <c r="Y32" i="3" s="1"/>
  <c r="V32" i="3"/>
  <c r="U32" i="3"/>
  <c r="W31" i="3"/>
  <c r="X31" i="3" s="1"/>
  <c r="Y31" i="3" s="1"/>
  <c r="V31" i="3"/>
  <c r="U31" i="3"/>
  <c r="W30" i="3"/>
  <c r="X30" i="3" s="1"/>
  <c r="Y30" i="3" s="1"/>
  <c r="V30" i="3"/>
  <c r="U30" i="3"/>
  <c r="W29" i="3"/>
  <c r="X29" i="3" s="1"/>
  <c r="Y29" i="3" s="1"/>
  <c r="V29" i="3"/>
  <c r="U29" i="3"/>
  <c r="W28" i="3"/>
  <c r="X28" i="3" s="1"/>
  <c r="Y28" i="3" s="1"/>
  <c r="V28" i="3"/>
  <c r="U28" i="3"/>
  <c r="W27" i="3"/>
  <c r="X27" i="3" s="1"/>
  <c r="Y27" i="3" s="1"/>
  <c r="V27" i="3"/>
  <c r="U27" i="3"/>
  <c r="W26" i="3"/>
  <c r="X26" i="3" s="1"/>
  <c r="Y26" i="3" s="1"/>
  <c r="V26" i="3"/>
  <c r="U26" i="3"/>
  <c r="U22" i="3" l="1"/>
  <c r="V22" i="3"/>
  <c r="W22" i="3"/>
  <c r="X22" i="3" s="1"/>
  <c r="Y22" i="3" s="1"/>
  <c r="U23" i="3"/>
  <c r="V23" i="3"/>
  <c r="W23" i="3"/>
  <c r="X23" i="3" s="1"/>
  <c r="Y23" i="3" s="1"/>
  <c r="U24" i="3"/>
  <c r="V24" i="3"/>
  <c r="W24" i="3"/>
  <c r="X24" i="3" s="1"/>
  <c r="Y24" i="3" s="1"/>
  <c r="U17" i="3"/>
  <c r="V17" i="3"/>
  <c r="W17" i="3"/>
  <c r="X17" i="3" s="1"/>
  <c r="Y17" i="3" s="1"/>
  <c r="U18" i="3"/>
  <c r="V18" i="3"/>
  <c r="W18" i="3"/>
  <c r="X18" i="3" s="1"/>
  <c r="Y18" i="3" s="1"/>
  <c r="U19" i="3"/>
  <c r="V19" i="3"/>
  <c r="W19" i="3"/>
  <c r="X19" i="3" s="1"/>
  <c r="Y19" i="3" s="1"/>
  <c r="U20" i="3"/>
  <c r="V20" i="3"/>
  <c r="W20" i="3"/>
  <c r="X20" i="3" s="1"/>
  <c r="Y20" i="3" s="1"/>
  <c r="U21" i="3"/>
  <c r="V21" i="3"/>
  <c r="W21" i="3"/>
  <c r="X21" i="3" s="1"/>
  <c r="Y21" i="3" s="1"/>
  <c r="V16" i="3"/>
  <c r="U4" i="3"/>
  <c r="V4" i="3"/>
  <c r="W4" i="3"/>
  <c r="X4" i="3" s="1"/>
  <c r="Y4" i="3" s="1"/>
  <c r="U5" i="3"/>
  <c r="V5" i="3"/>
  <c r="W5" i="3"/>
  <c r="X5" i="3" s="1"/>
  <c r="Y5" i="3" s="1"/>
  <c r="U6" i="3"/>
  <c r="V6" i="3"/>
  <c r="W6" i="3"/>
  <c r="X6" i="3" s="1"/>
  <c r="Y6" i="3" s="1"/>
  <c r="U7" i="3"/>
  <c r="V7" i="3"/>
  <c r="W7" i="3"/>
  <c r="X7" i="3" s="1"/>
  <c r="Y7" i="3" s="1"/>
  <c r="U9" i="3"/>
  <c r="V9" i="3"/>
  <c r="W9" i="3"/>
  <c r="X9" i="3" s="1"/>
  <c r="Y9" i="3" s="1"/>
  <c r="U10" i="3"/>
  <c r="V10" i="3"/>
  <c r="W10" i="3"/>
  <c r="X10" i="3" s="1"/>
  <c r="Y10" i="3" s="1"/>
  <c r="U11" i="3"/>
  <c r="V11" i="3"/>
  <c r="W11" i="3"/>
  <c r="X11" i="3" s="1"/>
  <c r="Y11" i="3" s="1"/>
  <c r="U12" i="3"/>
  <c r="V12" i="3"/>
  <c r="W12" i="3"/>
  <c r="X12" i="3" s="1"/>
  <c r="Y12" i="3" s="1"/>
  <c r="U13" i="3"/>
  <c r="V13" i="3"/>
  <c r="W13" i="3"/>
  <c r="X13" i="3" s="1"/>
  <c r="Y13" i="3" s="1"/>
  <c r="U14" i="3"/>
  <c r="V14" i="3"/>
  <c r="W14" i="3"/>
  <c r="X14" i="3" s="1"/>
  <c r="Y14" i="3" s="1"/>
  <c r="U16" i="3"/>
  <c r="W16" i="3"/>
  <c r="X16" i="3" s="1"/>
  <c r="Y16" i="3" s="1"/>
  <c r="U3" i="3"/>
  <c r="V3" i="3"/>
  <c r="W3" i="3"/>
  <c r="X3" i="3" s="1"/>
  <c r="Y3" i="3" s="1"/>
  <c r="U2" i="3"/>
  <c r="Z2" i="3" s="1"/>
  <c r="Z5" i="3" l="1"/>
  <c r="Z39" i="3"/>
  <c r="Z42" i="3"/>
  <c r="Z40" i="3"/>
  <c r="Z17" i="3"/>
  <c r="Z26" i="3"/>
  <c r="Z44" i="3"/>
  <c r="Z43" i="3"/>
  <c r="Z41" i="3"/>
  <c r="Z38" i="3"/>
  <c r="Z37" i="3"/>
  <c r="Z36" i="3"/>
  <c r="Z34" i="3"/>
  <c r="Z33" i="3"/>
  <c r="Z32" i="3"/>
  <c r="Z30" i="3"/>
  <c r="Z31" i="3"/>
  <c r="Z29" i="3"/>
  <c r="Z28" i="3"/>
  <c r="Z27" i="3"/>
  <c r="Z4" i="3"/>
  <c r="Z16" i="3" l="1"/>
  <c r="Z23" i="3"/>
  <c r="Z11" i="3"/>
  <c r="Z13" i="3"/>
  <c r="Z3" i="3"/>
  <c r="Z7" i="3"/>
  <c r="Z6" i="3"/>
  <c r="Z24" i="3"/>
  <c r="Z9" i="3"/>
  <c r="Z12" i="3"/>
  <c r="Z22" i="3"/>
  <c r="Z21" i="3"/>
  <c r="Z20" i="3"/>
  <c r="Z19" i="3"/>
  <c r="Z18" i="3"/>
  <c r="Z14" i="3"/>
  <c r="Z10" i="3"/>
  <c r="U17" i="1" l="1"/>
  <c r="V17" i="1"/>
  <c r="T17" i="1"/>
  <c r="V16" i="1"/>
  <c r="T16" i="1"/>
  <c r="U16" i="1"/>
  <c r="W16" i="1" s="1"/>
  <c r="X16" i="1" s="1"/>
  <c r="V15" i="1"/>
  <c r="T15" i="1"/>
  <c r="U15" i="1"/>
  <c r="T14" i="1"/>
  <c r="T13" i="1"/>
  <c r="T12" i="1"/>
  <c r="U11" i="1"/>
  <c r="V11" i="1"/>
  <c r="U12" i="1"/>
  <c r="V12" i="1"/>
  <c r="U13" i="1"/>
  <c r="V13" i="1"/>
  <c r="U14" i="1"/>
  <c r="V14" i="1"/>
  <c r="T11" i="1"/>
  <c r="U10" i="1"/>
  <c r="V10" i="1"/>
  <c r="T10" i="1"/>
  <c r="W10" i="1" l="1"/>
  <c r="X10" i="1" s="1"/>
  <c r="W15" i="1"/>
  <c r="X15" i="1" s="1"/>
  <c r="W11" i="1"/>
  <c r="X11" i="1" s="1"/>
  <c r="W17" i="1"/>
  <c r="X17" i="1" s="1"/>
  <c r="Y16" i="1"/>
  <c r="W14" i="1"/>
  <c r="X14" i="1" s="1"/>
  <c r="W13" i="1"/>
  <c r="X13" i="1" s="1"/>
  <c r="W12" i="1"/>
  <c r="X12" i="1" s="1"/>
  <c r="Y10" i="1"/>
  <c r="Y15" i="1" l="1"/>
  <c r="Y11" i="1"/>
  <c r="Y17" i="1"/>
  <c r="Y12" i="1"/>
  <c r="Y14" i="1"/>
  <c r="Y13" i="1"/>
  <c r="T2" i="1"/>
  <c r="V8" i="1"/>
  <c r="T8" i="1"/>
  <c r="U8" i="1"/>
  <c r="V7" i="1"/>
  <c r="T7" i="1"/>
  <c r="U7" i="1"/>
  <c r="W7" i="1" s="1"/>
  <c r="V6" i="1"/>
  <c r="T6" i="1"/>
  <c r="U6" i="1"/>
  <c r="T5" i="1"/>
  <c r="U5" i="1"/>
  <c r="W5" i="1" s="1"/>
  <c r="V5" i="1"/>
  <c r="T4" i="1"/>
  <c r="U4" i="1"/>
  <c r="W4" i="1" s="1"/>
  <c r="V4" i="1"/>
  <c r="T3" i="1"/>
  <c r="U3" i="1"/>
  <c r="V3" i="1"/>
  <c r="W3" i="1" l="1"/>
  <c r="W6" i="1"/>
  <c r="Y6" i="1" s="1"/>
  <c r="X5" i="1"/>
  <c r="W8" i="1"/>
  <c r="X8" i="1" s="1"/>
  <c r="Y5" i="1"/>
  <c r="X3" i="1"/>
  <c r="Y3" i="1"/>
  <c r="X7" i="1"/>
  <c r="X4" i="1"/>
  <c r="Y4" i="1"/>
  <c r="Y7" i="1"/>
  <c r="V2" i="1"/>
  <c r="U2" i="1"/>
  <c r="X6" i="1" l="1"/>
  <c r="Y8" i="1"/>
  <c r="W2" i="1"/>
  <c r="X2" i="1" l="1"/>
  <c r="Y2" i="1"/>
</calcChain>
</file>

<file path=xl/sharedStrings.xml><?xml version="1.0" encoding="utf-8"?>
<sst xmlns="http://schemas.openxmlformats.org/spreadsheetml/2006/main" count="726" uniqueCount="87">
  <si>
    <t>species</t>
  </si>
  <si>
    <t>date</t>
  </si>
  <si>
    <t>treatment</t>
  </si>
  <si>
    <t>drug</t>
  </si>
  <si>
    <t>p50</t>
  </si>
  <si>
    <t>nH</t>
  </si>
  <si>
    <t>TCO2</t>
  </si>
  <si>
    <t>Hct</t>
  </si>
  <si>
    <t>Hb</t>
  </si>
  <si>
    <t>time</t>
  </si>
  <si>
    <t>WSB</t>
  </si>
  <si>
    <t>DMSO</t>
  </si>
  <si>
    <t>t0</t>
  </si>
  <si>
    <t>pHe</t>
  </si>
  <si>
    <t>pHi</t>
  </si>
  <si>
    <t>PCO2</t>
  </si>
  <si>
    <t>temp</t>
  </si>
  <si>
    <t>PO2</t>
  </si>
  <si>
    <t>mOsm</t>
  </si>
  <si>
    <t>pK</t>
  </si>
  <si>
    <t>alpha</t>
  </si>
  <si>
    <t>HCO3</t>
  </si>
  <si>
    <t>t1</t>
  </si>
  <si>
    <t>KH7</t>
  </si>
  <si>
    <t>LRE1</t>
  </si>
  <si>
    <t>N</t>
  </si>
  <si>
    <t>CCO2</t>
  </si>
  <si>
    <t>t10</t>
  </si>
  <si>
    <t>t5</t>
  </si>
  <si>
    <t>Note</t>
  </si>
  <si>
    <t>Cristina's batch</t>
  </si>
  <si>
    <t>BOBS stopped humidifying. Sample sat for 10 min before loading</t>
  </si>
  <si>
    <t>BOBS stopped humidifying. Sample sat for 15 min before loading</t>
  </si>
  <si>
    <t>BOBS software crashed. Sample sat 5 min in BOBS and in pHe measurement</t>
  </si>
  <si>
    <t>Old saline, higher K+, Ca2+ Mg2+</t>
  </si>
  <si>
    <t>t2</t>
  </si>
  <si>
    <t>t3</t>
  </si>
  <si>
    <t>t4</t>
  </si>
  <si>
    <t>t6</t>
  </si>
  <si>
    <t>On whole blood sampled according to Rod's method</t>
  </si>
  <si>
    <t>at 50 uM</t>
  </si>
  <si>
    <t>Not the cleanest curve</t>
  </si>
  <si>
    <t>plasma</t>
  </si>
  <si>
    <t>25 uM</t>
  </si>
  <si>
    <t>50 uM</t>
  </si>
  <si>
    <t>ConcA</t>
  </si>
  <si>
    <t>5 uM</t>
  </si>
  <si>
    <t>ddADO</t>
  </si>
  <si>
    <t>10 uM</t>
  </si>
  <si>
    <t>30 uM</t>
  </si>
  <si>
    <t>mass</t>
  </si>
  <si>
    <t>ctrl</t>
  </si>
  <si>
    <t>sAC inhibit</t>
  </si>
  <si>
    <t>VHA inhibit</t>
  </si>
  <si>
    <t>tmAC inhibit</t>
  </si>
  <si>
    <t>MCHC</t>
  </si>
  <si>
    <t>t15</t>
  </si>
  <si>
    <t>6 ul HCl</t>
  </si>
  <si>
    <t>with rotimeter</t>
  </si>
  <si>
    <t>50 uM; BOBS failed</t>
  </si>
  <si>
    <t>25 uM; BOBS failed</t>
  </si>
  <si>
    <t>0.9%; BOBS failed</t>
  </si>
  <si>
    <t>9 ul HCl</t>
  </si>
  <si>
    <t>15 ul HCl</t>
  </si>
  <si>
    <t>saline</t>
  </si>
  <si>
    <t>acute acidosis</t>
  </si>
  <si>
    <t>clean run</t>
  </si>
  <si>
    <t>Deoxy drifts; Isosb. Shifts more</t>
  </si>
  <si>
    <t xml:space="preserve">2nd oxy drifts; Isosb. Shifts </t>
  </si>
  <si>
    <t>Isosb shifts more than usual</t>
  </si>
  <si>
    <t>low second response, Isosb. Shifts more than in plasma</t>
  </si>
  <si>
    <t>Ctrl</t>
  </si>
  <si>
    <t>OEC run failed</t>
  </si>
  <si>
    <t>Bad clotting, no Hct, [Hb]</t>
  </si>
  <si>
    <t>12 ul Hcl/250 ul bloodacute acidosis</t>
  </si>
  <si>
    <t>clotted when added KH7</t>
  </si>
  <si>
    <t xml:space="preserve">acidosis 1 12 ul Hcl mixed with equilibrated plasma and </t>
  </si>
  <si>
    <t xml:space="preserve">acidosis 2 9 ul Hcl mixed with equilibrated plasma and </t>
  </si>
  <si>
    <t>ctrl mixed with equilibrated plasma</t>
  </si>
  <si>
    <t>no drugs</t>
  </si>
  <si>
    <t>PCO2_tono</t>
  </si>
  <si>
    <t>PCO2_BOBS</t>
  </si>
  <si>
    <t>acid</t>
  </si>
  <si>
    <t>TRIS ctrl 7.8 acute exposure</t>
  </si>
  <si>
    <t>TRIS acid 7.4 acute exposure</t>
  </si>
  <si>
    <t>HEPES acid 7.4 acute exposure</t>
  </si>
  <si>
    <t>HEPES ctrl 7.8 acute exposure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</si>
</sst>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A6C6B-78F1-4508-9047-21746324F1C9}">
  <dimension ref="A1:AB61"/>
  <sheetViews>
    <sheetView workbookViewId="0">
      <pane ySplit="590" activePane="bottomLeft"/>
      <selection activeCell="I1" sqref="I1"/>
      <selection pane="bottomLeft" activeCell="H75" sqref="H75"/>
    </sheetView>
  </sheetViews>
  <sheetFormatPr defaultRowHeight="14.5" x14ac:dyDescent="0.35"/>
  <cols>
    <col min="2" max="3" width="6.6328125" customWidth="1"/>
    <col min="4" max="4" width="5.08984375" customWidth="1"/>
    <col min="5" max="5" width="5.54296875" customWidth="1"/>
    <col min="6" max="6" width="5.90625" customWidth="1"/>
    <col min="7" max="7" width="6.36328125" customWidth="1"/>
    <col min="8" max="8" width="9.1796875" bestFit="1" customWidth="1"/>
    <col min="9" max="9" width="16.81640625" customWidth="1"/>
    <col min="10" max="10" width="9.36328125" customWidth="1"/>
    <col min="11" max="11" width="11.81640625" bestFit="1" customWidth="1"/>
    <col min="12" max="12" width="5" customWidth="1"/>
    <col min="17" max="17" width="4.453125" customWidth="1"/>
    <col min="18" max="18" width="5.6328125" customWidth="1"/>
    <col min="19" max="19" width="4.54296875" customWidth="1"/>
    <col min="20" max="20" width="7.36328125" customWidth="1"/>
    <col min="22" max="22" width="16.453125" bestFit="1" customWidth="1"/>
    <col min="28" max="28" width="9.36328125" bestFit="1" customWidth="1"/>
  </cols>
  <sheetData>
    <row r="1" spans="1:28" x14ac:dyDescent="0.35">
      <c r="A1" t="s">
        <v>1</v>
      </c>
      <c r="B1" t="s">
        <v>0</v>
      </c>
      <c r="C1" t="s">
        <v>50</v>
      </c>
      <c r="D1" t="s">
        <v>16</v>
      </c>
      <c r="E1" t="s">
        <v>15</v>
      </c>
      <c r="F1" t="s">
        <v>17</v>
      </c>
      <c r="G1" t="s">
        <v>18</v>
      </c>
      <c r="H1" t="s">
        <v>2</v>
      </c>
      <c r="I1" t="s">
        <v>82</v>
      </c>
      <c r="J1" t="s">
        <v>29</v>
      </c>
      <c r="K1" t="s">
        <v>3</v>
      </c>
      <c r="L1" t="s">
        <v>9</v>
      </c>
      <c r="M1" t="s">
        <v>4</v>
      </c>
      <c r="N1" t="s">
        <v>5</v>
      </c>
      <c r="O1" t="s">
        <v>13</v>
      </c>
      <c r="P1" t="s">
        <v>14</v>
      </c>
      <c r="T1" t="s">
        <v>6</v>
      </c>
      <c r="U1" t="s">
        <v>19</v>
      </c>
      <c r="V1" t="s">
        <v>20</v>
      </c>
      <c r="W1" t="s">
        <v>26</v>
      </c>
      <c r="X1" t="s">
        <v>15</v>
      </c>
      <c r="Y1" t="s">
        <v>21</v>
      </c>
      <c r="Z1" t="s">
        <v>7</v>
      </c>
      <c r="AA1" t="s">
        <v>8</v>
      </c>
      <c r="AB1" t="s">
        <v>55</v>
      </c>
    </row>
    <row r="2" spans="1:28" x14ac:dyDescent="0.35">
      <c r="A2">
        <v>4202020</v>
      </c>
      <c r="B2" t="s">
        <v>10</v>
      </c>
      <c r="D2">
        <v>17</v>
      </c>
      <c r="E2">
        <v>0.3</v>
      </c>
      <c r="F2">
        <v>21</v>
      </c>
      <c r="G2" t="s">
        <v>64</v>
      </c>
      <c r="H2" t="s">
        <v>51</v>
      </c>
      <c r="I2">
        <v>7.8</v>
      </c>
      <c r="K2" s="5" t="s">
        <v>11</v>
      </c>
      <c r="L2" t="s">
        <v>12</v>
      </c>
      <c r="M2" s="1">
        <v>21.21</v>
      </c>
      <c r="N2" s="2">
        <v>0.93500000000000005</v>
      </c>
      <c r="O2">
        <v>7.92</v>
      </c>
      <c r="P2" s="1">
        <v>7.56</v>
      </c>
      <c r="Q2">
        <v>6.2</v>
      </c>
      <c r="R2">
        <v>6.3</v>
      </c>
      <c r="S2">
        <v>6.1</v>
      </c>
      <c r="T2" s="4">
        <f t="shared" ref="T2:T8" si="0">AVERAGE(Q2:S2)</f>
        <v>6.2</v>
      </c>
      <c r="U2" s="2">
        <f t="shared" ref="U2:U8" si="1">6.4755*D2^(-0.0187)+LOG(D2)*(1.1704-0.1672*O2)+0.1073*O2-0.7511</f>
        <v>6.0507943306573537</v>
      </c>
      <c r="V2" s="3">
        <f t="shared" ref="V2:V8" si="2">1.0064*10^(-1)-5.4431*10^(-3)*D2+2.1776*10^(-4)*D2^(2)-4.9731*10^(-6)*D2^(3)+4.5288*10^(-8)*D2^(4)</f>
        <v>5.0389598748000003E-2</v>
      </c>
      <c r="W2" s="1">
        <f>1/10^(O2-U2)*T2</f>
        <v>8.378880955697518E-2</v>
      </c>
      <c r="X2" s="1">
        <f>W2/V2/7.59</f>
        <v>0.21908030868224529</v>
      </c>
      <c r="Y2" s="4">
        <f>T2-W2</f>
        <v>6.1162111904430247</v>
      </c>
      <c r="Z2" s="1">
        <v>3.33</v>
      </c>
    </row>
    <row r="3" spans="1:28" x14ac:dyDescent="0.35">
      <c r="A3">
        <v>4202020</v>
      </c>
      <c r="B3" t="s">
        <v>10</v>
      </c>
      <c r="D3">
        <v>17</v>
      </c>
      <c r="E3">
        <v>0.3</v>
      </c>
      <c r="F3">
        <v>21</v>
      </c>
      <c r="G3" t="s">
        <v>64</v>
      </c>
      <c r="H3" t="s">
        <v>51</v>
      </c>
      <c r="I3">
        <v>7.8</v>
      </c>
      <c r="K3" s="5" t="s">
        <v>11</v>
      </c>
      <c r="L3" t="s">
        <v>22</v>
      </c>
      <c r="M3" s="1">
        <v>16.78</v>
      </c>
      <c r="N3" s="2">
        <v>0.92500000000000004</v>
      </c>
      <c r="O3">
        <v>8.1300000000000008</v>
      </c>
      <c r="P3" s="1">
        <v>7.62</v>
      </c>
      <c r="Q3">
        <v>6.2</v>
      </c>
      <c r="R3">
        <v>6.4</v>
      </c>
      <c r="S3">
        <v>6.1</v>
      </c>
      <c r="T3" s="4">
        <f t="shared" si="0"/>
        <v>6.2333333333333343</v>
      </c>
      <c r="U3" s="2">
        <f t="shared" si="1"/>
        <v>6.0301238081299191</v>
      </c>
      <c r="V3" s="3">
        <f t="shared" si="2"/>
        <v>5.0389598748000003E-2</v>
      </c>
      <c r="W3" s="1">
        <f t="shared" ref="W3:W8" si="3">1/10^(O3-U3)*T3</f>
        <v>4.9527243783764968E-2</v>
      </c>
      <c r="X3" s="1">
        <f t="shared" ref="X3:X8" si="4">W3/V3/7.59</f>
        <v>0.12949752972620884</v>
      </c>
      <c r="Y3" s="4">
        <f t="shared" ref="Y3:Y8" si="5">T3-W3</f>
        <v>6.1838060895495692</v>
      </c>
      <c r="Z3" s="1">
        <v>3.82</v>
      </c>
    </row>
    <row r="4" spans="1:28" x14ac:dyDescent="0.35">
      <c r="A4">
        <v>4202020</v>
      </c>
      <c r="B4" t="s">
        <v>10</v>
      </c>
      <c r="D4">
        <v>17</v>
      </c>
      <c r="E4">
        <v>0.3</v>
      </c>
      <c r="F4">
        <v>21</v>
      </c>
      <c r="G4" t="s">
        <v>64</v>
      </c>
      <c r="H4" t="s">
        <v>82</v>
      </c>
      <c r="I4">
        <v>7.4</v>
      </c>
      <c r="K4" s="5" t="s">
        <v>11</v>
      </c>
      <c r="L4" t="s">
        <v>12</v>
      </c>
      <c r="M4" s="1">
        <v>36.409999999999997</v>
      </c>
      <c r="N4" s="2">
        <v>0.91500000000000004</v>
      </c>
      <c r="O4">
        <v>7.56</v>
      </c>
      <c r="P4" s="1">
        <v>7.19</v>
      </c>
      <c r="Q4">
        <v>2.2000000000000002</v>
      </c>
      <c r="R4">
        <v>2.1</v>
      </c>
      <c r="S4">
        <v>2.1</v>
      </c>
      <c r="T4" s="4">
        <f t="shared" si="0"/>
        <v>2.1333333333333333</v>
      </c>
      <c r="U4" s="2">
        <f t="shared" si="1"/>
        <v>6.086229512132955</v>
      </c>
      <c r="V4" s="3">
        <f t="shared" si="2"/>
        <v>5.0389598748000003E-2</v>
      </c>
      <c r="W4" s="1">
        <f t="shared" si="3"/>
        <v>7.1661885610491471E-2</v>
      </c>
      <c r="X4" s="1">
        <f t="shared" si="4"/>
        <v>0.18737237231688617</v>
      </c>
      <c r="Y4" s="4">
        <f t="shared" si="5"/>
        <v>2.0616714477228419</v>
      </c>
      <c r="Z4" s="1">
        <v>4.0999999999999996</v>
      </c>
    </row>
    <row r="5" spans="1:28" x14ac:dyDescent="0.35">
      <c r="A5">
        <v>4202020</v>
      </c>
      <c r="B5" t="s">
        <v>10</v>
      </c>
      <c r="D5">
        <v>17</v>
      </c>
      <c r="E5">
        <v>0.3</v>
      </c>
      <c r="F5">
        <v>21</v>
      </c>
      <c r="G5" t="s">
        <v>64</v>
      </c>
      <c r="H5" t="s">
        <v>82</v>
      </c>
      <c r="I5">
        <v>7.4</v>
      </c>
      <c r="K5" s="5" t="s">
        <v>23</v>
      </c>
      <c r="L5" t="s">
        <v>12</v>
      </c>
      <c r="M5" s="1">
        <v>33.950000000000003</v>
      </c>
      <c r="N5" s="2">
        <v>0.67</v>
      </c>
      <c r="O5">
        <v>7.57</v>
      </c>
      <c r="P5" s="1">
        <v>7.16</v>
      </c>
      <c r="Q5">
        <v>2.2000000000000002</v>
      </c>
      <c r="R5">
        <v>2.4</v>
      </c>
      <c r="S5">
        <v>2.2999999999999998</v>
      </c>
      <c r="T5" s="4">
        <f t="shared" si="0"/>
        <v>2.2999999999999998</v>
      </c>
      <c r="U5" s="2">
        <f>6.4755*D5^(-0.0187)+LOG(D5)*(1.1704-0.1672*O5)+0.1073*O5-0.7511</f>
        <v>6.0852452015364111</v>
      </c>
      <c r="V5" s="3">
        <f>1.0064*10^(-1)-5.4431*10^(-3)*D5+2.1776*10^(-4)*D5^(2)-4.9731*10^(-6)*D5^(3)+4.5288*10^(-8)*D5^(4)</f>
        <v>5.0389598748000003E-2</v>
      </c>
      <c r="W5" s="1">
        <f t="shared" si="3"/>
        <v>7.5330879436630679E-2</v>
      </c>
      <c r="X5" s="1">
        <f t="shared" si="4"/>
        <v>0.196965590125253</v>
      </c>
      <c r="Y5" s="4">
        <f t="shared" si="5"/>
        <v>2.2246691205633691</v>
      </c>
      <c r="Z5" s="1">
        <v>3.2</v>
      </c>
    </row>
    <row r="6" spans="1:28" x14ac:dyDescent="0.35">
      <c r="A6">
        <v>4202020</v>
      </c>
      <c r="B6" t="s">
        <v>10</v>
      </c>
      <c r="D6">
        <v>17</v>
      </c>
      <c r="E6">
        <v>0.3</v>
      </c>
      <c r="F6">
        <v>21</v>
      </c>
      <c r="G6" t="s">
        <v>64</v>
      </c>
      <c r="H6" t="s">
        <v>82</v>
      </c>
      <c r="I6">
        <v>7.4</v>
      </c>
      <c r="K6" s="5">
        <v>10229</v>
      </c>
      <c r="L6" t="s">
        <v>12</v>
      </c>
      <c r="M6" s="1">
        <v>30.53</v>
      </c>
      <c r="N6" s="2">
        <v>0.77600000000000002</v>
      </c>
      <c r="O6">
        <v>7.56</v>
      </c>
      <c r="P6" s="1">
        <v>7.24</v>
      </c>
      <c r="Q6">
        <v>2.4</v>
      </c>
      <c r="R6">
        <v>2.2000000000000002</v>
      </c>
      <c r="S6">
        <v>2.2999999999999998</v>
      </c>
      <c r="T6" s="4">
        <f t="shared" si="0"/>
        <v>2.2999999999999998</v>
      </c>
      <c r="U6" s="2">
        <f t="shared" si="1"/>
        <v>6.086229512132955</v>
      </c>
      <c r="V6" s="3">
        <f t="shared" si="2"/>
        <v>5.0389598748000003E-2</v>
      </c>
      <c r="W6" s="1">
        <f t="shared" si="3"/>
        <v>7.7260470423811123E-2</v>
      </c>
      <c r="X6" s="1">
        <f t="shared" si="4"/>
        <v>0.20201083890414293</v>
      </c>
      <c r="Y6" s="4">
        <f t="shared" si="5"/>
        <v>2.2227395295761889</v>
      </c>
      <c r="Z6" s="1">
        <v>3.4</v>
      </c>
    </row>
    <row r="7" spans="1:28" x14ac:dyDescent="0.35">
      <c r="A7">
        <v>4202020</v>
      </c>
      <c r="B7" t="s">
        <v>10</v>
      </c>
      <c r="D7">
        <v>17</v>
      </c>
      <c r="E7">
        <v>0.3</v>
      </c>
      <c r="F7">
        <v>21</v>
      </c>
      <c r="G7" t="s">
        <v>64</v>
      </c>
      <c r="H7" t="s">
        <v>82</v>
      </c>
      <c r="I7">
        <v>7.4</v>
      </c>
      <c r="K7" s="5" t="s">
        <v>24</v>
      </c>
      <c r="L7" t="s">
        <v>12</v>
      </c>
      <c r="M7" s="1">
        <v>18.260000000000002</v>
      </c>
      <c r="N7" s="2">
        <v>0.752</v>
      </c>
      <c r="O7">
        <v>7.57</v>
      </c>
      <c r="P7" s="1">
        <v>7.2</v>
      </c>
      <c r="Q7">
        <v>2.1</v>
      </c>
      <c r="R7">
        <v>2.2000000000000002</v>
      </c>
      <c r="S7">
        <v>2.1</v>
      </c>
      <c r="T7" s="4">
        <f t="shared" si="0"/>
        <v>2.1333333333333333</v>
      </c>
      <c r="U7" s="2">
        <f t="shared" si="1"/>
        <v>6.0852452015364111</v>
      </c>
      <c r="V7" s="3">
        <f t="shared" si="2"/>
        <v>5.0389598748000003E-2</v>
      </c>
      <c r="W7" s="1">
        <f t="shared" si="3"/>
        <v>6.9872120057164686E-2</v>
      </c>
      <c r="X7" s="1">
        <f t="shared" si="4"/>
        <v>0.18269272127559696</v>
      </c>
      <c r="Y7" s="4">
        <f t="shared" si="5"/>
        <v>2.0634612132761685</v>
      </c>
      <c r="Z7" s="1">
        <v>3.8</v>
      </c>
    </row>
    <row r="8" spans="1:28" x14ac:dyDescent="0.35">
      <c r="A8">
        <v>4202020</v>
      </c>
      <c r="B8" t="s">
        <v>10</v>
      </c>
      <c r="D8">
        <v>17</v>
      </c>
      <c r="E8">
        <v>0.3</v>
      </c>
      <c r="F8">
        <v>21</v>
      </c>
      <c r="G8" t="s">
        <v>64</v>
      </c>
      <c r="H8" t="s">
        <v>82</v>
      </c>
      <c r="I8">
        <v>7.4</v>
      </c>
      <c r="J8" t="s">
        <v>30</v>
      </c>
      <c r="K8" s="5" t="s">
        <v>23</v>
      </c>
      <c r="L8" t="s">
        <v>12</v>
      </c>
      <c r="M8" s="1">
        <v>29.29</v>
      </c>
      <c r="N8" s="2">
        <v>0.79400000000000004</v>
      </c>
      <c r="O8">
        <v>7.55</v>
      </c>
      <c r="P8" s="1">
        <v>7.21</v>
      </c>
      <c r="Q8">
        <v>2.4</v>
      </c>
      <c r="R8">
        <v>1.9</v>
      </c>
      <c r="S8">
        <v>2.1</v>
      </c>
      <c r="T8" s="4">
        <f t="shared" si="0"/>
        <v>2.1333333333333333</v>
      </c>
      <c r="U8" s="2">
        <f t="shared" si="1"/>
        <v>6.087213822729499</v>
      </c>
      <c r="V8" s="3">
        <f t="shared" si="2"/>
        <v>5.0389598748000003E-2</v>
      </c>
      <c r="W8" s="1">
        <f t="shared" si="3"/>
        <v>7.3497495783006059E-2</v>
      </c>
      <c r="X8" s="1">
        <f t="shared" si="4"/>
        <v>0.19217189203009219</v>
      </c>
      <c r="Y8" s="4">
        <f t="shared" si="5"/>
        <v>2.0598358375503274</v>
      </c>
      <c r="Z8" s="1">
        <v>3</v>
      </c>
    </row>
    <row r="9" spans="1:28" x14ac:dyDescent="0.35">
      <c r="K9" s="5"/>
      <c r="M9" s="1"/>
    </row>
    <row r="10" spans="1:28" x14ac:dyDescent="0.35">
      <c r="A10">
        <v>4272020</v>
      </c>
      <c r="B10" t="s">
        <v>10</v>
      </c>
      <c r="D10">
        <v>17</v>
      </c>
      <c r="E10">
        <v>0.3</v>
      </c>
      <c r="F10">
        <v>21</v>
      </c>
      <c r="G10" t="s">
        <v>64</v>
      </c>
      <c r="H10" t="s">
        <v>51</v>
      </c>
      <c r="I10">
        <v>7.8</v>
      </c>
      <c r="K10" s="5" t="s">
        <v>11</v>
      </c>
      <c r="L10" t="s">
        <v>12</v>
      </c>
      <c r="M10" s="1">
        <v>21.77</v>
      </c>
      <c r="N10" s="2">
        <v>1.0860000000000001</v>
      </c>
      <c r="O10">
        <v>7.96</v>
      </c>
      <c r="P10" s="1">
        <v>7.43</v>
      </c>
      <c r="Q10">
        <v>5.8</v>
      </c>
      <c r="R10">
        <v>5.6</v>
      </c>
      <c r="S10">
        <v>5.9</v>
      </c>
      <c r="T10" s="4">
        <f t="shared" ref="T10:T17" si="6">AVERAGE(Q10:S10)</f>
        <v>5.7666666666666657</v>
      </c>
      <c r="U10" s="2">
        <f>6.4755*D10^(-0.0187)+LOG(D10)*(1.1704-0.1672*O10)+0.1073*O10-0.7511</f>
        <v>6.0468570882711763</v>
      </c>
      <c r="V10" s="3">
        <f t="shared" ref="V10" si="7">1.0064*10^(-1)-5.4431*10^(-3)*D10+2.1776*10^(-4)*D10^(2)-4.9731*10^(-6)*D10^(3)+4.5288*10^(-8)*D10^(4)</f>
        <v>5.0389598748000003E-2</v>
      </c>
      <c r="W10" s="1">
        <f t="shared" ref="W10" si="8">1/10^(O10-U10)*T10</f>
        <v>7.0433932480542485E-2</v>
      </c>
      <c r="X10" s="1">
        <f t="shared" ref="X10" si="9">W10/V10/7.59</f>
        <v>0.18416167685314858</v>
      </c>
      <c r="Y10" s="4">
        <f t="shared" ref="Y10:Y17" si="10">T10-W10</f>
        <v>5.6962327341861236</v>
      </c>
      <c r="Z10" s="1">
        <v>3.9</v>
      </c>
    </row>
    <row r="11" spans="1:28" x14ac:dyDescent="0.35">
      <c r="A11">
        <v>4272020</v>
      </c>
      <c r="B11" t="s">
        <v>10</v>
      </c>
      <c r="D11">
        <v>17</v>
      </c>
      <c r="E11">
        <v>0.3</v>
      </c>
      <c r="F11">
        <v>21</v>
      </c>
      <c r="G11" t="s">
        <v>64</v>
      </c>
      <c r="H11" t="s">
        <v>82</v>
      </c>
      <c r="I11">
        <v>7.4</v>
      </c>
      <c r="K11" s="5" t="s">
        <v>11</v>
      </c>
      <c r="L11" t="s">
        <v>12</v>
      </c>
      <c r="M11" s="1">
        <v>46.11</v>
      </c>
      <c r="N11" s="2">
        <v>0.80300000000000005</v>
      </c>
      <c r="O11">
        <v>7.54</v>
      </c>
      <c r="P11" s="1">
        <v>7.18</v>
      </c>
      <c r="Q11">
        <v>2.2000000000000002</v>
      </c>
      <c r="R11">
        <v>2.6</v>
      </c>
      <c r="S11">
        <v>2.4</v>
      </c>
      <c r="T11" s="4">
        <f t="shared" si="6"/>
        <v>2.4000000000000004</v>
      </c>
      <c r="U11" s="2">
        <f t="shared" ref="U11:U16" si="11">6.4755*D11^(-0.0187)+LOG(D11)*(1.1704-0.1672*O11)+0.1073*O11-0.7511</f>
        <v>6.0881981333260438</v>
      </c>
      <c r="V11" s="3">
        <f t="shared" ref="V11:V14" si="12">1.0064*10^(-1)-5.4431*10^(-3)*D11+2.1776*10^(-4)*D11^(2)-4.9731*10^(-6)*D11^(3)+4.5288*10^(-8)*D11^(4)</f>
        <v>5.0389598748000003E-2</v>
      </c>
      <c r="W11" s="1">
        <f t="shared" ref="W11:W14" si="13">1/10^(O11-U11)*T11</f>
        <v>8.4802640488710848E-2</v>
      </c>
      <c r="X11" s="1">
        <f t="shared" ref="X11:X14" si="14">W11/V11/7.59</f>
        <v>0.22173114469066507</v>
      </c>
      <c r="Y11" s="4">
        <f t="shared" si="10"/>
        <v>2.3151973595112896</v>
      </c>
      <c r="Z11" s="1">
        <v>4.5</v>
      </c>
    </row>
    <row r="12" spans="1:28" x14ac:dyDescent="0.35">
      <c r="A12">
        <v>4272020</v>
      </c>
      <c r="B12" t="s">
        <v>10</v>
      </c>
      <c r="D12">
        <v>17</v>
      </c>
      <c r="E12">
        <v>0.3</v>
      </c>
      <c r="F12">
        <v>21</v>
      </c>
      <c r="G12" t="s">
        <v>64</v>
      </c>
      <c r="H12" t="s">
        <v>82</v>
      </c>
      <c r="I12">
        <v>7.4</v>
      </c>
      <c r="K12" s="5" t="s">
        <v>23</v>
      </c>
      <c r="L12" t="s">
        <v>12</v>
      </c>
      <c r="M12" s="1">
        <v>72.48</v>
      </c>
      <c r="N12" s="2">
        <v>0.76400000000000001</v>
      </c>
      <c r="O12">
        <v>7.53</v>
      </c>
      <c r="P12" s="1">
        <v>7.12</v>
      </c>
      <c r="Q12">
        <v>2.4</v>
      </c>
      <c r="R12">
        <v>2.2000000000000002</v>
      </c>
      <c r="S12">
        <v>2.2999999999999998</v>
      </c>
      <c r="T12" s="4">
        <f t="shared" si="6"/>
        <v>2.2999999999999998</v>
      </c>
      <c r="U12" s="2">
        <f t="shared" si="11"/>
        <v>6.0891824439225886</v>
      </c>
      <c r="V12" s="3">
        <f t="shared" si="12"/>
        <v>5.0389598748000003E-2</v>
      </c>
      <c r="W12" s="1">
        <f t="shared" si="13"/>
        <v>8.3350897381976707E-2</v>
      </c>
      <c r="X12" s="1">
        <f t="shared" si="14"/>
        <v>0.21793531169539657</v>
      </c>
      <c r="Y12" s="4">
        <f t="shared" si="10"/>
        <v>2.2166491026180233</v>
      </c>
      <c r="Z12" s="1">
        <v>4.2</v>
      </c>
    </row>
    <row r="13" spans="1:28" x14ac:dyDescent="0.35">
      <c r="A13">
        <v>4272020</v>
      </c>
      <c r="B13" t="s">
        <v>10</v>
      </c>
      <c r="D13">
        <v>17</v>
      </c>
      <c r="E13">
        <v>0.3</v>
      </c>
      <c r="F13">
        <v>21</v>
      </c>
      <c r="G13" t="s">
        <v>64</v>
      </c>
      <c r="H13" t="s">
        <v>82</v>
      </c>
      <c r="I13">
        <v>7.4</v>
      </c>
      <c r="J13" t="s">
        <v>31</v>
      </c>
      <c r="K13" s="5">
        <v>10229</v>
      </c>
      <c r="L13" t="s">
        <v>27</v>
      </c>
      <c r="M13" s="1">
        <v>52.04</v>
      </c>
      <c r="N13" s="2">
        <v>0.79400000000000004</v>
      </c>
      <c r="O13">
        <v>7.52</v>
      </c>
      <c r="P13" s="1">
        <v>7.14</v>
      </c>
      <c r="Q13">
        <v>2.2999999999999998</v>
      </c>
      <c r="R13">
        <v>2.4</v>
      </c>
      <c r="S13">
        <v>2.2000000000000002</v>
      </c>
      <c r="T13" s="4">
        <f t="shared" si="6"/>
        <v>2.2999999999999998</v>
      </c>
      <c r="U13" s="2">
        <f t="shared" si="11"/>
        <v>6.0901667545191334</v>
      </c>
      <c r="V13" s="3">
        <f t="shared" si="12"/>
        <v>5.0389598748000003E-2</v>
      </c>
      <c r="W13" s="1">
        <f t="shared" si="13"/>
        <v>8.5485920118528874E-2</v>
      </c>
      <c r="X13" s="1">
        <f t="shared" si="14"/>
        <v>0.22351769725070636</v>
      </c>
      <c r="Y13" s="4">
        <f t="shared" si="10"/>
        <v>2.2145140798814711</v>
      </c>
      <c r="Z13" s="1">
        <v>4.4000000000000004</v>
      </c>
    </row>
    <row r="14" spans="1:28" x14ac:dyDescent="0.35">
      <c r="A14">
        <v>4272020</v>
      </c>
      <c r="B14" t="s">
        <v>10</v>
      </c>
      <c r="D14">
        <v>17</v>
      </c>
      <c r="E14">
        <v>0.3</v>
      </c>
      <c r="F14">
        <v>21</v>
      </c>
      <c r="G14" t="s">
        <v>64</v>
      </c>
      <c r="H14" t="s">
        <v>82</v>
      </c>
      <c r="I14">
        <v>7.4</v>
      </c>
      <c r="J14" t="s">
        <v>32</v>
      </c>
      <c r="K14" s="5" t="s">
        <v>24</v>
      </c>
      <c r="L14" t="s">
        <v>56</v>
      </c>
      <c r="M14" s="1">
        <v>42.53</v>
      </c>
      <c r="N14" s="2">
        <v>0.80800000000000005</v>
      </c>
      <c r="O14">
        <v>7.54</v>
      </c>
      <c r="P14" s="1">
        <v>7.11</v>
      </c>
      <c r="Q14">
        <v>1.8</v>
      </c>
      <c r="R14">
        <v>2.2999999999999998</v>
      </c>
      <c r="S14" s="4">
        <v>2</v>
      </c>
      <c r="T14" s="4">
        <f t="shared" si="6"/>
        <v>2.0333333333333332</v>
      </c>
      <c r="U14" s="2">
        <f t="shared" si="11"/>
        <v>6.0881981333260438</v>
      </c>
      <c r="V14" s="3">
        <f t="shared" si="12"/>
        <v>5.0389598748000003E-2</v>
      </c>
      <c r="W14" s="1">
        <f t="shared" si="13"/>
        <v>7.1846681525157788E-2</v>
      </c>
      <c r="X14" s="1">
        <f t="shared" si="14"/>
        <v>0.18785555314070235</v>
      </c>
      <c r="Y14" s="4">
        <f t="shared" si="10"/>
        <v>1.9614866518081755</v>
      </c>
      <c r="Z14" s="1">
        <v>3.1</v>
      </c>
    </row>
    <row r="15" spans="1:28" x14ac:dyDescent="0.35">
      <c r="A15">
        <v>4272020</v>
      </c>
      <c r="B15" t="s">
        <v>10</v>
      </c>
      <c r="D15">
        <v>17</v>
      </c>
      <c r="E15">
        <v>0.3</v>
      </c>
      <c r="F15">
        <v>21</v>
      </c>
      <c r="G15" t="s">
        <v>64</v>
      </c>
      <c r="H15" t="s">
        <v>82</v>
      </c>
      <c r="I15">
        <v>7.4</v>
      </c>
      <c r="K15" s="5" t="s">
        <v>23</v>
      </c>
      <c r="L15" t="s">
        <v>12</v>
      </c>
      <c r="M15" s="1">
        <v>62.63</v>
      </c>
      <c r="N15" s="2">
        <v>0.77600000000000002</v>
      </c>
      <c r="O15">
        <v>7.53</v>
      </c>
      <c r="P15" s="1">
        <v>7.11</v>
      </c>
      <c r="Q15" s="4">
        <v>2</v>
      </c>
      <c r="R15" s="4">
        <v>2</v>
      </c>
      <c r="S15" s="4">
        <v>2.2000000000000002</v>
      </c>
      <c r="T15" s="4">
        <f t="shared" si="6"/>
        <v>2.0666666666666669</v>
      </c>
      <c r="U15" s="2">
        <f t="shared" si="11"/>
        <v>6.0891824439225886</v>
      </c>
      <c r="V15" s="3">
        <f t="shared" ref="V15" si="15">1.0064*10^(-1)-5.4431*10^(-3)*D15+2.1776*10^(-4)*D15^(2)-4.9731*10^(-6)*D15^(3)+4.5288*10^(-8)*D15^(4)</f>
        <v>5.0389598748000003E-2</v>
      </c>
      <c r="W15" s="1">
        <f t="shared" ref="W15" si="16">1/10^(O15-U15)*T15</f>
        <v>7.4895009241776195E-2</v>
      </c>
      <c r="X15" s="1">
        <f t="shared" ref="X15" si="17">W15/V15/7.59</f>
        <v>0.19582593224803754</v>
      </c>
      <c r="Y15" s="4">
        <f t="shared" si="10"/>
        <v>1.9917716574248907</v>
      </c>
      <c r="Z15" s="1">
        <v>3.8</v>
      </c>
    </row>
    <row r="16" spans="1:28" x14ac:dyDescent="0.35">
      <c r="A16">
        <v>4272020</v>
      </c>
      <c r="B16" t="s">
        <v>10</v>
      </c>
      <c r="D16">
        <v>17</v>
      </c>
      <c r="E16">
        <v>0.3</v>
      </c>
      <c r="F16">
        <v>21</v>
      </c>
      <c r="G16" t="s">
        <v>64</v>
      </c>
      <c r="H16" t="s">
        <v>82</v>
      </c>
      <c r="I16">
        <v>7.4</v>
      </c>
      <c r="J16" t="s">
        <v>33</v>
      </c>
      <c r="K16" s="5" t="s">
        <v>11</v>
      </c>
      <c r="L16" t="s">
        <v>28</v>
      </c>
      <c r="M16" s="1">
        <v>31.76</v>
      </c>
      <c r="N16" s="2">
        <v>0.77200000000000002</v>
      </c>
      <c r="O16">
        <v>7.53</v>
      </c>
      <c r="P16" s="1">
        <v>7.16</v>
      </c>
      <c r="Q16">
        <v>2.1</v>
      </c>
      <c r="R16">
        <v>2.1</v>
      </c>
      <c r="S16">
        <v>2.2999999999999998</v>
      </c>
      <c r="T16" s="4">
        <f t="shared" si="6"/>
        <v>2.1666666666666665</v>
      </c>
      <c r="U16" s="2">
        <f t="shared" si="11"/>
        <v>6.0891824439225886</v>
      </c>
      <c r="V16" s="3">
        <f t="shared" ref="V16" si="18">1.0064*10^(-1)-5.4431*10^(-3)*D16+2.1776*10^(-4)*D16^(2)-4.9731*10^(-6)*D16^(3)+4.5288*10^(-8)*D16^(4)</f>
        <v>5.0389598748000003E-2</v>
      </c>
      <c r="W16" s="1">
        <f t="shared" ref="W16" si="19">1/10^(O16-U16)*T16</f>
        <v>7.8518961301862117E-2</v>
      </c>
      <c r="X16" s="1">
        <f t="shared" ref="X16" si="20">W16/V16/7.59</f>
        <v>0.20530138058261996</v>
      </c>
      <c r="Y16" s="4">
        <f t="shared" si="10"/>
        <v>2.0881477053648045</v>
      </c>
      <c r="Z16" s="1">
        <v>3.8</v>
      </c>
    </row>
    <row r="17" spans="1:28" x14ac:dyDescent="0.35">
      <c r="A17">
        <v>4272020</v>
      </c>
      <c r="B17" t="s">
        <v>10</v>
      </c>
      <c r="D17">
        <v>17</v>
      </c>
      <c r="E17">
        <v>0.3</v>
      </c>
      <c r="F17">
        <v>21</v>
      </c>
      <c r="G17" t="s">
        <v>64</v>
      </c>
      <c r="H17" t="s">
        <v>82</v>
      </c>
      <c r="I17">
        <v>7.4</v>
      </c>
      <c r="J17" t="s">
        <v>34</v>
      </c>
      <c r="K17" s="5" t="s">
        <v>23</v>
      </c>
      <c r="L17" t="s">
        <v>12</v>
      </c>
      <c r="M17" s="1">
        <v>56.07</v>
      </c>
      <c r="N17" s="2">
        <v>0.78</v>
      </c>
      <c r="O17">
        <v>7.55</v>
      </c>
      <c r="P17" s="1">
        <v>7.13</v>
      </c>
      <c r="Q17">
        <v>2.4</v>
      </c>
      <c r="R17">
        <v>2.2999999999999998</v>
      </c>
      <c r="S17">
        <v>2.2999999999999998</v>
      </c>
      <c r="T17" s="4">
        <f t="shared" si="6"/>
        <v>2.333333333333333</v>
      </c>
      <c r="U17" s="2">
        <f t="shared" ref="U17" si="21">6.4755*D17^(-0.0187)+LOG(D17)*(1.1704-0.1672*O17)+0.1073*O17-0.7511</f>
        <v>6.087213822729499</v>
      </c>
      <c r="V17" s="3">
        <f t="shared" ref="V17" si="22">1.0064*10^(-1)-5.4431*10^(-3)*D17+2.1776*10^(-4)*D17^(2)-4.9731*10^(-6)*D17^(3)+4.5288*10^(-8)*D17^(4)</f>
        <v>5.0389598748000003E-2</v>
      </c>
      <c r="W17" s="1">
        <f t="shared" ref="W17" si="23">1/10^(O17-U17)*T17</f>
        <v>8.0387886012662862E-2</v>
      </c>
      <c r="X17" s="1">
        <f>W17/V17/7.59</f>
        <v>0.21018800690791328</v>
      </c>
      <c r="Y17" s="4">
        <f t="shared" si="10"/>
        <v>2.2529454473206703</v>
      </c>
      <c r="Z17" s="1">
        <v>3.8</v>
      </c>
    </row>
    <row r="18" spans="1:28" x14ac:dyDescent="0.35">
      <c r="K18" s="5"/>
    </row>
    <row r="19" spans="1:28" x14ac:dyDescent="0.35">
      <c r="A19">
        <v>6212020</v>
      </c>
      <c r="B19" t="s">
        <v>10</v>
      </c>
      <c r="C19">
        <v>1270.4000000000001</v>
      </c>
      <c r="D19">
        <v>17</v>
      </c>
      <c r="E19">
        <v>0.3</v>
      </c>
      <c r="F19">
        <v>21</v>
      </c>
      <c r="G19" t="s">
        <v>42</v>
      </c>
      <c r="H19">
        <v>6</v>
      </c>
      <c r="I19" t="s">
        <v>57</v>
      </c>
      <c r="J19" t="s">
        <v>43</v>
      </c>
      <c r="K19" s="5" t="s">
        <v>23</v>
      </c>
      <c r="L19" t="s">
        <v>22</v>
      </c>
      <c r="M19" s="1">
        <v>20.85</v>
      </c>
      <c r="N19" s="2">
        <v>1.4850000000000001</v>
      </c>
      <c r="O19" s="1">
        <v>7.85</v>
      </c>
      <c r="P19" s="1">
        <v>7.21</v>
      </c>
      <c r="Q19" s="4">
        <v>4.9000000000000004</v>
      </c>
      <c r="R19" s="4">
        <v>5</v>
      </c>
      <c r="S19" s="4"/>
      <c r="T19" s="4">
        <f t="shared" ref="T19" si="24">AVERAGE(Q19:S19)</f>
        <v>4.95</v>
      </c>
      <c r="U19" s="2">
        <f t="shared" ref="U19" si="25">6.4755*D19^(-0.0187)+LOG(D19)*(1.1704-0.1672*O19)+0.1073*O19-0.7511</f>
        <v>6.0576845048331647</v>
      </c>
      <c r="V19" s="3">
        <f t="shared" ref="V19" si="26">1.0064*10^(-1)-5.4431*10^(-3)*D19+2.1776*10^(-4)*D19^(2)-4.9731*10^(-6)*D19^(3)+4.5288*10^(-8)*D19^(4)</f>
        <v>5.0389598748000003E-2</v>
      </c>
      <c r="W19" s="1">
        <f t="shared" ref="W19" si="27">1/10^(O19-U19)*T19</f>
        <v>7.9852718123359132E-2</v>
      </c>
      <c r="X19" s="1">
        <f>W19/V19/7.59</f>
        <v>0.20878871806486363</v>
      </c>
      <c r="Y19" s="4">
        <f t="shared" ref="Y19" si="28">T19-W19</f>
        <v>4.8701472818766414</v>
      </c>
      <c r="Z19" s="1">
        <v>5.0999999999999996</v>
      </c>
    </row>
    <row r="20" spans="1:28" x14ac:dyDescent="0.35">
      <c r="K20" s="5"/>
      <c r="M20" s="1"/>
      <c r="N20" s="2"/>
      <c r="O20" s="1"/>
      <c r="P20" s="1"/>
      <c r="Q20" s="4"/>
      <c r="R20" s="4"/>
      <c r="S20" s="4"/>
      <c r="T20" s="4"/>
      <c r="U20" s="2"/>
      <c r="V20" s="3"/>
      <c r="W20" s="1"/>
      <c r="X20" s="1"/>
      <c r="Y20" s="4"/>
      <c r="Z20" s="1"/>
    </row>
    <row r="21" spans="1:28" x14ac:dyDescent="0.35">
      <c r="A21">
        <v>6282020</v>
      </c>
      <c r="B21" t="s">
        <v>10</v>
      </c>
      <c r="C21">
        <v>1695</v>
      </c>
      <c r="D21">
        <v>17</v>
      </c>
      <c r="E21">
        <v>0.3</v>
      </c>
      <c r="F21">
        <v>21</v>
      </c>
      <c r="G21" t="s">
        <v>42</v>
      </c>
      <c r="H21">
        <v>6</v>
      </c>
      <c r="I21" t="s">
        <v>57</v>
      </c>
      <c r="J21" s="6">
        <v>8.9999999999999993E-3</v>
      </c>
      <c r="K21" s="5" t="s">
        <v>11</v>
      </c>
      <c r="L21" t="s">
        <v>12</v>
      </c>
      <c r="M21" s="1">
        <v>30.02</v>
      </c>
      <c r="N21" s="2">
        <v>1.3959999999999999</v>
      </c>
      <c r="O21" s="1">
        <v>7.52</v>
      </c>
      <c r="P21" s="1">
        <v>7.29</v>
      </c>
      <c r="Q21" s="4">
        <v>4.7</v>
      </c>
      <c r="R21" s="4">
        <v>4.3</v>
      </c>
      <c r="S21" s="4">
        <v>4.4000000000000004</v>
      </c>
      <c r="T21" s="4">
        <f t="shared" ref="T21" si="29">AVERAGE(Q21:S21)</f>
        <v>4.4666666666666668</v>
      </c>
      <c r="U21" s="2">
        <f t="shared" ref="U21" si="30">6.4755*D21^(-0.0187)+LOG(D21)*(1.1704-0.1672*O21)+0.1073*O21-0.7511</f>
        <v>6.0901667545191334</v>
      </c>
      <c r="V21" s="3">
        <f t="shared" ref="V21" si="31">1.0064*10^(-1)-5.4431*10^(-3)*D21+2.1776*10^(-4)*D21^(2)-4.9731*10^(-6)*D21^(3)+4.5288*10^(-8)*D21^(4)</f>
        <v>5.0389598748000003E-2</v>
      </c>
      <c r="W21" s="1">
        <f t="shared" ref="W21" si="32">1/10^(O21-U21)*T21</f>
        <v>0.16601613472294013</v>
      </c>
      <c r="X21" s="1">
        <f t="shared" ref="X21:X26" si="33">W21/V21/7.59</f>
        <v>0.43407784683470507</v>
      </c>
      <c r="Y21" s="4">
        <f t="shared" ref="Y21" si="34">T21-W21</f>
        <v>4.3006505319437265</v>
      </c>
      <c r="Z21" s="1">
        <v>4.3</v>
      </c>
      <c r="AA21" s="1">
        <v>0.34450118738505298</v>
      </c>
      <c r="AB21" s="1">
        <f>AA21/(Z21/100)</f>
        <v>8.0116555205826288</v>
      </c>
    </row>
    <row r="22" spans="1:28" x14ac:dyDescent="0.35">
      <c r="A22">
        <v>6282020</v>
      </c>
      <c r="B22" t="s">
        <v>10</v>
      </c>
      <c r="C22">
        <v>1695</v>
      </c>
      <c r="D22">
        <v>17</v>
      </c>
      <c r="E22">
        <v>0.3</v>
      </c>
      <c r="F22">
        <v>21</v>
      </c>
      <c r="G22" t="s">
        <v>42</v>
      </c>
      <c r="H22">
        <v>6</v>
      </c>
      <c r="I22" t="s">
        <v>57</v>
      </c>
      <c r="J22" t="s">
        <v>43</v>
      </c>
      <c r="K22" s="5" t="s">
        <v>23</v>
      </c>
      <c r="L22" t="s">
        <v>12</v>
      </c>
      <c r="M22" s="1">
        <v>28.5</v>
      </c>
      <c r="N22" s="2">
        <v>1.2869999999999999</v>
      </c>
      <c r="O22" s="1">
        <v>7.52</v>
      </c>
      <c r="P22" s="1">
        <v>7.23</v>
      </c>
      <c r="Q22" s="4">
        <v>4.5</v>
      </c>
      <c r="R22" s="4">
        <v>4.5999999999999996</v>
      </c>
      <c r="S22" s="4">
        <v>4.5</v>
      </c>
      <c r="T22" s="4">
        <f t="shared" ref="T22" si="35">AVERAGE(Q22:S22)</f>
        <v>4.5333333333333332</v>
      </c>
      <c r="U22" s="2">
        <f t="shared" ref="U22" si="36">6.4755*D22^(-0.0187)+LOG(D22)*(1.1704-0.1672*O22)+0.1073*O22-0.7511</f>
        <v>6.0901667545191334</v>
      </c>
      <c r="V22" s="3">
        <f t="shared" ref="V22" si="37">1.0064*10^(-1)-5.4431*10^(-3)*D22+2.1776*10^(-4)*D22^(2)-4.9731*10^(-6)*D22^(3)+4.5288*10^(-8)*D22^(4)</f>
        <v>5.0389598748000003E-2</v>
      </c>
      <c r="W22" s="1">
        <f t="shared" ref="W22" si="38">1/10^(O22-U22)*T22</f>
        <v>0.16849398747999894</v>
      </c>
      <c r="X22" s="1">
        <f t="shared" si="33"/>
        <v>0.44055662066805884</v>
      </c>
      <c r="Y22" s="4">
        <f t="shared" ref="Y22" si="39">T22-W22</f>
        <v>4.3648393458533343</v>
      </c>
      <c r="Z22" s="1">
        <v>5.0999999999999996</v>
      </c>
      <c r="AA22" s="1">
        <v>0.3856197385616757</v>
      </c>
      <c r="AB22" s="1">
        <f t="shared" ref="AB22:AB61" si="40">AA22/(Z22/100)</f>
        <v>7.5611713443465831</v>
      </c>
    </row>
    <row r="23" spans="1:28" x14ac:dyDescent="0.35">
      <c r="A23">
        <v>6282020</v>
      </c>
      <c r="B23" t="s">
        <v>10</v>
      </c>
      <c r="C23">
        <v>1695</v>
      </c>
      <c r="D23">
        <v>17</v>
      </c>
      <c r="E23">
        <v>0.3</v>
      </c>
      <c r="F23">
        <v>21</v>
      </c>
      <c r="G23" t="s">
        <v>42</v>
      </c>
      <c r="H23">
        <v>6</v>
      </c>
      <c r="I23" t="s">
        <v>57</v>
      </c>
      <c r="J23" t="s">
        <v>44</v>
      </c>
      <c r="K23" s="5" t="s">
        <v>24</v>
      </c>
      <c r="L23" t="s">
        <v>12</v>
      </c>
      <c r="M23" s="1">
        <v>27.09</v>
      </c>
      <c r="N23" s="2">
        <v>1.256</v>
      </c>
      <c r="O23" s="1">
        <v>7.53</v>
      </c>
      <c r="P23" s="1">
        <v>7.23</v>
      </c>
      <c r="Q23" s="4">
        <v>4.8</v>
      </c>
      <c r="R23" s="4">
        <v>4.9000000000000004</v>
      </c>
      <c r="S23" s="4">
        <v>4.8</v>
      </c>
      <c r="T23" s="4">
        <f t="shared" ref="T23:T28" si="41">AVERAGE(Q23:S23)</f>
        <v>4.833333333333333</v>
      </c>
      <c r="U23" s="2">
        <f t="shared" ref="U23" si="42">6.4755*D23^(-0.0187)+LOG(D23)*(1.1704-0.1672*O23)+0.1073*O23-0.7511</f>
        <v>6.0891824439225886</v>
      </c>
      <c r="V23" s="3">
        <f t="shared" ref="V23" si="43">1.0064*10^(-1)-5.4431*10^(-3)*D23+2.1776*10^(-4)*D23^(2)-4.9731*10^(-6)*D23^(3)+4.5288*10^(-8)*D23^(4)</f>
        <v>5.0389598748000003E-2</v>
      </c>
      <c r="W23" s="1">
        <f t="shared" ref="W23" si="44">1/10^(O23-U23)*T23</f>
        <v>0.17515768290415396</v>
      </c>
      <c r="X23" s="1">
        <f t="shared" si="33"/>
        <v>0.45798000283815221</v>
      </c>
      <c r="Y23" s="4">
        <f t="shared" ref="Y23" si="45">T23-W23</f>
        <v>4.6581756504291789</v>
      </c>
      <c r="Z23" s="1">
        <v>5.4</v>
      </c>
      <c r="AA23" s="1">
        <v>0.38705968782467037</v>
      </c>
      <c r="AB23" s="1">
        <f t="shared" si="40"/>
        <v>7.1677719967531539</v>
      </c>
    </row>
    <row r="24" spans="1:28" x14ac:dyDescent="0.35">
      <c r="A24">
        <v>6282020</v>
      </c>
      <c r="B24" t="s">
        <v>10</v>
      </c>
      <c r="C24">
        <v>1695</v>
      </c>
      <c r="D24">
        <v>17</v>
      </c>
      <c r="E24">
        <v>0.3</v>
      </c>
      <c r="F24">
        <v>21</v>
      </c>
      <c r="G24" t="s">
        <v>42</v>
      </c>
      <c r="H24">
        <v>6</v>
      </c>
      <c r="I24" t="s">
        <v>57</v>
      </c>
      <c r="J24" s="6">
        <v>8.9999999999999993E-3</v>
      </c>
      <c r="K24" s="5" t="s">
        <v>11</v>
      </c>
      <c r="L24" t="s">
        <v>22</v>
      </c>
      <c r="M24" s="1">
        <v>25.36</v>
      </c>
      <c r="N24" s="2">
        <v>1.228</v>
      </c>
      <c r="O24" s="1">
        <v>7.75</v>
      </c>
      <c r="P24" s="1">
        <v>7.37</v>
      </c>
      <c r="Q24" s="4">
        <v>3.7</v>
      </c>
      <c r="R24" s="4">
        <v>4</v>
      </c>
      <c r="S24" s="4">
        <v>3.9</v>
      </c>
      <c r="T24" s="4">
        <f t="shared" si="41"/>
        <v>3.8666666666666667</v>
      </c>
      <c r="U24" s="2">
        <f t="shared" ref="U24" si="46">6.4755*D24^(-0.0187)+LOG(D24)*(1.1704-0.1672*O24)+0.1073*O24-0.7511</f>
        <v>6.06752761079861</v>
      </c>
      <c r="V24" s="3">
        <f t="shared" ref="V24" si="47">1.0064*10^(-1)-5.4431*10^(-3)*D24+2.1776*10^(-4)*D24^(2)-4.9731*10^(-6)*D24^(3)+4.5288*10^(-8)*D24^(4)</f>
        <v>5.0389598748000003E-2</v>
      </c>
      <c r="W24" s="1">
        <f t="shared" ref="W24" si="48">1/10^(O24-U24)*T24</f>
        <v>8.0327517479187149E-2</v>
      </c>
      <c r="X24" s="1">
        <f t="shared" si="33"/>
        <v>0.2100301629545443</v>
      </c>
      <c r="Y24" s="4">
        <f t="shared" ref="Y24" si="49">T24-W24</f>
        <v>3.7863391491874796</v>
      </c>
      <c r="Z24" s="1">
        <v>4.3</v>
      </c>
      <c r="AA24" s="1">
        <v>0.30930242762296356</v>
      </c>
      <c r="AB24" s="1">
        <f t="shared" si="40"/>
        <v>7.1930797121619436</v>
      </c>
    </row>
    <row r="25" spans="1:28" x14ac:dyDescent="0.35">
      <c r="A25">
        <v>6282020</v>
      </c>
      <c r="B25" t="s">
        <v>10</v>
      </c>
      <c r="C25">
        <v>1695</v>
      </c>
      <c r="D25">
        <v>17</v>
      </c>
      <c r="E25">
        <v>0.3</v>
      </c>
      <c r="F25">
        <v>21</v>
      </c>
      <c r="G25" t="s">
        <v>42</v>
      </c>
      <c r="H25">
        <v>6</v>
      </c>
      <c r="I25" t="s">
        <v>57</v>
      </c>
      <c r="J25" t="s">
        <v>43</v>
      </c>
      <c r="K25" s="5" t="s">
        <v>23</v>
      </c>
      <c r="L25" t="s">
        <v>22</v>
      </c>
      <c r="M25" s="1">
        <v>24.83</v>
      </c>
      <c r="N25" s="2">
        <v>1.252</v>
      </c>
      <c r="O25" s="1">
        <v>7.79</v>
      </c>
      <c r="P25" s="1">
        <v>7.35</v>
      </c>
      <c r="Q25" s="4">
        <v>3.6</v>
      </c>
      <c r="R25" s="4">
        <v>3.8</v>
      </c>
      <c r="S25" s="4">
        <v>3.6</v>
      </c>
      <c r="T25" s="4">
        <f t="shared" si="41"/>
        <v>3.6666666666666665</v>
      </c>
      <c r="U25" s="2">
        <f t="shared" ref="U25" si="50">6.4755*D25^(-0.0187)+LOG(D25)*(1.1704-0.1672*O25)+0.1073*O25-0.7511</f>
        <v>6.0635903684124326</v>
      </c>
      <c r="V25" s="3">
        <f t="shared" ref="V25" si="51">1.0064*10^(-1)-5.4431*10^(-3)*D25+2.1776*10^(-4)*D25^(2)-4.9731*10^(-6)*D25^(3)+4.5288*10^(-8)*D25^(4)</f>
        <v>5.0389598748000003E-2</v>
      </c>
      <c r="W25" s="1">
        <f t="shared" ref="W25" si="52">1/10^(O25-U25)*T25</f>
        <v>6.8843318833970102E-2</v>
      </c>
      <c r="X25" s="1">
        <f t="shared" si="33"/>
        <v>0.1800027428555446</v>
      </c>
      <c r="Y25" s="4">
        <f t="shared" ref="Y25" si="53">T25-W25</f>
        <v>3.5978233478326964</v>
      </c>
      <c r="Z25" s="1">
        <v>4.4000000000000004</v>
      </c>
      <c r="AA25" s="1">
        <v>0.31474223594983192</v>
      </c>
      <c r="AB25" s="1">
        <f t="shared" si="40"/>
        <v>7.1532326352234517</v>
      </c>
    </row>
    <row r="26" spans="1:28" x14ac:dyDescent="0.35">
      <c r="A26">
        <v>6282020</v>
      </c>
      <c r="B26" t="s">
        <v>10</v>
      </c>
      <c r="C26">
        <v>1695</v>
      </c>
      <c r="D26">
        <v>17</v>
      </c>
      <c r="E26">
        <v>0.3</v>
      </c>
      <c r="F26">
        <v>21</v>
      </c>
      <c r="G26" t="s">
        <v>42</v>
      </c>
      <c r="H26">
        <v>6</v>
      </c>
      <c r="I26" t="s">
        <v>57</v>
      </c>
      <c r="J26" t="s">
        <v>44</v>
      </c>
      <c r="K26" s="5" t="s">
        <v>24</v>
      </c>
      <c r="L26" t="s">
        <v>22</v>
      </c>
      <c r="M26" s="1">
        <v>25.43</v>
      </c>
      <c r="N26" s="2">
        <v>1.268</v>
      </c>
      <c r="O26" s="1">
        <v>7.73</v>
      </c>
      <c r="P26" s="1">
        <v>7.47</v>
      </c>
      <c r="Q26" s="4">
        <v>4.5</v>
      </c>
      <c r="R26" s="4">
        <v>4.3</v>
      </c>
      <c r="S26" s="4">
        <v>4.3</v>
      </c>
      <c r="T26" s="4">
        <f t="shared" si="41"/>
        <v>4.3666666666666671</v>
      </c>
      <c r="U26" s="2">
        <f t="shared" ref="U26" si="54">6.4755*D26^(-0.0187)+LOG(D26)*(1.1704-0.1672*O26)+0.1073*O26-0.7511</f>
        <v>6.0694962319916987</v>
      </c>
      <c r="V26" s="3">
        <f t="shared" ref="V26" si="55">1.0064*10^(-1)-5.4431*10^(-3)*D26+2.1776*10^(-4)*D26^(2)-4.9731*10^(-6)*D26^(3)+4.5288*10^(-8)*D26^(4)</f>
        <v>5.0389598748000003E-2</v>
      </c>
      <c r="W26" s="1">
        <f t="shared" ref="W26" si="56">1/10^(O26-U26)*T26</f>
        <v>9.5421507395693522E-2</v>
      </c>
      <c r="X26" s="1">
        <f t="shared" si="33"/>
        <v>0.24949600556096466</v>
      </c>
      <c r="Y26" s="4">
        <f t="shared" ref="Y26" si="57">T26-W26</f>
        <v>4.2712451592709737</v>
      </c>
      <c r="Z26" s="1">
        <v>5.3</v>
      </c>
      <c r="AA26" s="1">
        <v>0.38929960890043963</v>
      </c>
      <c r="AB26" s="1">
        <f t="shared" si="40"/>
        <v>7.3452756396309367</v>
      </c>
    </row>
    <row r="27" spans="1:28" x14ac:dyDescent="0.35">
      <c r="A27">
        <v>6282020</v>
      </c>
      <c r="B27" t="s">
        <v>10</v>
      </c>
      <c r="C27">
        <v>1695</v>
      </c>
      <c r="D27">
        <v>17</v>
      </c>
      <c r="E27">
        <v>0.3</v>
      </c>
      <c r="F27">
        <v>21</v>
      </c>
      <c r="G27" t="s">
        <v>42</v>
      </c>
      <c r="H27">
        <v>9</v>
      </c>
      <c r="I27" t="s">
        <v>62</v>
      </c>
      <c r="J27" s="6">
        <v>8.9999999999999993E-3</v>
      </c>
      <c r="K27" s="5" t="s">
        <v>11</v>
      </c>
      <c r="L27" t="s">
        <v>22</v>
      </c>
      <c r="M27" s="1">
        <v>29.15</v>
      </c>
      <c r="N27" s="2">
        <v>1.1559999999999999</v>
      </c>
      <c r="O27" s="1">
        <v>7.76</v>
      </c>
      <c r="P27" s="1">
        <v>7.35</v>
      </c>
      <c r="Q27" s="4">
        <v>3.5</v>
      </c>
      <c r="R27" s="4">
        <v>3.5</v>
      </c>
      <c r="S27" s="4">
        <v>3.4</v>
      </c>
      <c r="T27" s="4">
        <f t="shared" si="41"/>
        <v>3.4666666666666668</v>
      </c>
      <c r="U27" s="2">
        <f t="shared" ref="U27:U28" si="58">6.4755*D27^(-0.0187)+LOG(D27)*(1.1704-0.1672*O27)+0.1073*O27-0.7511</f>
        <v>6.0665433002020652</v>
      </c>
      <c r="V27" s="3">
        <f t="shared" ref="V27:V28" si="59">1.0064*10^(-1)-5.4431*10^(-3)*D27+2.1776*10^(-4)*D27^(2)-4.9731*10^(-6)*D27^(3)+4.5288*10^(-8)*D27^(4)</f>
        <v>5.0389598748000003E-2</v>
      </c>
      <c r="W27" s="1">
        <f t="shared" ref="W27:W28" si="60">1/10^(O27-U27)*T27</f>
        <v>7.0219120369080887E-2</v>
      </c>
      <c r="X27" s="1">
        <f t="shared" ref="X27:X28" si="61">W27/V27/7.59</f>
        <v>0.18360001350052998</v>
      </c>
      <c r="Y27" s="4">
        <f t="shared" ref="Y27:Y28" si="62">T27-W27</f>
        <v>3.3964475462975861</v>
      </c>
      <c r="Z27" s="1">
        <v>5.6</v>
      </c>
      <c r="AA27" s="1">
        <v>0.454737303185415</v>
      </c>
      <c r="AB27" s="1">
        <f t="shared" si="40"/>
        <v>8.1203089854538408</v>
      </c>
    </row>
    <row r="28" spans="1:28" x14ac:dyDescent="0.35">
      <c r="A28">
        <v>6282020</v>
      </c>
      <c r="B28" t="s">
        <v>10</v>
      </c>
      <c r="C28">
        <v>1695</v>
      </c>
      <c r="D28">
        <v>17</v>
      </c>
      <c r="E28">
        <v>0.3</v>
      </c>
      <c r="F28">
        <v>21</v>
      </c>
      <c r="G28" t="s">
        <v>42</v>
      </c>
      <c r="H28">
        <v>9</v>
      </c>
      <c r="I28" t="s">
        <v>62</v>
      </c>
      <c r="J28" t="s">
        <v>43</v>
      </c>
      <c r="K28" s="5" t="s">
        <v>23</v>
      </c>
      <c r="L28" t="s">
        <v>22</v>
      </c>
      <c r="M28" s="1">
        <v>28.52</v>
      </c>
      <c r="N28" s="2">
        <v>1.19</v>
      </c>
      <c r="O28" s="1">
        <v>7.75</v>
      </c>
      <c r="P28" s="1">
        <v>7.32</v>
      </c>
      <c r="Q28" s="4">
        <v>3.5</v>
      </c>
      <c r="R28" s="4">
        <v>3.5</v>
      </c>
      <c r="S28" s="4">
        <v>3.4</v>
      </c>
      <c r="T28" s="4">
        <f t="shared" si="41"/>
        <v>3.4666666666666668</v>
      </c>
      <c r="U28" s="2">
        <f t="shared" si="58"/>
        <v>6.06752761079861</v>
      </c>
      <c r="V28" s="3">
        <f t="shared" si="59"/>
        <v>5.0389598748000003E-2</v>
      </c>
      <c r="W28" s="1">
        <f t="shared" si="60"/>
        <v>7.2017774291685044E-2</v>
      </c>
      <c r="X28" s="1">
        <f t="shared" si="61"/>
        <v>0.18830290471786734</v>
      </c>
      <c r="Y28" s="4">
        <f t="shared" si="62"/>
        <v>3.3946488923749816</v>
      </c>
      <c r="Z28" s="1">
        <v>5.3</v>
      </c>
      <c r="AA28" s="1">
        <v>0.34530115919782783</v>
      </c>
      <c r="AB28" s="1">
        <f t="shared" si="40"/>
        <v>6.5151162112797705</v>
      </c>
    </row>
    <row r="29" spans="1:28" x14ac:dyDescent="0.35">
      <c r="A29">
        <v>6282020</v>
      </c>
      <c r="B29" t="s">
        <v>10</v>
      </c>
      <c r="C29">
        <v>1695</v>
      </c>
      <c r="D29">
        <v>17</v>
      </c>
      <c r="E29">
        <v>0.3</v>
      </c>
      <c r="F29">
        <v>21</v>
      </c>
      <c r="G29" t="s">
        <v>42</v>
      </c>
      <c r="H29">
        <v>9</v>
      </c>
      <c r="I29" t="s">
        <v>62</v>
      </c>
      <c r="J29" t="s">
        <v>44</v>
      </c>
      <c r="K29" s="5" t="s">
        <v>24</v>
      </c>
      <c r="L29" t="s">
        <v>22</v>
      </c>
      <c r="M29" s="1">
        <v>29.98</v>
      </c>
      <c r="N29" s="2">
        <v>1.1930000000000001</v>
      </c>
      <c r="O29" s="1">
        <v>7.74</v>
      </c>
      <c r="P29" s="1">
        <v>7.3</v>
      </c>
      <c r="Q29" s="4">
        <v>3.6</v>
      </c>
      <c r="R29" s="4">
        <v>3.6</v>
      </c>
      <c r="S29" s="4">
        <v>3.4</v>
      </c>
      <c r="T29" s="4">
        <f t="shared" ref="T29:T30" si="63">AVERAGE(Q29:S29)</f>
        <v>3.5333333333333332</v>
      </c>
      <c r="U29" s="2">
        <f t="shared" ref="U29" si="64">6.4755*D29^(-0.0187)+LOG(D29)*(1.1704-0.1672*O29)+0.1073*O29-0.7511</f>
        <v>6.0685119213951548</v>
      </c>
      <c r="V29" s="3">
        <f t="shared" ref="V29" si="65">1.0064*10^(-1)-5.4431*10^(-3)*D29+2.1776*10^(-4)*D29^(2)-4.9731*10^(-6)*D29^(3)+4.5288*10^(-8)*D29^(4)</f>
        <v>5.0389598748000003E-2</v>
      </c>
      <c r="W29" s="1">
        <f t="shared" ref="W29" si="66">1/10^(O29-U29)*T29</f>
        <v>7.5282933210012198E-2</v>
      </c>
      <c r="X29" s="1">
        <f t="shared" ref="X29" si="67">W29/V29/7.59</f>
        <v>0.19684022643786722</v>
      </c>
      <c r="Y29" s="4">
        <f t="shared" ref="Y29" si="68">T29-W29</f>
        <v>3.4580504001233212</v>
      </c>
      <c r="Z29" s="1">
        <v>5.7</v>
      </c>
      <c r="AA29" s="1">
        <v>0.36562044324230669</v>
      </c>
      <c r="AB29" s="1">
        <f t="shared" si="40"/>
        <v>6.4143937410930993</v>
      </c>
    </row>
    <row r="30" spans="1:28" x14ac:dyDescent="0.35">
      <c r="A30">
        <v>6282020</v>
      </c>
      <c r="B30" t="s">
        <v>10</v>
      </c>
      <c r="C30">
        <v>1695</v>
      </c>
      <c r="D30">
        <v>17</v>
      </c>
      <c r="E30">
        <v>0.3</v>
      </c>
      <c r="F30">
        <v>21</v>
      </c>
      <c r="G30" t="s">
        <v>42</v>
      </c>
      <c r="H30">
        <v>15</v>
      </c>
      <c r="I30" t="s">
        <v>63</v>
      </c>
      <c r="J30" s="6">
        <v>8.9999999999999993E-3</v>
      </c>
      <c r="K30" s="5" t="s">
        <v>11</v>
      </c>
      <c r="L30" t="s">
        <v>22</v>
      </c>
      <c r="M30" s="1">
        <v>56.39</v>
      </c>
      <c r="N30" s="2">
        <v>0.91100000000000003</v>
      </c>
      <c r="O30" s="1">
        <v>7.5</v>
      </c>
      <c r="P30" s="1">
        <v>7.18</v>
      </c>
      <c r="Q30" s="4">
        <v>2.2999999999999998</v>
      </c>
      <c r="R30" s="4">
        <v>2.2999999999999998</v>
      </c>
      <c r="S30" s="4">
        <v>2.2999999999999998</v>
      </c>
      <c r="T30" s="4">
        <f t="shared" si="63"/>
        <v>2.2999999999999998</v>
      </c>
      <c r="U30" s="2">
        <f t="shared" ref="U30" si="69">6.4755*D30^(-0.0187)+LOG(D30)*(1.1704-0.1672*O30)+0.1073*O30-0.7511</f>
        <v>6.0921353757122221</v>
      </c>
      <c r="V30" s="3">
        <f t="shared" ref="V30" si="70">1.0064*10^(-1)-5.4431*10^(-3)*D30+2.1776*10^(-4)*D30^(2)-4.9731*10^(-6)*D30^(3)+4.5288*10^(-8)*D30^(4)</f>
        <v>5.0389598748000003E-2</v>
      </c>
      <c r="W30" s="1">
        <f t="shared" ref="W30" si="71">1/10^(O30-U30)*T30</f>
        <v>8.9921431441863167E-2</v>
      </c>
      <c r="X30" s="1">
        <f t="shared" ref="X30" si="72">W30/V30/7.59</f>
        <v>0.23511510739434741</v>
      </c>
      <c r="Y30" s="4">
        <f t="shared" ref="Y30" si="73">T30-W30</f>
        <v>2.2100785685581368</v>
      </c>
      <c r="Z30" s="1">
        <v>5.5</v>
      </c>
      <c r="AA30" s="1">
        <v>0.36802035868063099</v>
      </c>
      <c r="AB30" s="1">
        <f t="shared" si="40"/>
        <v>6.6912792487387449</v>
      </c>
    </row>
    <row r="31" spans="1:28" x14ac:dyDescent="0.35">
      <c r="A31">
        <v>6282020</v>
      </c>
      <c r="B31" t="s">
        <v>10</v>
      </c>
      <c r="C31">
        <v>1695</v>
      </c>
      <c r="D31">
        <v>17</v>
      </c>
      <c r="E31">
        <v>0.3</v>
      </c>
      <c r="F31">
        <v>21</v>
      </c>
      <c r="G31" t="s">
        <v>42</v>
      </c>
      <c r="H31">
        <v>15</v>
      </c>
      <c r="I31" t="s">
        <v>63</v>
      </c>
      <c r="J31" t="s">
        <v>43</v>
      </c>
      <c r="K31" s="5" t="s">
        <v>23</v>
      </c>
      <c r="L31" t="s">
        <v>22</v>
      </c>
      <c r="M31" s="1">
        <v>53.82</v>
      </c>
      <c r="N31" s="2">
        <v>0.95399999999999996</v>
      </c>
      <c r="O31" s="1">
        <v>7.54</v>
      </c>
      <c r="P31" s="1">
        <v>7.1</v>
      </c>
      <c r="Q31" s="4">
        <v>2.5</v>
      </c>
      <c r="R31" s="4">
        <v>2.2000000000000002</v>
      </c>
      <c r="S31" s="4">
        <v>2.2999999999999998</v>
      </c>
      <c r="T31" s="4">
        <f t="shared" ref="T31" si="74">AVERAGE(Q31:S31)</f>
        <v>2.3333333333333335</v>
      </c>
      <c r="U31" s="2">
        <f t="shared" ref="U31" si="75">6.4755*D31^(-0.0187)+LOG(D31)*(1.1704-0.1672*O31)+0.1073*O31-0.7511</f>
        <v>6.0881981333260438</v>
      </c>
      <c r="V31" s="3">
        <f t="shared" ref="V31" si="76">1.0064*10^(-1)-5.4431*10^(-3)*D31+2.1776*10^(-4)*D31^(2)-4.9731*10^(-6)*D31^(3)+4.5288*10^(-8)*D31^(4)</f>
        <v>5.0389598748000003E-2</v>
      </c>
      <c r="W31" s="1">
        <f t="shared" ref="W31" si="77">1/10^(O31-U31)*T31</f>
        <v>8.2447011586246649E-2</v>
      </c>
      <c r="X31" s="1">
        <f t="shared" ref="X31" si="78">W31/V31/7.59</f>
        <v>0.21557194622703549</v>
      </c>
      <c r="Y31" s="4">
        <f t="shared" ref="Y31" si="79">T31-W31</f>
        <v>2.2508863217470867</v>
      </c>
      <c r="Z31" s="1">
        <v>5.5</v>
      </c>
      <c r="AA31" s="1">
        <v>0.32658181877889841</v>
      </c>
      <c r="AB31" s="1">
        <f t="shared" si="40"/>
        <v>5.9378512505254255</v>
      </c>
    </row>
    <row r="32" spans="1:28" x14ac:dyDescent="0.35">
      <c r="K32" s="5"/>
      <c r="M32" s="1"/>
      <c r="N32" s="2"/>
      <c r="O32" s="1"/>
      <c r="P32" s="1"/>
      <c r="Q32" s="4"/>
      <c r="R32" s="4"/>
      <c r="S32" s="4"/>
      <c r="T32" s="4"/>
      <c r="U32" s="2"/>
      <c r="V32" s="3"/>
      <c r="W32" s="1"/>
      <c r="X32" s="1"/>
      <c r="Y32" s="4"/>
      <c r="Z32" s="1"/>
      <c r="AB32" s="1"/>
    </row>
    <row r="33" spans="1:28" x14ac:dyDescent="0.35">
      <c r="A33">
        <v>6292020</v>
      </c>
      <c r="B33" t="s">
        <v>10</v>
      </c>
      <c r="C33">
        <v>1250.5</v>
      </c>
      <c r="D33">
        <v>17</v>
      </c>
      <c r="E33">
        <v>0.3</v>
      </c>
      <c r="F33">
        <v>21</v>
      </c>
      <c r="G33" t="s">
        <v>42</v>
      </c>
      <c r="H33">
        <v>6</v>
      </c>
      <c r="I33" t="s">
        <v>57</v>
      </c>
      <c r="J33" s="6">
        <v>8.9999999999999993E-3</v>
      </c>
      <c r="K33" s="5" t="s">
        <v>11</v>
      </c>
      <c r="L33" t="s">
        <v>22</v>
      </c>
      <c r="M33" s="1">
        <v>28.65</v>
      </c>
      <c r="N33" s="2">
        <v>1.1919999999999999</v>
      </c>
      <c r="O33" s="1">
        <v>7.77</v>
      </c>
      <c r="P33" s="1">
        <v>7.31</v>
      </c>
      <c r="Q33" s="4">
        <v>3.3</v>
      </c>
      <c r="R33" s="4">
        <v>3.5</v>
      </c>
      <c r="S33" s="4">
        <v>3.5</v>
      </c>
      <c r="T33" s="4">
        <f t="shared" ref="T33:T34" si="80">AVERAGE(Q33:S33)</f>
        <v>3.4333333333333336</v>
      </c>
      <c r="U33" s="2">
        <f t="shared" ref="U33:U34" si="81">6.4755*D33^(-0.0187)+LOG(D33)*(1.1704-0.1672*O33)+0.1073*O33-0.7511</f>
        <v>6.0655589896055204</v>
      </c>
      <c r="V33" s="3">
        <f t="shared" ref="V33" si="82">1.0064*10^(-1)-5.4431*10^(-3)*D33+2.1776*10^(-4)*D33^(2)-4.9731*10^(-6)*D33^(3)+4.5288*10^(-8)*D33^(4)</f>
        <v>5.0389598748000003E-2</v>
      </c>
      <c r="W33" s="1">
        <f t="shared" ref="W33" si="83">1/10^(O33-U33)*T33</f>
        <v>6.7807067038973309E-2</v>
      </c>
      <c r="X33" s="1">
        <f t="shared" ref="X33" si="84">W33/V33/7.59</f>
        <v>0.17729328362917793</v>
      </c>
      <c r="Y33" s="4">
        <f t="shared" ref="Y33" si="85">T33-W33</f>
        <v>3.3655262662943604</v>
      </c>
      <c r="Z33" s="1">
        <v>5.2</v>
      </c>
      <c r="AA33" s="1">
        <v>0.42609831228807865</v>
      </c>
      <c r="AB33" s="1">
        <f t="shared" si="40"/>
        <v>8.1941983132322811</v>
      </c>
    </row>
    <row r="34" spans="1:28" x14ac:dyDescent="0.35">
      <c r="A34">
        <v>6292020</v>
      </c>
      <c r="B34" t="s">
        <v>10</v>
      </c>
      <c r="C34">
        <v>1250.5</v>
      </c>
      <c r="D34">
        <v>17</v>
      </c>
      <c r="E34">
        <v>0.3</v>
      </c>
      <c r="F34">
        <v>21</v>
      </c>
      <c r="G34" t="s">
        <v>42</v>
      </c>
      <c r="H34">
        <v>6</v>
      </c>
      <c r="I34" t="s">
        <v>57</v>
      </c>
      <c r="J34" t="s">
        <v>43</v>
      </c>
      <c r="K34" s="5" t="s">
        <v>23</v>
      </c>
      <c r="L34" t="s">
        <v>22</v>
      </c>
      <c r="M34" s="1">
        <v>31.05</v>
      </c>
      <c r="N34" s="2">
        <v>1.0760000000000001</v>
      </c>
      <c r="O34" s="1">
        <v>7.75</v>
      </c>
      <c r="P34" s="1">
        <v>7.13</v>
      </c>
      <c r="Q34" s="4">
        <v>3.3</v>
      </c>
      <c r="R34" s="4">
        <v>3.5</v>
      </c>
      <c r="S34" s="4">
        <v>3.3</v>
      </c>
      <c r="T34" s="4">
        <f t="shared" si="80"/>
        <v>3.3666666666666667</v>
      </c>
      <c r="U34" s="2">
        <f t="shared" si="81"/>
        <v>6.06752761079861</v>
      </c>
      <c r="V34" s="3">
        <f t="shared" ref="V34:V35" si="86">1.0064*10^(-1)-5.4431*10^(-3)*D34+2.1776*10^(-4)*D34^(2)-4.9731*10^(-6)*D34^(3)+4.5288*10^(-8)*D34^(4)</f>
        <v>5.0389598748000003E-2</v>
      </c>
      <c r="W34" s="1">
        <f t="shared" ref="W34:W35" si="87">1/10^(O34-U34)*T34</f>
        <v>6.9940338494809504E-2</v>
      </c>
      <c r="X34" s="1">
        <f t="shared" ref="X34:X35" si="88">W34/V34/7.59</f>
        <v>0.18287109015869804</v>
      </c>
      <c r="Y34" s="4">
        <f t="shared" ref="Y34:Y35" si="89">T34-W34</f>
        <v>3.2967263281718573</v>
      </c>
      <c r="Z34" s="1">
        <v>5</v>
      </c>
      <c r="AA34" s="1">
        <v>0.27858351001241272</v>
      </c>
      <c r="AB34" s="1">
        <f t="shared" si="40"/>
        <v>5.5716702002482537</v>
      </c>
    </row>
    <row r="35" spans="1:28" x14ac:dyDescent="0.35">
      <c r="A35">
        <v>6292020</v>
      </c>
      <c r="B35" t="s">
        <v>10</v>
      </c>
      <c r="C35">
        <v>1250.5</v>
      </c>
      <c r="D35">
        <v>17</v>
      </c>
      <c r="E35">
        <v>0.3</v>
      </c>
      <c r="F35">
        <v>21</v>
      </c>
      <c r="G35" t="s">
        <v>42</v>
      </c>
      <c r="H35">
        <v>6</v>
      </c>
      <c r="I35" t="s">
        <v>57</v>
      </c>
      <c r="J35" t="s">
        <v>73</v>
      </c>
      <c r="K35" s="5" t="s">
        <v>24</v>
      </c>
      <c r="L35" t="s">
        <v>22</v>
      </c>
      <c r="M35" s="1">
        <v>49.65</v>
      </c>
      <c r="N35" s="2">
        <v>1.0029999999999999</v>
      </c>
      <c r="O35" s="1">
        <v>7.74</v>
      </c>
      <c r="P35" s="1">
        <v>7.34</v>
      </c>
      <c r="Q35" s="4">
        <v>3.5</v>
      </c>
      <c r="R35" s="4">
        <v>3.8</v>
      </c>
      <c r="S35" s="4">
        <v>3.5</v>
      </c>
      <c r="T35" s="4">
        <f t="shared" ref="T35" si="90">AVERAGE(Q35:S35)</f>
        <v>3.6</v>
      </c>
      <c r="U35" s="2">
        <f t="shared" ref="U35" si="91">6.4755*D35^(-0.0187)+LOG(D35)*(1.1704-0.1672*O35)+0.1073*O35-0.7511</f>
        <v>6.0685119213951548</v>
      </c>
      <c r="V35" s="3">
        <f t="shared" si="86"/>
        <v>5.0389598748000003E-2</v>
      </c>
      <c r="W35" s="1">
        <f t="shared" si="87"/>
        <v>7.6703365912087901E-2</v>
      </c>
      <c r="X35" s="1">
        <f t="shared" si="88"/>
        <v>0.20055419297443075</v>
      </c>
      <c r="Y35" s="4">
        <f t="shared" si="89"/>
        <v>3.5232966340879122</v>
      </c>
      <c r="Z35" s="1"/>
      <c r="AA35" s="1"/>
      <c r="AB35" s="1"/>
    </row>
    <row r="36" spans="1:28" x14ac:dyDescent="0.35">
      <c r="A36">
        <v>6292020</v>
      </c>
      <c r="B36" t="s">
        <v>10</v>
      </c>
      <c r="C36">
        <v>1250.5</v>
      </c>
      <c r="D36">
        <v>17</v>
      </c>
      <c r="E36">
        <v>0.3</v>
      </c>
      <c r="F36">
        <v>21</v>
      </c>
      <c r="G36" t="s">
        <v>42</v>
      </c>
      <c r="H36">
        <v>15</v>
      </c>
      <c r="I36" t="s">
        <v>63</v>
      </c>
      <c r="J36" s="6">
        <v>8.9999999999999993E-3</v>
      </c>
      <c r="K36" s="5" t="s">
        <v>11</v>
      </c>
      <c r="L36" t="s">
        <v>22</v>
      </c>
      <c r="M36" s="1">
        <v>68.77</v>
      </c>
      <c r="N36" s="2">
        <v>0.82799999999999996</v>
      </c>
      <c r="O36" s="1">
        <v>7.37</v>
      </c>
      <c r="P36" s="1">
        <v>6.88</v>
      </c>
      <c r="Q36" s="4">
        <v>1.9</v>
      </c>
      <c r="R36" s="4">
        <v>1.7</v>
      </c>
      <c r="S36" s="4">
        <v>2</v>
      </c>
      <c r="T36" s="4">
        <f t="shared" ref="T36:T41" si="92">AVERAGE(Q36:S36)</f>
        <v>1.8666666666666665</v>
      </c>
      <c r="U36" s="2">
        <f t="shared" ref="U36:U40" si="93">6.4755*D36^(-0.0187)+LOG(D36)*(1.1704-0.1672*O36)+0.1073*O36-0.7511</f>
        <v>6.1049314134673001</v>
      </c>
      <c r="V36" s="3">
        <f t="shared" ref="V36:V38" si="94">1.0064*10^(-1)-5.4431*10^(-3)*D36+2.1776*10^(-4)*D36^(2)-4.9731*10^(-6)*D36^(3)+4.5288*10^(-8)*D36^(4)</f>
        <v>5.0389598748000003E-2</v>
      </c>
      <c r="W36" s="1">
        <f t="shared" ref="W36:W38" si="95">1/10^(O36-U36)*T36</f>
        <v>0.1013907150175154</v>
      </c>
      <c r="X36" s="1">
        <f t="shared" ref="X36:X38" si="96">W36/V36/7.59</f>
        <v>0.26510352946889065</v>
      </c>
      <c r="Y36" s="4">
        <f t="shared" ref="Y36:Y41" si="97">T36-W36</f>
        <v>1.765275951649151</v>
      </c>
      <c r="Z36" s="1">
        <v>4.2</v>
      </c>
      <c r="AA36" s="1">
        <v>0.26210409066925261</v>
      </c>
      <c r="AB36" s="1">
        <f t="shared" si="40"/>
        <v>6.2405735873631567</v>
      </c>
    </row>
    <row r="37" spans="1:28" x14ac:dyDescent="0.35">
      <c r="A37">
        <v>6292020</v>
      </c>
      <c r="B37" t="s">
        <v>10</v>
      </c>
      <c r="C37">
        <v>1250.5</v>
      </c>
      <c r="D37">
        <v>17</v>
      </c>
      <c r="E37">
        <v>0.3</v>
      </c>
      <c r="F37">
        <v>21</v>
      </c>
      <c r="G37" t="s">
        <v>42</v>
      </c>
      <c r="H37">
        <v>15</v>
      </c>
      <c r="I37" t="s">
        <v>63</v>
      </c>
      <c r="J37" t="s">
        <v>43</v>
      </c>
      <c r="K37" s="5" t="s">
        <v>23</v>
      </c>
      <c r="L37" t="s">
        <v>22</v>
      </c>
      <c r="M37" s="1">
        <v>65.14</v>
      </c>
      <c r="N37" s="2">
        <v>0.82599999999999996</v>
      </c>
      <c r="O37" s="1">
        <v>7.35</v>
      </c>
      <c r="P37" s="1">
        <v>6.99</v>
      </c>
      <c r="Q37" s="4">
        <v>1.5</v>
      </c>
      <c r="R37" s="4">
        <v>1.5</v>
      </c>
      <c r="S37" s="4">
        <v>1.4</v>
      </c>
      <c r="T37" s="4">
        <f t="shared" si="92"/>
        <v>1.4666666666666668</v>
      </c>
      <c r="U37" s="2">
        <f t="shared" si="93"/>
        <v>6.1069000346603897</v>
      </c>
      <c r="V37" s="3">
        <f t="shared" si="94"/>
        <v>5.0389598748000003E-2</v>
      </c>
      <c r="W37" s="1">
        <f t="shared" si="95"/>
        <v>8.379757607462085E-2</v>
      </c>
      <c r="X37" s="1">
        <f t="shared" si="96"/>
        <v>0.21910323025616474</v>
      </c>
      <c r="Y37" s="4">
        <f t="shared" si="97"/>
        <v>1.382869090592046</v>
      </c>
      <c r="Z37" s="1">
        <v>4.0999999999999996</v>
      </c>
      <c r="AA37" s="1">
        <v>0.20066625544815103</v>
      </c>
      <c r="AB37" s="1">
        <f t="shared" si="40"/>
        <v>4.8942989133695383</v>
      </c>
    </row>
    <row r="38" spans="1:28" x14ac:dyDescent="0.35">
      <c r="A38">
        <v>6292020</v>
      </c>
      <c r="B38" t="s">
        <v>10</v>
      </c>
      <c r="C38">
        <v>1250.5</v>
      </c>
      <c r="D38">
        <v>17</v>
      </c>
      <c r="E38">
        <v>0.3</v>
      </c>
      <c r="F38">
        <v>21</v>
      </c>
      <c r="G38" t="s">
        <v>42</v>
      </c>
      <c r="H38">
        <v>15</v>
      </c>
      <c r="I38" t="s">
        <v>63</v>
      </c>
      <c r="J38" t="s">
        <v>44</v>
      </c>
      <c r="K38" s="5" t="s">
        <v>24</v>
      </c>
      <c r="L38" t="s">
        <v>22</v>
      </c>
      <c r="M38" s="1">
        <v>70.14</v>
      </c>
      <c r="N38" s="2">
        <v>0.89700000000000002</v>
      </c>
      <c r="O38" s="1">
        <v>7.38</v>
      </c>
      <c r="P38" s="1">
        <v>6.97</v>
      </c>
      <c r="Q38" s="4">
        <v>1.6</v>
      </c>
      <c r="R38" s="4">
        <v>1.7</v>
      </c>
      <c r="S38" s="4"/>
      <c r="T38" s="4">
        <f t="shared" si="92"/>
        <v>1.65</v>
      </c>
      <c r="U38" s="2">
        <f t="shared" si="93"/>
        <v>6.1039471028707553</v>
      </c>
      <c r="V38" s="3">
        <f t="shared" si="94"/>
        <v>5.0389598748000003E-2</v>
      </c>
      <c r="W38" s="1">
        <f t="shared" si="95"/>
        <v>8.7383824231780316E-2</v>
      </c>
      <c r="X38" s="1">
        <f t="shared" si="96"/>
        <v>0.22848009522698617</v>
      </c>
      <c r="Y38" s="4">
        <f t="shared" si="97"/>
        <v>1.5626161757682195</v>
      </c>
      <c r="Z38" s="1">
        <v>4.83</v>
      </c>
      <c r="AA38" s="1">
        <v>0.26802388208378586</v>
      </c>
      <c r="AB38" s="1">
        <f t="shared" si="40"/>
        <v>5.5491486973868707</v>
      </c>
    </row>
    <row r="39" spans="1:28" x14ac:dyDescent="0.35">
      <c r="A39">
        <v>6292020</v>
      </c>
      <c r="B39" t="s">
        <v>10</v>
      </c>
      <c r="C39">
        <v>1250.5</v>
      </c>
      <c r="D39">
        <v>17</v>
      </c>
      <c r="E39">
        <v>0.3</v>
      </c>
      <c r="F39">
        <v>21</v>
      </c>
      <c r="G39" t="s">
        <v>64</v>
      </c>
      <c r="H39" t="s">
        <v>51</v>
      </c>
      <c r="I39" t="s">
        <v>71</v>
      </c>
      <c r="J39" s="6" t="s">
        <v>72</v>
      </c>
      <c r="K39" s="5" t="s">
        <v>11</v>
      </c>
      <c r="L39" t="s">
        <v>12</v>
      </c>
      <c r="M39" s="1"/>
      <c r="N39" s="2"/>
      <c r="O39" s="1">
        <v>8.2100000000000009</v>
      </c>
      <c r="P39" s="1">
        <v>7.51</v>
      </c>
      <c r="Q39" s="4">
        <v>10.5</v>
      </c>
      <c r="R39" s="4">
        <v>10.4</v>
      </c>
      <c r="S39" s="4">
        <v>10.5</v>
      </c>
      <c r="T39" s="4">
        <f t="shared" si="92"/>
        <v>10.466666666666667</v>
      </c>
      <c r="U39" s="2">
        <f t="shared" ref="U39" si="98">6.4755*D39^(-0.0187)+LOG(D39)*(1.1704-0.1672*O39)+0.1073*O39-0.7511</f>
        <v>6.0222493233575642</v>
      </c>
      <c r="V39" s="3">
        <f t="shared" ref="V39" si="99">1.0064*10^(-1)-5.4431*10^(-3)*D39+2.1776*10^(-4)*D39^(2)-4.9731*10^(-6)*D39^(3)+4.5288*10^(-8)*D39^(4)</f>
        <v>5.0389598748000003E-2</v>
      </c>
      <c r="W39" s="1">
        <f t="shared" ref="W39" si="100">1/10^(O39-U39)*T39</f>
        <v>6.7929390317434848E-2</v>
      </c>
      <c r="X39" s="1">
        <f t="shared" ref="X39" si="101">W39/V39/7.59</f>
        <v>0.17761311895976767</v>
      </c>
      <c r="Y39" s="4">
        <f t="shared" ref="Y39" si="102">T39-W39</f>
        <v>10.398737276349232</v>
      </c>
      <c r="Z39" s="1">
        <v>3.1</v>
      </c>
      <c r="AA39" s="1">
        <v>0.1592277155464184</v>
      </c>
      <c r="AB39" s="1">
        <f t="shared" si="40"/>
        <v>5.1363779208522065</v>
      </c>
    </row>
    <row r="40" spans="1:28" x14ac:dyDescent="0.35">
      <c r="A40">
        <v>6292020</v>
      </c>
      <c r="B40" t="s">
        <v>10</v>
      </c>
      <c r="C40">
        <v>1250.5</v>
      </c>
      <c r="D40">
        <v>17</v>
      </c>
      <c r="E40">
        <v>0.3</v>
      </c>
      <c r="F40">
        <v>21</v>
      </c>
      <c r="G40" t="s">
        <v>64</v>
      </c>
      <c r="H40" t="s">
        <v>82</v>
      </c>
      <c r="I40" t="s">
        <v>65</v>
      </c>
      <c r="J40" s="6">
        <v>8.9999999999999993E-3</v>
      </c>
      <c r="K40" s="5" t="s">
        <v>11</v>
      </c>
      <c r="L40" t="s">
        <v>12</v>
      </c>
      <c r="M40" s="1">
        <v>21.77</v>
      </c>
      <c r="N40" s="2">
        <v>0.79</v>
      </c>
      <c r="O40" s="1">
        <v>7.64</v>
      </c>
      <c r="P40" s="1">
        <v>7.1</v>
      </c>
      <c r="Q40" s="4">
        <v>2.2999999999999998</v>
      </c>
      <c r="R40" s="4">
        <v>2.2999999999999998</v>
      </c>
      <c r="S40" s="4"/>
      <c r="T40" s="4">
        <f t="shared" si="92"/>
        <v>2.2999999999999998</v>
      </c>
      <c r="U40" s="2">
        <f t="shared" si="93"/>
        <v>6.0783550273605993</v>
      </c>
      <c r="V40" s="3">
        <f t="shared" ref="V40" si="103">1.0064*10^(-1)-5.4431*10^(-3)*D40+2.1776*10^(-4)*D40^(2)-4.9731*10^(-6)*D40^(3)+4.5288*10^(-8)*D40^(4)</f>
        <v>5.0389598748000003E-2</v>
      </c>
      <c r="W40" s="1">
        <f t="shared" ref="W40" si="104">1/10^(O40-U40)*T40</f>
        <v>6.3107774261412578E-2</v>
      </c>
      <c r="X40" s="1">
        <f t="shared" ref="X40" si="105">W40/V40/7.59</f>
        <v>0.16500617133172737</v>
      </c>
      <c r="Y40" s="4">
        <f t="shared" si="97"/>
        <v>2.236892225738587</v>
      </c>
      <c r="Z40" s="1">
        <v>3.3</v>
      </c>
      <c r="AA40" s="1">
        <v>0.1697873434750452</v>
      </c>
      <c r="AB40" s="1">
        <f t="shared" si="40"/>
        <v>5.1450710143953087</v>
      </c>
    </row>
    <row r="41" spans="1:28" x14ac:dyDescent="0.35">
      <c r="A41">
        <v>6292020</v>
      </c>
      <c r="B41" t="s">
        <v>10</v>
      </c>
      <c r="C41">
        <v>1250.5</v>
      </c>
      <c r="D41">
        <v>17</v>
      </c>
      <c r="E41">
        <v>0.3</v>
      </c>
      <c r="F41">
        <v>21</v>
      </c>
      <c r="G41" t="s">
        <v>64</v>
      </c>
      <c r="H41" t="s">
        <v>82</v>
      </c>
      <c r="I41" t="s">
        <v>65</v>
      </c>
      <c r="J41" t="s">
        <v>43</v>
      </c>
      <c r="K41" s="5" t="s">
        <v>23</v>
      </c>
      <c r="L41" t="s">
        <v>12</v>
      </c>
      <c r="M41" s="1">
        <v>13.31</v>
      </c>
      <c r="N41" s="2">
        <v>0.66900000000000004</v>
      </c>
      <c r="O41" s="1">
        <v>7.64</v>
      </c>
      <c r="P41" s="1">
        <v>7.11</v>
      </c>
      <c r="Q41" s="4">
        <v>1.8</v>
      </c>
      <c r="R41" s="4">
        <v>2</v>
      </c>
      <c r="S41" s="4">
        <v>2.2999999999999998</v>
      </c>
      <c r="T41" s="4">
        <f t="shared" si="92"/>
        <v>2.0333333333333332</v>
      </c>
      <c r="U41" s="2">
        <f t="shared" ref="U41" si="106">6.4755*D41^(-0.0187)+LOG(D41)*(1.1704-0.1672*O41)+0.1073*O41-0.7511</f>
        <v>6.0783550273605993</v>
      </c>
      <c r="V41" s="3">
        <f t="shared" ref="V41" si="107">1.0064*10^(-1)-5.4431*10^(-3)*D41+2.1776*10^(-4)*D41^(2)-4.9731*10^(-6)*D41^(3)+4.5288*10^(-8)*D41^(4)</f>
        <v>5.0389598748000003E-2</v>
      </c>
      <c r="W41" s="1">
        <f t="shared" ref="W41" si="108">1/10^(O41-U41)*T41</f>
        <v>5.5790930868785032E-2</v>
      </c>
      <c r="X41" s="1">
        <f t="shared" ref="X41" si="109">W41/V41/7.59</f>
        <v>0.14587502103239666</v>
      </c>
      <c r="Y41" s="4">
        <f t="shared" si="97"/>
        <v>1.9775424024645483</v>
      </c>
      <c r="Z41" s="1">
        <v>2.7</v>
      </c>
      <c r="AA41" s="1">
        <v>0.12898878102353245</v>
      </c>
      <c r="AB41" s="1">
        <f t="shared" si="40"/>
        <v>4.7773622601308308</v>
      </c>
    </row>
    <row r="42" spans="1:28" x14ac:dyDescent="0.35">
      <c r="K42" s="5"/>
      <c r="M42" s="1"/>
      <c r="N42" s="2"/>
      <c r="O42" s="1"/>
      <c r="P42" s="1"/>
      <c r="Q42" s="4"/>
      <c r="R42" s="4"/>
      <c r="S42" s="4"/>
      <c r="T42" s="4"/>
      <c r="U42" s="2"/>
      <c r="V42" s="3"/>
      <c r="W42" s="1"/>
      <c r="X42" s="1"/>
      <c r="Y42" s="4"/>
      <c r="Z42" s="1"/>
      <c r="AB42" s="1"/>
    </row>
    <row r="43" spans="1:28" x14ac:dyDescent="0.35">
      <c r="A43">
        <v>6302020</v>
      </c>
      <c r="B43" t="s">
        <v>10</v>
      </c>
      <c r="C43">
        <v>1195.8</v>
      </c>
      <c r="D43">
        <v>17</v>
      </c>
      <c r="E43">
        <v>0.3</v>
      </c>
      <c r="F43">
        <v>21</v>
      </c>
      <c r="G43" t="s">
        <v>42</v>
      </c>
      <c r="H43">
        <v>0</v>
      </c>
      <c r="I43" t="s">
        <v>51</v>
      </c>
      <c r="J43" s="6" t="s">
        <v>66</v>
      </c>
      <c r="K43" s="5"/>
      <c r="L43" t="s">
        <v>22</v>
      </c>
      <c r="M43" s="1">
        <v>24.58</v>
      </c>
      <c r="N43" s="2">
        <v>1.448</v>
      </c>
      <c r="O43" s="1">
        <v>7.98</v>
      </c>
      <c r="P43" s="1">
        <v>7.48</v>
      </c>
      <c r="Q43" s="4">
        <v>4.7</v>
      </c>
      <c r="R43" s="4">
        <v>4.8</v>
      </c>
      <c r="S43" s="4">
        <v>4.8</v>
      </c>
      <c r="T43" s="4">
        <f t="shared" ref="T43" si="110">AVERAGE(Q43:S43)</f>
        <v>4.7666666666666666</v>
      </c>
      <c r="U43" s="2">
        <f t="shared" ref="U43" si="111">6.4755*D43^(-0.0187)+LOG(D43)*(1.1704-0.1672*O43)+0.1073*O43-0.7511</f>
        <v>6.0448884670780867</v>
      </c>
      <c r="V43" s="3">
        <f t="shared" ref="V43" si="112">1.0064*10^(-1)-5.4431*10^(-3)*D43+2.1776*10^(-4)*D43^(2)-4.9731*10^(-6)*D43^(3)+4.5288*10^(-8)*D43^(4)</f>
        <v>5.0389598748000003E-2</v>
      </c>
      <c r="W43" s="1">
        <f t="shared" ref="W43" si="113">1/10^(O43-U43)*T43</f>
        <v>5.5348167914236454E-2</v>
      </c>
      <c r="X43" s="1">
        <f t="shared" ref="X43" si="114">W43/V43/7.59</f>
        <v>0.14471734084492954</v>
      </c>
      <c r="Y43" s="4">
        <f t="shared" ref="Y43" si="115">T43-W43</f>
        <v>4.7113184987524299</v>
      </c>
      <c r="Z43" s="1">
        <v>4.5</v>
      </c>
      <c r="AA43" s="1">
        <v>0.34447787603827251</v>
      </c>
      <c r="AB43" s="1">
        <f t="shared" si="40"/>
        <v>7.6550639119616113</v>
      </c>
    </row>
    <row r="44" spans="1:28" x14ac:dyDescent="0.35">
      <c r="A44">
        <v>6302020</v>
      </c>
      <c r="B44" t="s">
        <v>10</v>
      </c>
      <c r="C44">
        <v>1195.8</v>
      </c>
      <c r="D44">
        <v>17</v>
      </c>
      <c r="E44">
        <v>0.3</v>
      </c>
      <c r="F44">
        <v>21</v>
      </c>
      <c r="G44" t="s">
        <v>64</v>
      </c>
      <c r="H44" t="s">
        <v>51</v>
      </c>
      <c r="I44" t="s">
        <v>51</v>
      </c>
      <c r="J44" t="s">
        <v>67</v>
      </c>
      <c r="K44" s="5"/>
      <c r="L44" t="s">
        <v>22</v>
      </c>
      <c r="M44" s="1">
        <v>13.72</v>
      </c>
      <c r="N44" s="2">
        <v>1.1830000000000001</v>
      </c>
      <c r="O44" s="1">
        <v>7.87</v>
      </c>
      <c r="P44" s="1">
        <v>7.48</v>
      </c>
      <c r="Q44" s="4">
        <v>5.6</v>
      </c>
      <c r="R44" s="4">
        <v>5.8</v>
      </c>
      <c r="S44" s="4">
        <v>5.8</v>
      </c>
      <c r="T44" s="4">
        <f t="shared" ref="T44:T48" si="116">AVERAGE(Q44:S44)</f>
        <v>5.7333333333333334</v>
      </c>
      <c r="U44" s="2">
        <f t="shared" ref="U44" si="117">6.4755*D44^(-0.0187)+LOG(D44)*(1.1704-0.1672*O44)+0.1073*O44-0.7511</f>
        <v>6.0557158836400768</v>
      </c>
      <c r="V44" s="3">
        <f t="shared" ref="V44" si="118">1.0064*10^(-1)-5.4431*10^(-3)*D44+2.1776*10^(-4)*D44^(2)-4.9731*10^(-6)*D44^(3)+4.5288*10^(-8)*D44^(4)</f>
        <v>5.0389598748000003E-2</v>
      </c>
      <c r="W44" s="1">
        <f t="shared" ref="W44" si="119">1/10^(O44-U44)*T44</f>
        <v>8.7927166057925832E-2</v>
      </c>
      <c r="X44" s="1">
        <f t="shared" ref="X44" si="120">W44/V44/7.59</f>
        <v>0.22990075623913472</v>
      </c>
      <c r="Y44" s="4">
        <f t="shared" ref="Y44" si="121">T44-W44</f>
        <v>5.6454061672754072</v>
      </c>
      <c r="Z44" s="1">
        <v>4.8</v>
      </c>
      <c r="AA44" s="1">
        <v>0.3454514431445565</v>
      </c>
      <c r="AB44" s="1">
        <f t="shared" si="40"/>
        <v>7.1969050655115936</v>
      </c>
    </row>
    <row r="45" spans="1:28" x14ac:dyDescent="0.35">
      <c r="A45">
        <v>6302020</v>
      </c>
      <c r="B45" t="s">
        <v>10</v>
      </c>
      <c r="C45">
        <v>1195.8</v>
      </c>
      <c r="D45">
        <v>17</v>
      </c>
      <c r="E45">
        <v>0.3</v>
      </c>
      <c r="F45">
        <v>21</v>
      </c>
      <c r="G45" t="s">
        <v>64</v>
      </c>
      <c r="H45" t="s">
        <v>82</v>
      </c>
      <c r="I45" t="s">
        <v>65</v>
      </c>
      <c r="J45" t="s">
        <v>68</v>
      </c>
      <c r="K45" s="5"/>
      <c r="L45" t="s">
        <v>12</v>
      </c>
      <c r="M45" s="1">
        <v>53.15</v>
      </c>
      <c r="N45" s="2">
        <v>0.85899999999999999</v>
      </c>
      <c r="O45" s="1">
        <v>7.51</v>
      </c>
      <c r="P45" s="1">
        <v>7.18</v>
      </c>
      <c r="Q45" s="4">
        <v>2.2000000000000002</v>
      </c>
      <c r="R45" s="4">
        <v>2.4</v>
      </c>
      <c r="S45" s="4">
        <v>2.2999999999999998</v>
      </c>
      <c r="T45" s="4">
        <f t="shared" si="116"/>
        <v>2.2999999999999998</v>
      </c>
      <c r="U45" s="2">
        <f t="shared" ref="U45" si="122">6.4755*D45^(-0.0187)+LOG(D45)*(1.1704-0.1672*O45)+0.1073*O45-0.7511</f>
        <v>6.0911510651156773</v>
      </c>
      <c r="V45" s="3">
        <f t="shared" ref="V45" si="123">1.0064*10^(-1)-5.4431*10^(-3)*D45+2.1776*10^(-4)*D45^(2)-4.9731*10^(-6)*D45^(3)+4.5288*10^(-8)*D45^(4)</f>
        <v>5.0389598748000003E-2</v>
      </c>
      <c r="W45" s="1">
        <f t="shared" ref="W45" si="124">1/10^(O45-U45)*T45</f>
        <v>8.7675631193524187E-2</v>
      </c>
      <c r="X45" s="1">
        <f t="shared" ref="X45" si="125">W45/V45/7.59</f>
        <v>0.22924307490878967</v>
      </c>
      <c r="Y45" s="4">
        <f t="shared" ref="Y45" si="126">T45-W45</f>
        <v>2.2123243688064758</v>
      </c>
      <c r="Z45" s="1">
        <v>4.8</v>
      </c>
      <c r="AA45" s="1">
        <v>0.2630227614791828</v>
      </c>
      <c r="AB45" s="1">
        <f t="shared" si="40"/>
        <v>5.4796408641496415</v>
      </c>
    </row>
    <row r="46" spans="1:28" x14ac:dyDescent="0.35">
      <c r="A46">
        <v>6302020</v>
      </c>
      <c r="B46" t="s">
        <v>10</v>
      </c>
      <c r="C46">
        <v>1195.8</v>
      </c>
      <c r="D46">
        <v>17</v>
      </c>
      <c r="E46">
        <v>0.3</v>
      </c>
      <c r="F46">
        <v>21</v>
      </c>
      <c r="G46" t="s">
        <v>42</v>
      </c>
      <c r="H46">
        <v>12</v>
      </c>
      <c r="I46" t="s">
        <v>74</v>
      </c>
      <c r="J46" s="6" t="s">
        <v>69</v>
      </c>
      <c r="K46" s="5"/>
      <c r="L46" t="s">
        <v>22</v>
      </c>
      <c r="M46" s="1">
        <v>46.16</v>
      </c>
      <c r="N46" s="2">
        <v>0.98499999999999999</v>
      </c>
      <c r="O46" s="1">
        <v>7.42</v>
      </c>
      <c r="P46" s="1">
        <v>7.15</v>
      </c>
      <c r="Q46" s="4">
        <v>2.1</v>
      </c>
      <c r="R46" s="4">
        <v>2.1</v>
      </c>
      <c r="S46" s="4">
        <v>2.1</v>
      </c>
      <c r="T46" s="4">
        <f t="shared" si="116"/>
        <v>2.1</v>
      </c>
      <c r="U46" s="2">
        <f t="shared" ref="U46" si="127">6.4755*D46^(-0.0187)+LOG(D46)*(1.1704-0.1672*O46)+0.1073*O46-0.7511</f>
        <v>6.1000098604845778</v>
      </c>
      <c r="V46" s="3">
        <f t="shared" ref="V46" si="128">1.0064*10^(-1)-5.4431*10^(-3)*D46+2.1776*10^(-4)*D46^(2)-4.9731*10^(-6)*D46^(3)+4.5288*10^(-8)*D46^(4)</f>
        <v>5.0389598748000003E-2</v>
      </c>
      <c r="W46" s="1">
        <f t="shared" ref="W46" si="129">1/10^(O46-U46)*T46</f>
        <v>0.10051460150615035</v>
      </c>
      <c r="X46" s="1">
        <f t="shared" ref="X46" si="130">W46/V46/7.59</f>
        <v>0.26281277943287273</v>
      </c>
      <c r="Y46" s="4">
        <f t="shared" ref="Y46" si="131">T46-W46</f>
        <v>1.9994853984938497</v>
      </c>
      <c r="Z46" s="1">
        <v>4.8</v>
      </c>
      <c r="AA46" s="1">
        <v>0.1906542732454099</v>
      </c>
      <c r="AB46" s="1">
        <f t="shared" si="40"/>
        <v>3.9719640259460394</v>
      </c>
    </row>
    <row r="47" spans="1:28" x14ac:dyDescent="0.35">
      <c r="A47">
        <v>6302020</v>
      </c>
      <c r="B47" t="s">
        <v>10</v>
      </c>
      <c r="C47">
        <v>1195.8</v>
      </c>
      <c r="D47">
        <v>17</v>
      </c>
      <c r="E47">
        <v>0.3</v>
      </c>
      <c r="F47">
        <v>21</v>
      </c>
      <c r="G47" t="s">
        <v>64</v>
      </c>
      <c r="H47" t="s">
        <v>82</v>
      </c>
      <c r="I47" t="s">
        <v>65</v>
      </c>
      <c r="J47" t="s">
        <v>70</v>
      </c>
      <c r="K47" s="5" t="s">
        <v>23</v>
      </c>
      <c r="L47" t="s">
        <v>12</v>
      </c>
      <c r="M47" s="1">
        <v>48.76</v>
      </c>
      <c r="N47" s="2">
        <v>0.88100000000000001</v>
      </c>
      <c r="O47" s="1">
        <v>7.5</v>
      </c>
      <c r="P47" s="1">
        <v>7.23</v>
      </c>
      <c r="Q47" s="4">
        <v>2.4</v>
      </c>
      <c r="R47" s="4">
        <v>2.1</v>
      </c>
      <c r="S47" s="4">
        <v>2.4</v>
      </c>
      <c r="T47" s="4">
        <f t="shared" si="116"/>
        <v>2.3000000000000003</v>
      </c>
      <c r="U47" s="2">
        <f t="shared" ref="U47" si="132">6.4755*D47^(-0.0187)+LOG(D47)*(1.1704-0.1672*O47)+0.1073*O47-0.7511</f>
        <v>6.0921353757122221</v>
      </c>
      <c r="V47" s="3">
        <f t="shared" ref="V47" si="133">1.0064*10^(-1)-5.4431*10^(-3)*D47+2.1776*10^(-4)*D47^(2)-4.9731*10^(-6)*D47^(3)+4.5288*10^(-8)*D47^(4)</f>
        <v>5.0389598748000003E-2</v>
      </c>
      <c r="W47" s="1">
        <f t="shared" ref="W47" si="134">1/10^(O47-U47)*T47</f>
        <v>8.9921431441863181E-2</v>
      </c>
      <c r="X47" s="1">
        <f t="shared" ref="X47" si="135">W47/V47/7.59</f>
        <v>0.23511510739434743</v>
      </c>
      <c r="Y47" s="4">
        <f t="shared" ref="Y47" si="136">T47-W47</f>
        <v>2.2100785685581372</v>
      </c>
      <c r="Z47" s="1">
        <v>3.6</v>
      </c>
      <c r="AA47" s="1">
        <v>0.21418214498060514</v>
      </c>
      <c r="AB47" s="1">
        <f t="shared" si="40"/>
        <v>5.9495040272390307</v>
      </c>
    </row>
    <row r="48" spans="1:28" x14ac:dyDescent="0.35">
      <c r="A48">
        <v>6302020</v>
      </c>
      <c r="B48" t="s">
        <v>10</v>
      </c>
      <c r="C48">
        <v>1195.8</v>
      </c>
      <c r="D48">
        <v>17</v>
      </c>
      <c r="E48">
        <v>0.3</v>
      </c>
      <c r="F48">
        <v>21</v>
      </c>
      <c r="G48" t="s">
        <v>64</v>
      </c>
      <c r="H48" t="s">
        <v>82</v>
      </c>
      <c r="I48" t="s">
        <v>65</v>
      </c>
      <c r="J48" t="s">
        <v>70</v>
      </c>
      <c r="K48" s="5" t="s">
        <v>11</v>
      </c>
      <c r="L48" t="s">
        <v>12</v>
      </c>
      <c r="M48" s="1">
        <v>23.5</v>
      </c>
      <c r="N48" s="2">
        <v>0.67100000000000004</v>
      </c>
      <c r="O48" s="1">
        <v>7.47</v>
      </c>
      <c r="P48" s="1">
        <v>7.06</v>
      </c>
      <c r="Q48" s="4">
        <v>1.7</v>
      </c>
      <c r="R48" s="4">
        <v>1.8</v>
      </c>
      <c r="S48" s="4">
        <v>1.8</v>
      </c>
      <c r="T48" s="4">
        <f t="shared" si="116"/>
        <v>1.7666666666666666</v>
      </c>
      <c r="U48" s="2">
        <f t="shared" ref="U48" si="137">6.4755*D48^(-0.0187)+LOG(D48)*(1.1704-0.1672*O48)+0.1073*O48-0.7511</f>
        <v>6.0950883075018547</v>
      </c>
      <c r="V48" s="3">
        <f t="shared" ref="V48" si="138">1.0064*10^(-1)-5.4431*10^(-3)*D48+2.1776*10^(-4)*D48^(2)-4.9731*10^(-6)*D48^(3)+4.5288*10^(-8)*D48^(4)</f>
        <v>5.0389598748000003E-2</v>
      </c>
      <c r="W48" s="1">
        <f t="shared" ref="W48" si="139">1/10^(O48-U48)*T48</f>
        <v>7.4514865585635304E-2</v>
      </c>
      <c r="X48" s="1">
        <f t="shared" ref="X48" si="140">W48/V48/7.59</f>
        <v>0.19483198102744748</v>
      </c>
      <c r="Y48" s="4">
        <f t="shared" ref="Y48" si="141">T48-W48</f>
        <v>1.6921518010810312</v>
      </c>
      <c r="Z48" s="1">
        <v>3.8</v>
      </c>
      <c r="AA48" s="1">
        <v>0.25766814239462116</v>
      </c>
      <c r="AB48" s="1">
        <f t="shared" si="40"/>
        <v>6.7807405893321357</v>
      </c>
    </row>
    <row r="49" spans="1:28" x14ac:dyDescent="0.35">
      <c r="J49" s="1"/>
      <c r="AB49" s="1"/>
    </row>
    <row r="50" spans="1:28" x14ac:dyDescent="0.35">
      <c r="A50">
        <v>7062020</v>
      </c>
      <c r="B50" t="s">
        <v>10</v>
      </c>
      <c r="C50">
        <v>782.4</v>
      </c>
      <c r="D50">
        <v>17</v>
      </c>
      <c r="E50">
        <v>0.3</v>
      </c>
      <c r="F50">
        <v>21</v>
      </c>
      <c r="G50" t="s">
        <v>42</v>
      </c>
      <c r="H50">
        <v>0</v>
      </c>
      <c r="I50" t="s">
        <v>78</v>
      </c>
      <c r="K50" s="5" t="s">
        <v>11</v>
      </c>
      <c r="L50" t="s">
        <v>12</v>
      </c>
      <c r="M50" s="1">
        <v>24.06</v>
      </c>
      <c r="N50" s="2">
        <v>1.4450000000000001</v>
      </c>
      <c r="O50" s="1">
        <v>7.95</v>
      </c>
      <c r="P50" s="1">
        <v>7.44</v>
      </c>
      <c r="Q50" s="4">
        <v>5.2</v>
      </c>
      <c r="R50" s="4">
        <v>5.2</v>
      </c>
      <c r="S50" s="4">
        <v>5.3</v>
      </c>
      <c r="T50" s="4">
        <f t="shared" ref="T50:T54" si="142">AVERAGE(Q50:S50)</f>
        <v>5.2333333333333334</v>
      </c>
      <c r="U50" s="2">
        <f t="shared" ref="U50" si="143">6.4755*D50^(-0.0187)+LOG(D50)*(1.1704-0.1672*O50)+0.1073*O50-0.7511</f>
        <v>6.0478413988677202</v>
      </c>
      <c r="V50" s="3">
        <f t="shared" ref="V50" si="144">1.0064*10^(-1)-5.4431*10^(-3)*D50+2.1776*10^(-4)*D50^(2)-4.9731*10^(-6)*D50^(3)+4.5288*10^(-8)*D50^(4)</f>
        <v>5.0389598748000003E-2</v>
      </c>
      <c r="W50" s="1">
        <f t="shared" ref="W50" si="145">1/10^(O50-U50)*T50</f>
        <v>6.5557109478418737E-2</v>
      </c>
      <c r="X50" s="1">
        <f t="shared" ref="X50" si="146">W50/V50/7.59</f>
        <v>0.17141038113307469</v>
      </c>
      <c r="Y50" s="4">
        <f t="shared" ref="Y50" si="147">T50-W50</f>
        <v>5.167776223854915</v>
      </c>
      <c r="Z50" s="1">
        <v>4.7</v>
      </c>
      <c r="AA50" s="1">
        <v>0.39737470790845614</v>
      </c>
      <c r="AB50" s="1">
        <f>AA50/(Z50/100)</f>
        <v>8.4547810193288537</v>
      </c>
    </row>
    <row r="51" spans="1:28" x14ac:dyDescent="0.35">
      <c r="A51">
        <v>7062020</v>
      </c>
      <c r="B51" t="s">
        <v>10</v>
      </c>
      <c r="C51">
        <v>782.4</v>
      </c>
      <c r="D51">
        <v>17</v>
      </c>
      <c r="E51">
        <v>0.3</v>
      </c>
      <c r="F51">
        <v>21</v>
      </c>
      <c r="G51" t="s">
        <v>42</v>
      </c>
      <c r="H51">
        <v>12</v>
      </c>
      <c r="I51" t="s">
        <v>76</v>
      </c>
      <c r="J51" t="s">
        <v>75</v>
      </c>
      <c r="K51" s="5" t="s">
        <v>11</v>
      </c>
      <c r="L51" t="s">
        <v>12</v>
      </c>
      <c r="M51" s="1">
        <v>65.31</v>
      </c>
      <c r="N51" s="2">
        <v>1.034</v>
      </c>
      <c r="O51" s="1">
        <v>7.65</v>
      </c>
      <c r="P51" s="1">
        <v>7.2</v>
      </c>
      <c r="Q51" s="4">
        <v>2</v>
      </c>
      <c r="R51" s="4">
        <v>2</v>
      </c>
      <c r="S51" s="4">
        <v>2</v>
      </c>
      <c r="T51" s="4">
        <f t="shared" si="142"/>
        <v>2</v>
      </c>
      <c r="U51" s="2">
        <f t="shared" ref="U51" si="148">6.4755*D51^(-0.0187)+LOG(D51)*(1.1704-0.1672*O51)+0.1073*O51-0.7511</f>
        <v>6.0773707167640545</v>
      </c>
      <c r="V51" s="3">
        <f t="shared" ref="V51" si="149">1.0064*10^(-1)-5.4431*10^(-3)*D51+2.1776*10^(-4)*D51^(2)-4.9731*10^(-6)*D51^(3)+4.5288*10^(-8)*D51^(4)</f>
        <v>5.0389598748000003E-2</v>
      </c>
      <c r="W51" s="1">
        <f t="shared" ref="W51" si="150">1/10^(O51-U51)*T51</f>
        <v>5.3505781589526291E-2</v>
      </c>
      <c r="X51" s="1">
        <f t="shared" ref="X51" si="151">W51/V51/7.59</f>
        <v>0.13990010371190897</v>
      </c>
      <c r="Y51" s="4">
        <f t="shared" ref="Y51" si="152">T51-W51</f>
        <v>1.9464942184104737</v>
      </c>
      <c r="Z51" s="1">
        <v>5.0999999999999996</v>
      </c>
      <c r="AA51" s="1">
        <v>0.32623545841272311</v>
      </c>
      <c r="AB51" s="1">
        <f>AA51/(Z51/100)</f>
        <v>6.3967736943671198</v>
      </c>
    </row>
    <row r="52" spans="1:28" x14ac:dyDescent="0.35">
      <c r="A52">
        <v>7062020</v>
      </c>
      <c r="B52" t="s">
        <v>10</v>
      </c>
      <c r="C52">
        <v>782.4</v>
      </c>
      <c r="D52">
        <v>17</v>
      </c>
      <c r="E52">
        <v>0.3</v>
      </c>
      <c r="F52">
        <v>21</v>
      </c>
      <c r="G52" t="s">
        <v>42</v>
      </c>
      <c r="H52">
        <v>12</v>
      </c>
      <c r="I52" t="s">
        <v>76</v>
      </c>
      <c r="J52" t="s">
        <v>43</v>
      </c>
      <c r="K52" s="5" t="s">
        <v>23</v>
      </c>
      <c r="L52" t="s">
        <v>12</v>
      </c>
      <c r="M52" s="1">
        <v>61.3</v>
      </c>
      <c r="N52" s="2">
        <v>1.0129999999999999</v>
      </c>
      <c r="O52" s="1">
        <v>7.66</v>
      </c>
      <c r="P52" s="1">
        <v>7.03</v>
      </c>
      <c r="Q52" s="4">
        <v>2.2999999999999998</v>
      </c>
      <c r="R52" s="4">
        <v>2.2000000000000002</v>
      </c>
      <c r="S52" s="4">
        <v>2.1</v>
      </c>
      <c r="T52" s="4">
        <f t="shared" si="142"/>
        <v>2.1999999999999997</v>
      </c>
      <c r="U52" s="2">
        <f t="shared" ref="U52" si="153">6.4755*D52^(-0.0187)+LOG(D52)*(1.1704-0.1672*O52)+0.1073*O52-0.7511</f>
        <v>6.0763864061675106</v>
      </c>
      <c r="V52" s="3">
        <f t="shared" ref="V52" si="154">1.0064*10^(-1)-5.4431*10^(-3)*D52+2.1776*10^(-4)*D52^(2)-4.9731*10^(-6)*D52^(3)+4.5288*10^(-8)*D52^(4)</f>
        <v>5.0389598748000003E-2</v>
      </c>
      <c r="W52" s="1">
        <f t="shared" ref="W52" si="155">1/10^(O52-U52)*T52</f>
        <v>5.7386413983381623E-2</v>
      </c>
      <c r="X52" s="1">
        <f t="shared" ref="X52" si="156">W52/V52/7.59</f>
        <v>0.15004668709486113</v>
      </c>
      <c r="Y52" s="4">
        <f t="shared" ref="Y52" si="157">T52-W52</f>
        <v>2.1426135860166182</v>
      </c>
      <c r="Z52" s="1">
        <v>5.9</v>
      </c>
      <c r="AA52" s="1">
        <v>0.37382745049961208</v>
      </c>
      <c r="AB52" s="1">
        <f t="shared" si="40"/>
        <v>6.3360584830442725</v>
      </c>
    </row>
    <row r="53" spans="1:28" x14ac:dyDescent="0.35">
      <c r="A53">
        <v>7062020</v>
      </c>
      <c r="B53" t="s">
        <v>10</v>
      </c>
      <c r="C53">
        <v>782.4</v>
      </c>
      <c r="D53">
        <v>17</v>
      </c>
      <c r="E53">
        <v>0.3</v>
      </c>
      <c r="F53">
        <v>21</v>
      </c>
      <c r="G53" t="s">
        <v>42</v>
      </c>
      <c r="H53">
        <v>9</v>
      </c>
      <c r="I53" t="s">
        <v>77</v>
      </c>
      <c r="J53" t="s">
        <v>43</v>
      </c>
      <c r="K53" s="5" t="s">
        <v>23</v>
      </c>
      <c r="L53" t="s">
        <v>12</v>
      </c>
      <c r="M53" s="1">
        <v>49.71</v>
      </c>
      <c r="N53" s="2">
        <v>1.075</v>
      </c>
      <c r="O53" s="1">
        <v>7.74</v>
      </c>
      <c r="P53" s="1">
        <v>7.33</v>
      </c>
      <c r="Q53" s="4">
        <v>2.6</v>
      </c>
      <c r="R53" s="4">
        <v>2.5</v>
      </c>
      <c r="S53" s="4">
        <v>2.7</v>
      </c>
      <c r="T53" s="4">
        <f t="shared" si="142"/>
        <v>2.6</v>
      </c>
      <c r="U53" s="2">
        <f t="shared" ref="U53" si="158">6.4755*D53^(-0.0187)+LOG(D53)*(1.1704-0.1672*O53)+0.1073*O53-0.7511</f>
        <v>6.0685119213951548</v>
      </c>
      <c r="V53" s="3">
        <f t="shared" ref="V53" si="159">1.0064*10^(-1)-5.4431*10^(-3)*D53+2.1776*10^(-4)*D53^(2)-4.9731*10^(-6)*D53^(3)+4.5288*10^(-8)*D53^(4)</f>
        <v>5.0389598748000003E-2</v>
      </c>
      <c r="W53" s="1">
        <f t="shared" ref="W53" si="160">1/10^(O53-U53)*T53</f>
        <v>5.5396875380952379E-2</v>
      </c>
      <c r="X53" s="1">
        <f t="shared" ref="X53" si="161">W53/V53/7.59</f>
        <v>0.14484469492597779</v>
      </c>
      <c r="Y53" s="4">
        <f t="shared" ref="Y53" si="162">T53-W53</f>
        <v>2.5446031246190479</v>
      </c>
      <c r="Z53" s="1">
        <v>5.3</v>
      </c>
      <c r="AA53" s="1">
        <v>0.34978271582156706</v>
      </c>
      <c r="AB53" s="1">
        <f t="shared" si="40"/>
        <v>6.599673883425794</v>
      </c>
    </row>
    <row r="54" spans="1:28" x14ac:dyDescent="0.35">
      <c r="A54">
        <v>7062020</v>
      </c>
      <c r="B54" t="s">
        <v>10</v>
      </c>
      <c r="C54">
        <v>782.4</v>
      </c>
      <c r="D54">
        <v>17</v>
      </c>
      <c r="E54">
        <v>0.3</v>
      </c>
      <c r="F54">
        <v>21</v>
      </c>
      <c r="G54" t="s">
        <v>42</v>
      </c>
      <c r="H54">
        <v>9</v>
      </c>
      <c r="I54" t="s">
        <v>77</v>
      </c>
      <c r="J54" s="6">
        <v>8.9999999999999993E-3</v>
      </c>
      <c r="K54" s="5" t="s">
        <v>11</v>
      </c>
      <c r="L54" t="s">
        <v>12</v>
      </c>
      <c r="M54" s="1">
        <v>58.04</v>
      </c>
      <c r="N54" s="2">
        <v>1.103</v>
      </c>
      <c r="O54" s="1">
        <v>7.72</v>
      </c>
      <c r="P54" s="1">
        <v>7.36</v>
      </c>
      <c r="Q54" s="4">
        <v>2.5</v>
      </c>
      <c r="R54" s="4">
        <v>2.4</v>
      </c>
      <c r="S54" s="4">
        <v>2.2000000000000002</v>
      </c>
      <c r="T54" s="4">
        <f t="shared" si="142"/>
        <v>2.3666666666666667</v>
      </c>
      <c r="U54" s="2">
        <f t="shared" ref="U54" si="163">6.4755*D54^(-0.0187)+LOG(D54)*(1.1704-0.1672*O54)+0.1073*O54-0.7511</f>
        <v>6.0704805425882435</v>
      </c>
      <c r="V54" s="3">
        <f t="shared" ref="V54" si="164">1.0064*10^(-1)-5.4431*10^(-3)*D54+2.1776*10^(-4)*D54^(2)-4.9731*10^(-6)*D54^(3)+4.5288*10^(-8)*D54^(4)</f>
        <v>5.0389598748000003E-2</v>
      </c>
      <c r="W54" s="1">
        <f t="shared" ref="W54" si="165">1/10^(O54-U54)*T54</f>
        <v>5.3041724636567006E-2</v>
      </c>
      <c r="X54" s="1">
        <f t="shared" ref="X54" si="166">W54/V54/7.59</f>
        <v>0.138686746689199</v>
      </c>
      <c r="Y54" s="4">
        <f t="shared" ref="Y54" si="167">T54-W54</f>
        <v>2.3136249420300996</v>
      </c>
      <c r="Z54" s="1">
        <v>4.2</v>
      </c>
      <c r="AA54" s="1">
        <v>0.29671847377346777</v>
      </c>
      <c r="AB54" s="1">
        <f t="shared" si="40"/>
        <v>7.0647255660349462</v>
      </c>
    </row>
    <row r="55" spans="1:28" x14ac:dyDescent="0.35">
      <c r="AB55" s="1"/>
    </row>
    <row r="56" spans="1:28" x14ac:dyDescent="0.35">
      <c r="A56">
        <v>7072020</v>
      </c>
      <c r="B56" t="s">
        <v>10</v>
      </c>
      <c r="C56">
        <v>782.4</v>
      </c>
      <c r="D56">
        <v>17</v>
      </c>
      <c r="E56">
        <v>0.3</v>
      </c>
      <c r="F56">
        <v>21</v>
      </c>
      <c r="G56" t="s">
        <v>64</v>
      </c>
      <c r="H56" t="s">
        <v>51</v>
      </c>
      <c r="I56" t="s">
        <v>83</v>
      </c>
      <c r="J56" s="6" t="s">
        <v>79</v>
      </c>
      <c r="K56" s="5"/>
      <c r="L56" t="s">
        <v>12</v>
      </c>
      <c r="M56" s="1">
        <v>26.08</v>
      </c>
      <c r="N56" s="2">
        <v>1.1579999999999999</v>
      </c>
      <c r="O56" s="1">
        <v>7.81</v>
      </c>
      <c r="P56" s="1">
        <v>7.32</v>
      </c>
      <c r="Q56" s="4">
        <v>4.9000000000000004</v>
      </c>
      <c r="R56" s="4">
        <v>4.7</v>
      </c>
      <c r="S56" s="4">
        <v>4.9000000000000004</v>
      </c>
      <c r="T56" s="4">
        <f t="shared" ref="T56:T60" si="168">AVERAGE(Q56:S56)</f>
        <v>4.8333333333333339</v>
      </c>
      <c r="U56" s="2">
        <f t="shared" ref="U56" si="169">6.4755*D56^(-0.0187)+LOG(D56)*(1.1704-0.1672*O56)+0.1073*O56-0.7511</f>
        <v>6.061621747219343</v>
      </c>
      <c r="V56" s="3">
        <f t="shared" ref="V56" si="170">1.0064*10^(-1)-5.4431*10^(-3)*D56+2.1776*10^(-4)*D56^(2)-4.9731*10^(-6)*D56^(3)+4.5288*10^(-8)*D56^(4)</f>
        <v>5.0389598748000003E-2</v>
      </c>
      <c r="W56" s="1">
        <f t="shared" ref="W56" si="171">1/10^(O56-U56)*T56</f>
        <v>8.6271727564070227E-2</v>
      </c>
      <c r="X56" s="1">
        <f t="shared" ref="X56" si="172">W56/V56/7.59</f>
        <v>0.22557232648633169</v>
      </c>
      <c r="Y56" s="4">
        <f t="shared" ref="Y56" si="173">T56-W56</f>
        <v>4.7470616057692636</v>
      </c>
      <c r="Z56" s="1">
        <v>4.4000000000000004</v>
      </c>
      <c r="AA56" s="1">
        <v>0.31661756454150503</v>
      </c>
      <c r="AB56" s="1">
        <f t="shared" si="40"/>
        <v>7.1958537395796593</v>
      </c>
    </row>
    <row r="57" spans="1:28" x14ac:dyDescent="0.35">
      <c r="A57">
        <v>7072020</v>
      </c>
      <c r="B57" t="s">
        <v>10</v>
      </c>
      <c r="C57">
        <v>782.4</v>
      </c>
      <c r="D57">
        <v>17</v>
      </c>
      <c r="E57">
        <v>0.3</v>
      </c>
      <c r="F57">
        <v>21</v>
      </c>
      <c r="G57" t="s">
        <v>64</v>
      </c>
      <c r="H57" t="s">
        <v>82</v>
      </c>
      <c r="I57" t="s">
        <v>84</v>
      </c>
      <c r="J57" s="6">
        <v>8.9999999999999993E-3</v>
      </c>
      <c r="K57" s="5" t="s">
        <v>11</v>
      </c>
      <c r="L57" t="s">
        <v>12</v>
      </c>
      <c r="M57" s="1">
        <v>61.6</v>
      </c>
      <c r="N57" s="2">
        <v>0.80400000000000005</v>
      </c>
      <c r="O57" s="1">
        <v>7.45</v>
      </c>
      <c r="P57" s="1">
        <v>7.09</v>
      </c>
      <c r="Q57" s="4">
        <v>1.7</v>
      </c>
      <c r="R57" s="4">
        <v>1.7</v>
      </c>
      <c r="S57" s="4">
        <v>1.8</v>
      </c>
      <c r="T57" s="4">
        <f t="shared" si="168"/>
        <v>1.7333333333333334</v>
      </c>
      <c r="U57" s="2">
        <f t="shared" ref="U57" si="174">6.4755*D57^(-0.0187)+LOG(D57)*(1.1704-0.1672*O57)+0.1073*O57-0.7511</f>
        <v>6.0970569286949443</v>
      </c>
      <c r="V57" s="3">
        <f t="shared" ref="V57" si="175">1.0064*10^(-1)-5.4431*10^(-3)*D57+2.1776*10^(-4)*D57^(2)-4.9731*10^(-6)*D57^(3)+4.5288*10^(-8)*D57^(4)</f>
        <v>5.0389598748000003E-2</v>
      </c>
      <c r="W57" s="1">
        <f t="shared" ref="W57" si="176">1/10^(O57-U57)*T57</f>
        <v>7.6902244877049525E-2</v>
      </c>
      <c r="X57" s="1">
        <f t="shared" ref="X57" si="177">W57/V57/7.59</f>
        <v>0.20107419636467552</v>
      </c>
      <c r="Y57" s="4">
        <f t="shared" ref="Y57" si="178">T57-W57</f>
        <v>1.6564310884562838</v>
      </c>
      <c r="Z57" s="1">
        <v>4.9000000000000004</v>
      </c>
      <c r="AA57" s="1">
        <v>0.30799462520868892</v>
      </c>
      <c r="AB57" s="1">
        <f t="shared" si="40"/>
        <v>6.2856045960956921</v>
      </c>
    </row>
    <row r="58" spans="1:28" x14ac:dyDescent="0.35">
      <c r="A58">
        <v>7072020</v>
      </c>
      <c r="B58" t="s">
        <v>10</v>
      </c>
      <c r="C58">
        <v>782.4</v>
      </c>
      <c r="D58">
        <v>17</v>
      </c>
      <c r="E58">
        <v>0.3</v>
      </c>
      <c r="F58">
        <v>21</v>
      </c>
      <c r="G58" t="s">
        <v>64</v>
      </c>
      <c r="H58" t="s">
        <v>82</v>
      </c>
      <c r="I58" t="s">
        <v>84</v>
      </c>
      <c r="J58" t="s">
        <v>43</v>
      </c>
      <c r="K58" s="5" t="s">
        <v>23</v>
      </c>
      <c r="L58" t="s">
        <v>12</v>
      </c>
      <c r="M58" s="1">
        <v>71.599999999999994</v>
      </c>
      <c r="N58" s="2">
        <v>0.66700000000000004</v>
      </c>
      <c r="O58" s="1">
        <v>7.43</v>
      </c>
      <c r="P58" s="1">
        <v>7.05</v>
      </c>
      <c r="Q58" s="4">
        <v>2.1</v>
      </c>
      <c r="R58" s="4">
        <v>1.8</v>
      </c>
      <c r="S58" s="4">
        <v>1.7</v>
      </c>
      <c r="T58" s="4">
        <f t="shared" si="168"/>
        <v>1.8666666666666669</v>
      </c>
      <c r="U58" s="2">
        <f t="shared" ref="U58" si="179">6.4755*D58^(-0.0187)+LOG(D58)*(1.1704-0.1672*O58)+0.1073*O58-0.7511</f>
        <v>6.099025549888033</v>
      </c>
      <c r="V58" s="3">
        <f t="shared" ref="V58" si="180">1.0064*10^(-1)-5.4431*10^(-3)*D58+2.1776*10^(-4)*D58^(2)-4.9731*10^(-6)*D58^(3)+4.5288*10^(-8)*D58^(4)</f>
        <v>5.0389598748000003E-2</v>
      </c>
      <c r="W58" s="1">
        <f t="shared" ref="W58" si="181">1/10^(O58-U58)*T58</f>
        <v>8.7114875878331555E-2</v>
      </c>
      <c r="X58" s="1">
        <f t="shared" ref="X58" si="182">W58/V58/7.59</f>
        <v>0.22777688332309737</v>
      </c>
      <c r="Y58" s="4">
        <f t="shared" ref="Y58" si="183">T58-W58</f>
        <v>1.7795517907883354</v>
      </c>
      <c r="Z58" s="1">
        <v>4.2</v>
      </c>
      <c r="AA58" s="1">
        <v>0.27333704212102405</v>
      </c>
      <c r="AB58" s="1">
        <f t="shared" si="40"/>
        <v>6.5080248124053339</v>
      </c>
    </row>
    <row r="59" spans="1:28" x14ac:dyDescent="0.35">
      <c r="A59">
        <v>7072020</v>
      </c>
      <c r="B59" t="s">
        <v>10</v>
      </c>
      <c r="C59">
        <v>782.4</v>
      </c>
      <c r="D59">
        <v>17</v>
      </c>
      <c r="E59">
        <v>0.3</v>
      </c>
      <c r="F59">
        <v>21</v>
      </c>
      <c r="G59" t="s">
        <v>64</v>
      </c>
      <c r="H59" t="s">
        <v>82</v>
      </c>
      <c r="I59" t="s">
        <v>85</v>
      </c>
      <c r="J59" s="6">
        <v>8.9999999999999993E-3</v>
      </c>
      <c r="K59" s="5" t="s">
        <v>11</v>
      </c>
      <c r="L59" t="s">
        <v>12</v>
      </c>
      <c r="M59" s="1">
        <v>56.93</v>
      </c>
      <c r="N59" s="2">
        <v>0.85299999999999998</v>
      </c>
      <c r="O59" s="1">
        <v>7.52</v>
      </c>
      <c r="P59" s="1">
        <v>7.17</v>
      </c>
      <c r="Q59" s="4">
        <v>2.5</v>
      </c>
      <c r="R59" s="4">
        <v>2.2000000000000002</v>
      </c>
      <c r="S59" s="4">
        <v>2.2000000000000002</v>
      </c>
      <c r="T59" s="4">
        <f t="shared" si="168"/>
        <v>2.3000000000000003</v>
      </c>
      <c r="U59" s="2">
        <f t="shared" ref="U59" si="184">6.4755*D59^(-0.0187)+LOG(D59)*(1.1704-0.1672*O59)+0.1073*O59-0.7511</f>
        <v>6.0901667545191334</v>
      </c>
      <c r="V59" s="3">
        <f t="shared" ref="V59" si="185">1.0064*10^(-1)-5.4431*10^(-3)*D59+2.1776*10^(-4)*D59^(2)-4.9731*10^(-6)*D59^(3)+4.5288*10^(-8)*D59^(4)</f>
        <v>5.0389598748000003E-2</v>
      </c>
      <c r="W59" s="1">
        <f t="shared" ref="W59" si="186">1/10^(O59-U59)*T59</f>
        <v>8.5485920118528888E-2</v>
      </c>
      <c r="X59" s="1">
        <f t="shared" ref="X59" si="187">W59/V59/7.59</f>
        <v>0.22351769725070639</v>
      </c>
      <c r="Y59" s="4">
        <f t="shared" ref="Y59" si="188">T59-W59</f>
        <v>2.2145140798814715</v>
      </c>
      <c r="Z59" s="1">
        <v>4.3</v>
      </c>
      <c r="AA59" s="1">
        <v>0.3113111403366951</v>
      </c>
      <c r="AB59" s="1">
        <f t="shared" si="40"/>
        <v>7.2397939613184912</v>
      </c>
    </row>
    <row r="60" spans="1:28" x14ac:dyDescent="0.35">
      <c r="A60">
        <v>7072020</v>
      </c>
      <c r="B60" t="s">
        <v>10</v>
      </c>
      <c r="C60">
        <v>782.4</v>
      </c>
      <c r="D60">
        <v>17</v>
      </c>
      <c r="E60">
        <v>0.3</v>
      </c>
      <c r="F60">
        <v>21</v>
      </c>
      <c r="G60" t="s">
        <v>64</v>
      </c>
      <c r="H60" t="s">
        <v>82</v>
      </c>
      <c r="I60" t="s">
        <v>85</v>
      </c>
      <c r="J60" t="s">
        <v>43</v>
      </c>
      <c r="K60" s="5" t="s">
        <v>23</v>
      </c>
      <c r="L60" t="s">
        <v>12</v>
      </c>
      <c r="M60" s="1">
        <v>47.2</v>
      </c>
      <c r="N60" s="2">
        <v>0.872</v>
      </c>
      <c r="O60" s="1">
        <v>7.58</v>
      </c>
      <c r="P60" s="1">
        <v>7.17</v>
      </c>
      <c r="Q60" s="4">
        <v>2.1</v>
      </c>
      <c r="R60" s="4">
        <v>2.2999999999999998</v>
      </c>
      <c r="S60" s="4">
        <v>2.1</v>
      </c>
      <c r="T60" s="4">
        <f t="shared" si="168"/>
        <v>2.1666666666666665</v>
      </c>
      <c r="U60" s="2">
        <f t="shared" ref="U60" si="189">6.4755*D60^(-0.0187)+LOG(D60)*(1.1704-0.1672*O60)+0.1073*O60-0.7511</f>
        <v>6.0842608909398663</v>
      </c>
      <c r="V60" s="3">
        <f t="shared" ref="V60" si="190">1.0064*10^(-1)-5.4431*10^(-3)*D60+2.1776*10^(-4)*D60^(2)-4.9731*10^(-6)*D60^(3)+4.5288*10^(-8)*D60^(4)</f>
        <v>5.0389598748000003E-2</v>
      </c>
      <c r="W60" s="1">
        <f t="shared" ref="W60" si="191">1/10^(O60-U60)*T60</f>
        <v>6.9191539368341146E-2</v>
      </c>
      <c r="X60" s="1">
        <f t="shared" ref="X60" si="192">W60/V60/7.59</f>
        <v>0.18091322556275657</v>
      </c>
      <c r="Y60" s="4">
        <f t="shared" ref="Y60" si="193">T60-W60</f>
        <v>2.0974751272983254</v>
      </c>
      <c r="Z60" s="1">
        <v>4.5</v>
      </c>
      <c r="AA60" s="1">
        <v>0.35326505670597369</v>
      </c>
      <c r="AB60" s="1">
        <f t="shared" si="40"/>
        <v>7.8503345934660826</v>
      </c>
    </row>
    <row r="61" spans="1:28" x14ac:dyDescent="0.35">
      <c r="A61">
        <v>7072020</v>
      </c>
      <c r="B61" t="s">
        <v>10</v>
      </c>
      <c r="C61">
        <v>782.4</v>
      </c>
      <c r="D61">
        <v>17</v>
      </c>
      <c r="E61">
        <v>0.3</v>
      </c>
      <c r="F61">
        <v>21</v>
      </c>
      <c r="G61" t="s">
        <v>64</v>
      </c>
      <c r="H61" t="s">
        <v>51</v>
      </c>
      <c r="I61" t="s">
        <v>86</v>
      </c>
      <c r="J61" s="6">
        <v>8.9999999999999993E-3</v>
      </c>
      <c r="K61" s="5" t="s">
        <v>11</v>
      </c>
      <c r="L61" t="s">
        <v>12</v>
      </c>
      <c r="M61" s="1">
        <v>19</v>
      </c>
      <c r="N61" s="2">
        <v>1.119</v>
      </c>
      <c r="O61" s="1">
        <v>7.9</v>
      </c>
      <c r="P61" s="1">
        <v>7.45</v>
      </c>
      <c r="Q61" s="4">
        <v>6.7</v>
      </c>
      <c r="R61" s="4">
        <v>6.4</v>
      </c>
      <c r="T61" s="4">
        <f t="shared" ref="T61" si="194">AVERAGE(Q61:S61)</f>
        <v>6.5500000000000007</v>
      </c>
      <c r="U61" s="2">
        <f t="shared" ref="U61" si="195">6.4755*D61^(-0.0187)+LOG(D61)*(1.1704-0.1672*O61)+0.1073*O61-0.7511</f>
        <v>6.0527629518504424</v>
      </c>
      <c r="V61" s="3">
        <f t="shared" ref="V61" si="196">1.0064*10^(-1)-5.4431*10^(-3)*D61+2.1776*10^(-4)*D61^(2)-4.9731*10^(-6)*D61^(3)+4.5288*10^(-8)*D61^(4)</f>
        <v>5.0389598748000003E-2</v>
      </c>
      <c r="W61" s="1">
        <f t="shared" ref="W61" si="197">1/10^(O61-U61)*T61</f>
        <v>9.3111699127133532E-2</v>
      </c>
      <c r="X61" s="1">
        <f t="shared" ref="X61" si="198">W61/V61/7.59</f>
        <v>0.24345661305558686</v>
      </c>
      <c r="Y61" s="4">
        <f t="shared" ref="Y61" si="199">T61-W61</f>
        <v>6.4568883008728672</v>
      </c>
      <c r="Z61" s="1">
        <v>3.1</v>
      </c>
      <c r="AA61" s="1">
        <v>0.20352439867649341</v>
      </c>
      <c r="AB61" s="1">
        <f t="shared" si="40"/>
        <v>6.5653031831126905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621F-BFD2-4FF5-9E60-9CC8B48C405C}">
  <dimension ref="A1:AC79"/>
  <sheetViews>
    <sheetView tabSelected="1" topLeftCell="A31" workbookViewId="0">
      <pane ySplit="590" topLeftCell="A7" activePane="bottomLeft"/>
      <selection activeCell="AD1" sqref="AD1:AD1048576"/>
      <selection pane="bottomLeft" activeCell="G84" sqref="G84"/>
    </sheetView>
  </sheetViews>
  <sheetFormatPr defaultRowHeight="14.5" x14ac:dyDescent="0.35"/>
  <cols>
    <col min="7" max="7" width="9.6328125" bestFit="1" customWidth="1"/>
    <col min="8" max="8" width="10.08984375" bestFit="1" customWidth="1"/>
    <col min="10" max="10" width="11.08984375" bestFit="1" customWidth="1"/>
  </cols>
  <sheetData>
    <row r="1" spans="1:29" x14ac:dyDescent="0.35">
      <c r="A1" t="s">
        <v>1</v>
      </c>
      <c r="B1" t="s">
        <v>0</v>
      </c>
      <c r="C1" t="s">
        <v>25</v>
      </c>
      <c r="D1" t="s">
        <v>50</v>
      </c>
      <c r="E1" t="s">
        <v>16</v>
      </c>
      <c r="F1" t="s">
        <v>17</v>
      </c>
      <c r="G1" t="s">
        <v>80</v>
      </c>
      <c r="H1" t="s">
        <v>81</v>
      </c>
      <c r="I1" t="s">
        <v>18</v>
      </c>
      <c r="J1" t="s">
        <v>2</v>
      </c>
      <c r="K1" t="s">
        <v>29</v>
      </c>
      <c r="L1" t="s">
        <v>3</v>
      </c>
      <c r="M1" t="s">
        <v>9</v>
      </c>
      <c r="N1" t="s">
        <v>4</v>
      </c>
      <c r="O1" t="s">
        <v>5</v>
      </c>
      <c r="P1" t="s">
        <v>13</v>
      </c>
      <c r="Q1" t="s">
        <v>14</v>
      </c>
      <c r="U1" t="s">
        <v>6</v>
      </c>
      <c r="V1" t="s">
        <v>19</v>
      </c>
      <c r="W1" t="s">
        <v>20</v>
      </c>
      <c r="X1" t="s">
        <v>26</v>
      </c>
      <c r="Y1" t="s">
        <v>15</v>
      </c>
      <c r="Z1" t="s">
        <v>21</v>
      </c>
      <c r="AA1" t="s">
        <v>7</v>
      </c>
      <c r="AB1" t="s">
        <v>8</v>
      </c>
      <c r="AC1" t="s">
        <v>55</v>
      </c>
    </row>
    <row r="2" spans="1:29" x14ac:dyDescent="0.35">
      <c r="A2">
        <v>5182020</v>
      </c>
      <c r="B2" t="s">
        <v>10</v>
      </c>
      <c r="C2">
        <v>1</v>
      </c>
      <c r="D2" s="1">
        <v>978.7</v>
      </c>
      <c r="E2" s="1">
        <v>17</v>
      </c>
      <c r="F2" s="1">
        <v>21</v>
      </c>
      <c r="G2" s="1">
        <v>0.3</v>
      </c>
      <c r="H2" s="1">
        <v>0.3</v>
      </c>
      <c r="I2" t="s">
        <v>42</v>
      </c>
      <c r="J2" t="s">
        <v>51</v>
      </c>
      <c r="K2" t="s">
        <v>39</v>
      </c>
      <c r="L2" s="5" t="s">
        <v>11</v>
      </c>
      <c r="M2" t="s">
        <v>22</v>
      </c>
      <c r="N2" s="1">
        <v>23.76</v>
      </c>
      <c r="O2" s="1">
        <v>1.8140000000000001</v>
      </c>
      <c r="P2" s="1">
        <v>8.1199999999999992</v>
      </c>
      <c r="Q2" s="1">
        <v>7.73</v>
      </c>
      <c r="R2" s="1">
        <v>7.9</v>
      </c>
      <c r="S2" s="1">
        <v>8.3000000000000007</v>
      </c>
      <c r="T2" s="1"/>
      <c r="U2" s="1">
        <f t="shared" ref="U2" si="0">AVERAGE(R2:T2)</f>
        <v>8.1000000000000014</v>
      </c>
      <c r="V2" s="1">
        <f>6.4755*E2^(-0.0187)+LOG(E2)*(1.1704-0.1672*P2)+0.1073*P2-0.7511</f>
        <v>6.0311081187264648</v>
      </c>
      <c r="W2" s="1">
        <f>1.0064*10^(-1)-5.4431*10^(-3)*E2+2.1776*10^(-4)*E2^(2)-4.9731*10^(-6)*E2^(3)+4.5288*10^(-8)*E2^(4)</f>
        <v>5.0389598748000003E-2</v>
      </c>
      <c r="X2" s="1">
        <f>G2*W2</f>
        <v>1.51168796244E-2</v>
      </c>
      <c r="Y2" s="1">
        <f>X2/W2</f>
        <v>0.3</v>
      </c>
      <c r="Z2" s="1">
        <f>U2-X2</f>
        <v>8.0848831203756006</v>
      </c>
      <c r="AA2" s="1">
        <v>3.8</v>
      </c>
      <c r="AB2" s="1">
        <v>0.29969585621929146</v>
      </c>
      <c r="AC2" s="1">
        <f>AB2/(AA2/100)/4</f>
        <v>1.9716832646006017</v>
      </c>
    </row>
    <row r="3" spans="1:29" x14ac:dyDescent="0.35">
      <c r="A3">
        <v>5182020</v>
      </c>
      <c r="B3" t="s">
        <v>10</v>
      </c>
      <c r="C3">
        <v>1</v>
      </c>
      <c r="D3" s="1">
        <v>978.7</v>
      </c>
      <c r="E3" s="1">
        <v>17</v>
      </c>
      <c r="F3" s="1">
        <v>21</v>
      </c>
      <c r="G3" s="1">
        <v>0.3</v>
      </c>
      <c r="H3" s="1">
        <v>0.3</v>
      </c>
      <c r="I3" t="s">
        <v>42</v>
      </c>
      <c r="J3" t="s">
        <v>52</v>
      </c>
      <c r="K3" t="s">
        <v>40</v>
      </c>
      <c r="L3" s="5" t="s">
        <v>24</v>
      </c>
      <c r="M3" t="s">
        <v>35</v>
      </c>
      <c r="N3" s="1">
        <v>22.57</v>
      </c>
      <c r="O3" s="1">
        <v>1.6879999999999999</v>
      </c>
      <c r="P3" s="1">
        <v>8.11</v>
      </c>
      <c r="Q3" s="1">
        <v>7.64</v>
      </c>
      <c r="R3" s="1">
        <v>8.5</v>
      </c>
      <c r="S3" s="1">
        <v>8.6</v>
      </c>
      <c r="T3" s="1"/>
      <c r="U3" s="1">
        <f t="shared" ref="U3:U4" si="1">AVERAGE(R3:T3)</f>
        <v>8.5500000000000007</v>
      </c>
      <c r="V3" s="1">
        <f t="shared" ref="V3:V7" si="2">6.4755*E3^(-0.0187)+LOG(E3)*(1.1704-0.1672*P3)+0.1073*P3-0.7511</f>
        <v>6.0320924293230087</v>
      </c>
      <c r="W3" s="1">
        <f t="shared" ref="W3:W7" si="3">1.0064*10^(-1)-5.4431*10^(-3)*E3+2.1776*10^(-4)*E3^(2)-4.9731*10^(-6)*E3^(3)+4.5288*10^(-8)*E3^(4)</f>
        <v>5.0389598748000003E-2</v>
      </c>
      <c r="X3" s="1">
        <f t="shared" ref="X3:X66" si="4">G3*W3</f>
        <v>1.51168796244E-2</v>
      </c>
      <c r="Y3" s="1">
        <f t="shared" ref="Y3:Y66" si="5">X3/W3</f>
        <v>0.3</v>
      </c>
      <c r="Z3" s="1">
        <f t="shared" ref="Z3:Z4" si="6">U3-X3</f>
        <v>8.5348831203755999</v>
      </c>
      <c r="AA3" s="1">
        <v>4.5999999999999996</v>
      </c>
      <c r="AB3" s="1">
        <v>0.28442553504008278</v>
      </c>
      <c r="AC3" s="1">
        <f t="shared" ref="AC3:AC66" si="7">AB3/(AA3/100)/4</f>
        <v>1.5457909513047978</v>
      </c>
    </row>
    <row r="4" spans="1:29" x14ac:dyDescent="0.35">
      <c r="A4">
        <v>5182020</v>
      </c>
      <c r="B4" t="s">
        <v>10</v>
      </c>
      <c r="C4">
        <v>1</v>
      </c>
      <c r="D4" s="1">
        <v>978.7</v>
      </c>
      <c r="E4" s="1">
        <v>17</v>
      </c>
      <c r="F4" s="1">
        <v>21</v>
      </c>
      <c r="G4" s="1">
        <v>0.3</v>
      </c>
      <c r="H4" s="1">
        <v>0.3</v>
      </c>
      <c r="I4" t="s">
        <v>42</v>
      </c>
      <c r="J4" t="s">
        <v>52</v>
      </c>
      <c r="L4" s="5" t="s">
        <v>23</v>
      </c>
      <c r="M4" t="s">
        <v>36</v>
      </c>
      <c r="N4" s="1">
        <v>21.77</v>
      </c>
      <c r="O4" s="1">
        <v>1.7210000000000001</v>
      </c>
      <c r="P4" s="1">
        <v>8.1</v>
      </c>
      <c r="Q4" s="1">
        <v>7.58</v>
      </c>
      <c r="R4" s="1">
        <v>8.1999999999999993</v>
      </c>
      <c r="S4" s="1">
        <v>8.5</v>
      </c>
      <c r="T4" s="1"/>
      <c r="U4" s="1">
        <f t="shared" si="1"/>
        <v>8.35</v>
      </c>
      <c r="V4" s="1">
        <f t="shared" si="2"/>
        <v>6.0330767399195535</v>
      </c>
      <c r="W4" s="1">
        <f t="shared" si="3"/>
        <v>5.0389598748000003E-2</v>
      </c>
      <c r="X4" s="1">
        <f t="shared" si="4"/>
        <v>1.51168796244E-2</v>
      </c>
      <c r="Y4" s="1">
        <f t="shared" si="5"/>
        <v>0.3</v>
      </c>
      <c r="Z4" s="1">
        <f t="shared" si="6"/>
        <v>8.3348831203755989</v>
      </c>
      <c r="AA4" s="1">
        <v>4.2</v>
      </c>
      <c r="AB4" s="1">
        <v>0.30740813964313424</v>
      </c>
      <c r="AC4" s="1">
        <f t="shared" si="7"/>
        <v>1.829810355018656</v>
      </c>
    </row>
    <row r="5" spans="1:29" x14ac:dyDescent="0.35">
      <c r="A5">
        <v>5182020</v>
      </c>
      <c r="B5" t="s">
        <v>10</v>
      </c>
      <c r="C5">
        <v>1</v>
      </c>
      <c r="D5" s="1">
        <v>978.7</v>
      </c>
      <c r="E5" s="1">
        <v>17</v>
      </c>
      <c r="F5" s="1">
        <v>21</v>
      </c>
      <c r="G5" s="1">
        <v>2.5</v>
      </c>
      <c r="H5" s="1">
        <v>2.5</v>
      </c>
      <c r="I5" t="s">
        <v>42</v>
      </c>
      <c r="J5" t="s">
        <v>51</v>
      </c>
      <c r="K5" t="s">
        <v>58</v>
      </c>
      <c r="L5" s="5" t="s">
        <v>11</v>
      </c>
      <c r="M5" t="s">
        <v>37</v>
      </c>
      <c r="N5" s="1">
        <v>83.68</v>
      </c>
      <c r="O5" s="1">
        <v>0.78900000000000003</v>
      </c>
      <c r="P5" s="1">
        <v>7.3</v>
      </c>
      <c r="Q5" s="1">
        <v>7.12</v>
      </c>
      <c r="R5" s="1">
        <v>11.4</v>
      </c>
      <c r="S5" s="1">
        <v>12</v>
      </c>
      <c r="T5" s="1">
        <v>11.9</v>
      </c>
      <c r="U5" s="1">
        <f t="shared" ref="U5:U16" si="8">AVERAGE(R5:T5)</f>
        <v>11.766666666666666</v>
      </c>
      <c r="V5" s="1">
        <f t="shared" si="2"/>
        <v>6.111821587643111</v>
      </c>
      <c r="W5" s="1">
        <f t="shared" si="3"/>
        <v>5.0389598748000003E-2</v>
      </c>
      <c r="X5" s="1">
        <f t="shared" si="4"/>
        <v>0.12597399686999999</v>
      </c>
      <c r="Y5" s="1">
        <f t="shared" si="5"/>
        <v>2.4999999999999996</v>
      </c>
      <c r="Z5" s="1">
        <f t="shared" ref="Z5:Z16" si="9">U5-X5</f>
        <v>11.640692669796666</v>
      </c>
      <c r="AA5" s="1">
        <v>4.7</v>
      </c>
      <c r="AB5" s="1">
        <v>0.2913665901215412</v>
      </c>
      <c r="AC5" s="1">
        <f t="shared" si="7"/>
        <v>1.5498222878805383</v>
      </c>
    </row>
    <row r="6" spans="1:29" x14ac:dyDescent="0.35">
      <c r="A6">
        <v>5182020</v>
      </c>
      <c r="B6" t="s">
        <v>10</v>
      </c>
      <c r="C6">
        <v>1</v>
      </c>
      <c r="D6" s="1">
        <v>978.7</v>
      </c>
      <c r="E6" s="1">
        <v>17</v>
      </c>
      <c r="F6" s="1">
        <v>21</v>
      </c>
      <c r="G6" s="1">
        <v>2.5</v>
      </c>
      <c r="H6" s="1">
        <v>2.5</v>
      </c>
      <c r="I6" t="s">
        <v>42</v>
      </c>
      <c r="J6" t="s">
        <v>52</v>
      </c>
      <c r="K6" t="s">
        <v>58</v>
      </c>
      <c r="L6" s="5" t="s">
        <v>24</v>
      </c>
      <c r="M6" t="s">
        <v>28</v>
      </c>
      <c r="N6" s="1">
        <v>92.38</v>
      </c>
      <c r="O6" s="1">
        <v>0.83899999999999997</v>
      </c>
      <c r="P6" s="1">
        <v>7.34</v>
      </c>
      <c r="Q6" s="1">
        <v>7.16</v>
      </c>
      <c r="R6" s="1">
        <v>10.1</v>
      </c>
      <c r="S6" s="1">
        <v>10.3</v>
      </c>
      <c r="T6" s="1">
        <v>10</v>
      </c>
      <c r="U6" s="1">
        <f t="shared" si="8"/>
        <v>10.133333333333333</v>
      </c>
      <c r="V6" s="1">
        <f t="shared" si="2"/>
        <v>6.1078843452569336</v>
      </c>
      <c r="W6" s="1">
        <f t="shared" si="3"/>
        <v>5.0389598748000003E-2</v>
      </c>
      <c r="X6" s="1">
        <f t="shared" si="4"/>
        <v>0.12597399686999999</v>
      </c>
      <c r="Y6" s="1">
        <f t="shared" si="5"/>
        <v>2.4999999999999996</v>
      </c>
      <c r="Z6" s="1">
        <f t="shared" si="9"/>
        <v>10.007359336463333</v>
      </c>
      <c r="AA6" s="1">
        <v>5.4</v>
      </c>
      <c r="AB6" s="1">
        <v>0.26776700284458232</v>
      </c>
      <c r="AC6" s="1">
        <f t="shared" si="7"/>
        <v>1.2396620502063995</v>
      </c>
    </row>
    <row r="7" spans="1:29" x14ac:dyDescent="0.35">
      <c r="A7">
        <v>5182020</v>
      </c>
      <c r="B7" t="s">
        <v>10</v>
      </c>
      <c r="C7">
        <v>1</v>
      </c>
      <c r="D7" s="1">
        <v>978.7</v>
      </c>
      <c r="E7" s="1">
        <v>17</v>
      </c>
      <c r="F7" s="1">
        <v>21</v>
      </c>
      <c r="G7" s="1">
        <v>2.5</v>
      </c>
      <c r="H7" s="1">
        <v>2.5</v>
      </c>
      <c r="I7" t="s">
        <v>42</v>
      </c>
      <c r="J7" t="s">
        <v>52</v>
      </c>
      <c r="K7" t="s">
        <v>58</v>
      </c>
      <c r="L7" s="5" t="s">
        <v>23</v>
      </c>
      <c r="M7" t="s">
        <v>38</v>
      </c>
      <c r="N7" s="1">
        <v>89.59</v>
      </c>
      <c r="O7" s="1">
        <v>0.90500000000000003</v>
      </c>
      <c r="P7" s="1">
        <v>7.31</v>
      </c>
      <c r="Q7" s="1">
        <v>7.16</v>
      </c>
      <c r="R7" s="1">
        <v>11</v>
      </c>
      <c r="S7" s="1">
        <v>11</v>
      </c>
      <c r="T7" s="1">
        <v>10.7</v>
      </c>
      <c r="U7" s="1">
        <f t="shared" si="8"/>
        <v>10.9</v>
      </c>
      <c r="V7" s="1">
        <f t="shared" si="2"/>
        <v>6.1108372770465671</v>
      </c>
      <c r="W7" s="1">
        <f t="shared" si="3"/>
        <v>5.0389598748000003E-2</v>
      </c>
      <c r="X7" s="1">
        <f t="shared" si="4"/>
        <v>0.12597399686999999</v>
      </c>
      <c r="Y7" s="1">
        <f t="shared" si="5"/>
        <v>2.4999999999999996</v>
      </c>
      <c r="Z7" s="1">
        <f t="shared" si="9"/>
        <v>10.77402600313</v>
      </c>
      <c r="AA7" s="1">
        <v>4.5999999999999996</v>
      </c>
      <c r="AB7" s="1">
        <v>0.258512262735971</v>
      </c>
      <c r="AC7" s="1">
        <f t="shared" si="7"/>
        <v>1.4049579496520164</v>
      </c>
    </row>
    <row r="8" spans="1:29" x14ac:dyDescent="0.35">
      <c r="D8" s="1"/>
      <c r="E8" s="1"/>
      <c r="F8" s="1"/>
      <c r="G8" s="1"/>
      <c r="H8" s="1"/>
      <c r="L8" s="5"/>
      <c r="N8" s="1"/>
      <c r="O8" s="1"/>
      <c r="P8" s="1"/>
      <c r="Q8" s="1"/>
      <c r="R8" s="1"/>
      <c r="S8" s="1"/>
      <c r="T8" s="1"/>
      <c r="U8" s="1"/>
      <c r="V8" s="1"/>
      <c r="W8" s="1"/>
      <c r="X8" s="1">
        <f t="shared" si="4"/>
        <v>0</v>
      </c>
      <c r="Y8" s="1"/>
      <c r="Z8" s="1"/>
      <c r="AA8" s="1"/>
      <c r="AB8" s="1"/>
      <c r="AC8" s="1"/>
    </row>
    <row r="9" spans="1:29" x14ac:dyDescent="0.35">
      <c r="A9">
        <v>5252020</v>
      </c>
      <c r="B9" t="s">
        <v>10</v>
      </c>
      <c r="C9">
        <v>2</v>
      </c>
      <c r="D9" s="1">
        <v>1240</v>
      </c>
      <c r="E9" s="1">
        <v>17</v>
      </c>
      <c r="F9" s="1">
        <v>21</v>
      </c>
      <c r="G9" s="1">
        <v>0.3</v>
      </c>
      <c r="H9" s="1">
        <v>0.3</v>
      </c>
      <c r="I9" t="s">
        <v>42</v>
      </c>
      <c r="J9" t="s">
        <v>51</v>
      </c>
      <c r="K9" t="s">
        <v>41</v>
      </c>
      <c r="L9" s="5" t="s">
        <v>11</v>
      </c>
      <c r="M9" t="s">
        <v>22</v>
      </c>
      <c r="N9" s="1">
        <v>25.29</v>
      </c>
      <c r="O9" s="1">
        <v>1.623</v>
      </c>
      <c r="P9" s="1">
        <v>8.06</v>
      </c>
      <c r="Q9" s="1">
        <v>7.56</v>
      </c>
      <c r="R9" s="1">
        <v>7.6</v>
      </c>
      <c r="S9" s="1">
        <v>7.6</v>
      </c>
      <c r="T9" s="1">
        <v>7.5</v>
      </c>
      <c r="U9" s="1">
        <f t="shared" si="8"/>
        <v>7.5666666666666664</v>
      </c>
      <c r="V9" s="1">
        <f t="shared" ref="V9:V14" si="10">6.4755*E9^(-0.0187)+LOG(E9)*(1.1704-0.1672*P9)+0.1073*P9-0.7511</f>
        <v>6.0370139823057309</v>
      </c>
      <c r="W9" s="1">
        <f t="shared" ref="W9:W14" si="11">1.0064*10^(-1)-5.4431*10^(-3)*E9+2.1776*10^(-4)*E9^(2)-4.9731*10^(-6)*E9^(3)+4.5288*10^(-8)*E9^(4)</f>
        <v>5.0389598748000003E-2</v>
      </c>
      <c r="X9" s="1">
        <f t="shared" si="4"/>
        <v>1.51168796244E-2</v>
      </c>
      <c r="Y9" s="1">
        <f t="shared" si="5"/>
        <v>0.3</v>
      </c>
      <c r="Z9" s="1">
        <f t="shared" si="9"/>
        <v>7.5515497870422665</v>
      </c>
      <c r="AA9" s="1">
        <v>5.6</v>
      </c>
      <c r="AB9" s="1">
        <v>0.37604746211533496</v>
      </c>
      <c r="AC9" s="1">
        <f t="shared" si="7"/>
        <v>1.6787833130148884</v>
      </c>
    </row>
    <row r="10" spans="1:29" x14ac:dyDescent="0.35">
      <c r="A10">
        <v>5252020</v>
      </c>
      <c r="B10" t="s">
        <v>10</v>
      </c>
      <c r="C10">
        <v>2</v>
      </c>
      <c r="D10" s="1">
        <v>1240</v>
      </c>
      <c r="E10" s="1">
        <v>17</v>
      </c>
      <c r="F10" s="1">
        <v>21</v>
      </c>
      <c r="G10" s="1">
        <v>0.3</v>
      </c>
      <c r="H10" s="1">
        <v>0.3</v>
      </c>
      <c r="I10" t="s">
        <v>42</v>
      </c>
      <c r="J10" t="s">
        <v>52</v>
      </c>
      <c r="L10" s="5" t="s">
        <v>23</v>
      </c>
      <c r="M10" t="s">
        <v>35</v>
      </c>
      <c r="N10" s="1">
        <v>18.600000000000001</v>
      </c>
      <c r="O10" s="1">
        <v>1.6479999999999999</v>
      </c>
      <c r="P10" s="1">
        <v>8.0399999999999991</v>
      </c>
      <c r="Q10" s="1">
        <v>7.55</v>
      </c>
      <c r="R10" s="1">
        <v>7.4</v>
      </c>
      <c r="S10" s="1">
        <v>7.7</v>
      </c>
      <c r="T10" s="1"/>
      <c r="U10" s="1">
        <f t="shared" si="8"/>
        <v>7.5500000000000007</v>
      </c>
      <c r="V10" s="1">
        <f>6.4755*E10^(-0.0187)+LOG(E10)*(1.1704-0.1672*P10)+0.1073*P10-0.7511</f>
        <v>6.0389826034988205</v>
      </c>
      <c r="W10" s="1">
        <f>1.0064*10^(-1)-5.4431*10^(-3)*E10+2.1776*10^(-4)*E10^(2)-4.9731*10^(-6)*E10^(3)+4.5288*10^(-8)*E10^(4)</f>
        <v>5.0389598748000003E-2</v>
      </c>
      <c r="X10" s="1">
        <f t="shared" si="4"/>
        <v>1.51168796244E-2</v>
      </c>
      <c r="Y10" s="1">
        <f t="shared" si="5"/>
        <v>0.3</v>
      </c>
      <c r="Z10" s="1">
        <f t="shared" si="9"/>
        <v>7.5348831203756008</v>
      </c>
      <c r="AA10" s="1">
        <v>4.4000000000000004</v>
      </c>
      <c r="AB10" s="1">
        <v>0.3436558717351953</v>
      </c>
      <c r="AC10" s="1">
        <f t="shared" si="7"/>
        <v>1.9525901803136094</v>
      </c>
    </row>
    <row r="11" spans="1:29" x14ac:dyDescent="0.35">
      <c r="A11">
        <v>5252020</v>
      </c>
      <c r="B11" t="s">
        <v>10</v>
      </c>
      <c r="C11">
        <v>2</v>
      </c>
      <c r="D11" s="1">
        <v>1240</v>
      </c>
      <c r="E11" s="1">
        <v>17</v>
      </c>
      <c r="F11" s="1">
        <v>21</v>
      </c>
      <c r="G11" s="1">
        <v>0.3</v>
      </c>
      <c r="H11" s="1">
        <v>0.3</v>
      </c>
      <c r="I11" t="s">
        <v>42</v>
      </c>
      <c r="J11" t="s">
        <v>52</v>
      </c>
      <c r="L11" s="5" t="s">
        <v>24</v>
      </c>
      <c r="M11" t="s">
        <v>36</v>
      </c>
      <c r="N11" s="1">
        <v>18.190000000000001</v>
      </c>
      <c r="O11" s="1">
        <v>1.45</v>
      </c>
      <c r="P11" s="1">
        <v>8.0399999999999991</v>
      </c>
      <c r="Q11" s="1">
        <v>7.42</v>
      </c>
      <c r="R11" s="1">
        <v>6.8</v>
      </c>
      <c r="S11" s="1">
        <v>7.1</v>
      </c>
      <c r="T11" s="1"/>
      <c r="U11" s="1">
        <f t="shared" si="8"/>
        <v>6.9499999999999993</v>
      </c>
      <c r="V11" s="1">
        <f t="shared" si="10"/>
        <v>6.0389826034988205</v>
      </c>
      <c r="W11" s="1">
        <f t="shared" si="11"/>
        <v>5.0389598748000003E-2</v>
      </c>
      <c r="X11" s="1">
        <f t="shared" si="4"/>
        <v>1.51168796244E-2</v>
      </c>
      <c r="Y11" s="1">
        <f t="shared" si="5"/>
        <v>0.3</v>
      </c>
      <c r="Z11" s="1">
        <f t="shared" si="9"/>
        <v>6.9348831203755994</v>
      </c>
      <c r="AA11" s="1">
        <v>4.3</v>
      </c>
      <c r="AB11" s="1">
        <v>0.28596799172485127</v>
      </c>
      <c r="AC11" s="1">
        <f t="shared" si="7"/>
        <v>1.662604603051461</v>
      </c>
    </row>
    <row r="12" spans="1:29" x14ac:dyDescent="0.35">
      <c r="A12">
        <v>5252020</v>
      </c>
      <c r="B12" t="s">
        <v>10</v>
      </c>
      <c r="C12">
        <v>2</v>
      </c>
      <c r="D12" s="1">
        <v>1240</v>
      </c>
      <c r="E12" s="1">
        <v>17</v>
      </c>
      <c r="F12" s="1">
        <v>21</v>
      </c>
      <c r="G12" s="1">
        <v>0.79</v>
      </c>
      <c r="H12" s="1">
        <v>1</v>
      </c>
      <c r="I12" t="s">
        <v>42</v>
      </c>
      <c r="J12" t="s">
        <v>51</v>
      </c>
      <c r="L12" s="5" t="s">
        <v>11</v>
      </c>
      <c r="M12" t="s">
        <v>22</v>
      </c>
      <c r="N12" s="1">
        <v>37.25</v>
      </c>
      <c r="O12" s="1">
        <v>1.0429999999999999</v>
      </c>
      <c r="P12" s="1">
        <v>7.56</v>
      </c>
      <c r="Q12" s="1">
        <v>7.31</v>
      </c>
      <c r="R12" s="1">
        <v>10.199999999999999</v>
      </c>
      <c r="S12" s="1">
        <v>10.8</v>
      </c>
      <c r="T12" s="1">
        <v>10.7</v>
      </c>
      <c r="U12" s="1">
        <f t="shared" si="8"/>
        <v>10.566666666666666</v>
      </c>
      <c r="V12" s="1">
        <f t="shared" si="10"/>
        <v>6.086229512132955</v>
      </c>
      <c r="W12" s="1">
        <f t="shared" si="11"/>
        <v>5.0389598748000003E-2</v>
      </c>
      <c r="X12" s="1">
        <f t="shared" si="4"/>
        <v>3.9807783010920007E-2</v>
      </c>
      <c r="Y12" s="1">
        <f t="shared" si="5"/>
        <v>0.79000000000000015</v>
      </c>
      <c r="Z12" s="1">
        <f t="shared" si="9"/>
        <v>10.526858883655747</v>
      </c>
      <c r="AA12" s="1">
        <v>4.9000000000000004</v>
      </c>
      <c r="AB12" s="1">
        <v>0.29907887354538398</v>
      </c>
      <c r="AC12" s="1">
        <f t="shared" si="7"/>
        <v>1.5259126201295101</v>
      </c>
    </row>
    <row r="13" spans="1:29" x14ac:dyDescent="0.35">
      <c r="A13">
        <v>5252020</v>
      </c>
      <c r="B13" t="s">
        <v>10</v>
      </c>
      <c r="C13">
        <v>2</v>
      </c>
      <c r="D13" s="1">
        <v>1240</v>
      </c>
      <c r="E13" s="1">
        <v>17</v>
      </c>
      <c r="F13" s="1">
        <v>21</v>
      </c>
      <c r="G13" s="1">
        <v>0.79</v>
      </c>
      <c r="H13" s="1">
        <v>1</v>
      </c>
      <c r="I13" t="s">
        <v>42</v>
      </c>
      <c r="J13" t="s">
        <v>52</v>
      </c>
      <c r="L13" s="5" t="s">
        <v>23</v>
      </c>
      <c r="M13" t="s">
        <v>35</v>
      </c>
      <c r="N13" s="1">
        <v>34.74</v>
      </c>
      <c r="O13" s="1">
        <v>1.0529999999999999</v>
      </c>
      <c r="P13" s="1">
        <v>7.57</v>
      </c>
      <c r="Q13" s="1">
        <v>7.23</v>
      </c>
      <c r="R13" s="1">
        <v>10.3</v>
      </c>
      <c r="S13" s="1">
        <v>10.4</v>
      </c>
      <c r="T13" s="1">
        <v>10.5</v>
      </c>
      <c r="U13" s="1">
        <f t="shared" si="8"/>
        <v>10.4</v>
      </c>
      <c r="V13" s="1">
        <f t="shared" si="10"/>
        <v>6.0852452015364111</v>
      </c>
      <c r="W13" s="1">
        <f t="shared" si="11"/>
        <v>5.0389598748000003E-2</v>
      </c>
      <c r="X13" s="1">
        <f t="shared" si="4"/>
        <v>3.9807783010920007E-2</v>
      </c>
      <c r="Y13" s="1">
        <f t="shared" si="5"/>
        <v>0.79000000000000015</v>
      </c>
      <c r="Z13" s="1">
        <f t="shared" si="9"/>
        <v>10.360192216989081</v>
      </c>
      <c r="AA13" s="1">
        <v>5.4</v>
      </c>
      <c r="AB13" s="1">
        <v>0.32129024980605125</v>
      </c>
      <c r="AC13" s="1">
        <f t="shared" si="7"/>
        <v>1.4874548602132001</v>
      </c>
    </row>
    <row r="14" spans="1:29" x14ac:dyDescent="0.35">
      <c r="A14">
        <v>5252020</v>
      </c>
      <c r="B14" t="s">
        <v>10</v>
      </c>
      <c r="C14">
        <v>2</v>
      </c>
      <c r="D14" s="1">
        <v>1240</v>
      </c>
      <c r="E14" s="1">
        <v>17</v>
      </c>
      <c r="F14" s="1">
        <v>21</v>
      </c>
      <c r="G14" s="1">
        <v>0.79</v>
      </c>
      <c r="H14" s="1">
        <v>1</v>
      </c>
      <c r="I14" t="s">
        <v>42</v>
      </c>
      <c r="J14" t="s">
        <v>52</v>
      </c>
      <c r="L14" s="5" t="s">
        <v>24</v>
      </c>
      <c r="M14" t="s">
        <v>36</v>
      </c>
      <c r="N14" s="1">
        <v>39.82</v>
      </c>
      <c r="O14" s="1">
        <v>1.143</v>
      </c>
      <c r="P14" s="1">
        <v>7.43</v>
      </c>
      <c r="Q14" s="1">
        <v>7.17</v>
      </c>
      <c r="R14" s="1">
        <v>9.8000000000000007</v>
      </c>
      <c r="S14" s="1">
        <v>10.199999999999999</v>
      </c>
      <c r="T14" s="1"/>
      <c r="U14" s="1">
        <f t="shared" si="8"/>
        <v>10</v>
      </c>
      <c r="V14" s="1">
        <f t="shared" si="10"/>
        <v>6.099025549888033</v>
      </c>
      <c r="W14" s="1">
        <f t="shared" si="11"/>
        <v>5.0389598748000003E-2</v>
      </c>
      <c r="X14" s="1">
        <f t="shared" si="4"/>
        <v>3.9807783010920007E-2</v>
      </c>
      <c r="Y14" s="1">
        <f t="shared" si="5"/>
        <v>0.79000000000000015</v>
      </c>
      <c r="Z14" s="1">
        <f t="shared" si="9"/>
        <v>9.9601922169890802</v>
      </c>
      <c r="AA14" s="1">
        <v>6</v>
      </c>
      <c r="AB14" s="1">
        <v>0.28859016808895788</v>
      </c>
      <c r="AC14" s="1">
        <f t="shared" si="7"/>
        <v>1.2024590337039911</v>
      </c>
    </row>
    <row r="15" spans="1:29" x14ac:dyDescent="0.35">
      <c r="D15" s="1"/>
      <c r="E15" s="1"/>
      <c r="F15" s="1"/>
      <c r="G15" s="1"/>
      <c r="H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35">
      <c r="A16">
        <v>6012020</v>
      </c>
      <c r="B16" t="s">
        <v>10</v>
      </c>
      <c r="C16">
        <v>3</v>
      </c>
      <c r="D16" s="1">
        <v>1241</v>
      </c>
      <c r="E16" s="1">
        <v>17</v>
      </c>
      <c r="F16" s="1">
        <v>21</v>
      </c>
      <c r="G16" s="1">
        <v>0.3</v>
      </c>
      <c r="H16" s="1">
        <v>0.3</v>
      </c>
      <c r="I16" t="s">
        <v>42</v>
      </c>
      <c r="J16" t="s">
        <v>51</v>
      </c>
      <c r="L16" s="5" t="s">
        <v>11</v>
      </c>
      <c r="M16" t="s">
        <v>22</v>
      </c>
      <c r="N16" s="1">
        <v>21.38</v>
      </c>
      <c r="O16" s="1">
        <v>1.903</v>
      </c>
      <c r="P16" s="1">
        <v>8.06</v>
      </c>
      <c r="Q16" s="1">
        <v>7.62</v>
      </c>
      <c r="R16" s="1">
        <v>7.2</v>
      </c>
      <c r="S16" s="1">
        <v>7.9</v>
      </c>
      <c r="T16" s="1"/>
      <c r="U16" s="1">
        <f t="shared" si="8"/>
        <v>7.5500000000000007</v>
      </c>
      <c r="V16" s="1">
        <f t="shared" ref="V16:V24" si="12">6.4755*E16^(-0.0187)+LOG(E16)*(1.1704-0.1672*P16)+0.1073*P16-0.7511</f>
        <v>6.0370139823057309</v>
      </c>
      <c r="W16" s="1">
        <f t="shared" ref="W16:W24" si="13">1.0064*10^(-1)-5.4431*10^(-3)*E16+2.1776*10^(-4)*E16^(2)-4.9731*10^(-6)*E16^(3)+4.5288*10^(-8)*E16^(4)</f>
        <v>5.0389598748000003E-2</v>
      </c>
      <c r="X16" s="1">
        <f t="shared" si="4"/>
        <v>1.51168796244E-2</v>
      </c>
      <c r="Y16" s="1">
        <f t="shared" si="5"/>
        <v>0.3</v>
      </c>
      <c r="Z16" s="1">
        <f t="shared" si="9"/>
        <v>7.5348831203756008</v>
      </c>
      <c r="AA16" s="1">
        <v>5.2</v>
      </c>
      <c r="AB16" s="1">
        <v>0.29013262477372637</v>
      </c>
      <c r="AC16" s="1">
        <f t="shared" si="7"/>
        <v>1.3948683883352229</v>
      </c>
    </row>
    <row r="17" spans="1:29" x14ac:dyDescent="0.35">
      <c r="A17">
        <v>6012020</v>
      </c>
      <c r="B17" t="s">
        <v>10</v>
      </c>
      <c r="C17">
        <v>3</v>
      </c>
      <c r="D17" s="1">
        <v>1241</v>
      </c>
      <c r="E17" s="1">
        <v>17</v>
      </c>
      <c r="F17" s="1">
        <v>21</v>
      </c>
      <c r="G17" s="1">
        <v>0.3</v>
      </c>
      <c r="H17" s="1">
        <v>0.3</v>
      </c>
      <c r="I17" t="s">
        <v>42</v>
      </c>
      <c r="J17" t="s">
        <v>52</v>
      </c>
      <c r="K17" t="s">
        <v>43</v>
      </c>
      <c r="L17" s="5" t="s">
        <v>23</v>
      </c>
      <c r="M17" t="s">
        <v>35</v>
      </c>
      <c r="N17" s="1">
        <v>20.39</v>
      </c>
      <c r="O17" s="1">
        <v>1.5549999999999999</v>
      </c>
      <c r="P17" s="1">
        <v>7.98</v>
      </c>
      <c r="Q17" s="1">
        <v>7.56</v>
      </c>
      <c r="R17" s="1">
        <v>7.1</v>
      </c>
      <c r="S17" s="1">
        <v>7.5</v>
      </c>
      <c r="T17" s="1"/>
      <c r="U17" s="1">
        <f t="shared" ref="U17:U21" si="14">AVERAGE(R17:T17)</f>
        <v>7.3</v>
      </c>
      <c r="V17" s="1">
        <f t="shared" si="12"/>
        <v>6.0448884670780867</v>
      </c>
      <c r="W17" s="1">
        <f t="shared" si="13"/>
        <v>5.0389598748000003E-2</v>
      </c>
      <c r="X17" s="1">
        <f t="shared" si="4"/>
        <v>1.51168796244E-2</v>
      </c>
      <c r="Y17" s="1">
        <f t="shared" si="5"/>
        <v>0.3</v>
      </c>
      <c r="Z17" s="1">
        <f t="shared" ref="Z17:Z21" si="15">U17-X17</f>
        <v>7.2848831203755999</v>
      </c>
      <c r="AA17" s="1">
        <v>4.8</v>
      </c>
      <c r="AB17" s="1">
        <v>0.30848785932247219</v>
      </c>
      <c r="AC17" s="1">
        <f t="shared" si="7"/>
        <v>1.606707600637876</v>
      </c>
    </row>
    <row r="18" spans="1:29" x14ac:dyDescent="0.35">
      <c r="A18">
        <v>6012020</v>
      </c>
      <c r="B18" t="s">
        <v>10</v>
      </c>
      <c r="C18">
        <v>3</v>
      </c>
      <c r="D18" s="1">
        <v>1241</v>
      </c>
      <c r="E18" s="1">
        <v>17</v>
      </c>
      <c r="F18" s="1">
        <v>21</v>
      </c>
      <c r="G18" s="1">
        <v>0.3</v>
      </c>
      <c r="H18" s="1">
        <v>0.3</v>
      </c>
      <c r="I18" t="s">
        <v>42</v>
      </c>
      <c r="J18" t="s">
        <v>52</v>
      </c>
      <c r="K18" t="s">
        <v>44</v>
      </c>
      <c r="L18" s="5" t="s">
        <v>24</v>
      </c>
      <c r="M18" t="s">
        <v>36</v>
      </c>
      <c r="N18" s="1">
        <v>19.62</v>
      </c>
      <c r="O18" s="1">
        <v>1.452</v>
      </c>
      <c r="P18" s="1">
        <v>7.99</v>
      </c>
      <c r="Q18" s="1">
        <v>7.48</v>
      </c>
      <c r="R18" s="1">
        <v>6.7</v>
      </c>
      <c r="S18" s="1">
        <v>6.9</v>
      </c>
      <c r="T18" s="1">
        <v>6.8</v>
      </c>
      <c r="U18" s="1">
        <f t="shared" si="14"/>
        <v>6.8000000000000007</v>
      </c>
      <c r="V18" s="1">
        <f t="shared" si="12"/>
        <v>6.0439041564815419</v>
      </c>
      <c r="W18" s="1">
        <f t="shared" si="13"/>
        <v>5.0389598748000003E-2</v>
      </c>
      <c r="X18" s="1">
        <f t="shared" si="4"/>
        <v>1.51168796244E-2</v>
      </c>
      <c r="Y18" s="1">
        <f t="shared" si="5"/>
        <v>0.3</v>
      </c>
      <c r="Z18" s="1">
        <f t="shared" si="15"/>
        <v>6.7848831203756008</v>
      </c>
      <c r="AA18" s="1">
        <v>6.3</v>
      </c>
      <c r="AB18" s="1">
        <v>0.27054342487716576</v>
      </c>
      <c r="AC18" s="1">
        <f t="shared" si="7"/>
        <v>1.0735850193538323</v>
      </c>
    </row>
    <row r="19" spans="1:29" x14ac:dyDescent="0.35">
      <c r="A19">
        <v>6012020</v>
      </c>
      <c r="B19" t="s">
        <v>10</v>
      </c>
      <c r="C19">
        <v>3</v>
      </c>
      <c r="D19" s="1">
        <v>1241</v>
      </c>
      <c r="E19" s="1">
        <v>17</v>
      </c>
      <c r="F19" s="1">
        <v>21</v>
      </c>
      <c r="G19" s="1">
        <v>1.2150000000000001</v>
      </c>
      <c r="H19" s="1">
        <v>1.5</v>
      </c>
      <c r="I19" t="s">
        <v>42</v>
      </c>
      <c r="J19" t="s">
        <v>52</v>
      </c>
      <c r="K19" t="s">
        <v>44</v>
      </c>
      <c r="L19" s="5" t="s">
        <v>24</v>
      </c>
      <c r="M19" t="s">
        <v>37</v>
      </c>
      <c r="N19" s="1">
        <v>90.21</v>
      </c>
      <c r="O19" s="1">
        <v>0.88700000000000001</v>
      </c>
      <c r="P19" s="1">
        <v>7.55</v>
      </c>
      <c r="Q19" s="1">
        <v>7.26</v>
      </c>
      <c r="R19" s="1">
        <v>8.4</v>
      </c>
      <c r="S19" s="1">
        <v>8.6999999999999993</v>
      </c>
      <c r="T19" s="1">
        <v>8.5</v>
      </c>
      <c r="U19" s="1">
        <f t="shared" si="14"/>
        <v>8.5333333333333332</v>
      </c>
      <c r="V19" s="1">
        <f t="shared" si="12"/>
        <v>6.087213822729499</v>
      </c>
      <c r="W19" s="1">
        <f t="shared" si="13"/>
        <v>5.0389598748000003E-2</v>
      </c>
      <c r="X19" s="1">
        <f t="shared" si="4"/>
        <v>6.1223362478820008E-2</v>
      </c>
      <c r="Y19" s="1">
        <f t="shared" si="5"/>
        <v>1.2150000000000001</v>
      </c>
      <c r="Z19" s="1">
        <f t="shared" si="15"/>
        <v>8.4721099708545129</v>
      </c>
      <c r="AA19" s="1">
        <v>4.2</v>
      </c>
      <c r="AB19" s="1">
        <v>0.24910327695888279</v>
      </c>
      <c r="AC19" s="1">
        <f t="shared" si="7"/>
        <v>1.4827576009457308</v>
      </c>
    </row>
    <row r="20" spans="1:29" x14ac:dyDescent="0.35">
      <c r="A20">
        <v>6012020</v>
      </c>
      <c r="B20" t="s">
        <v>10</v>
      </c>
      <c r="C20">
        <v>3</v>
      </c>
      <c r="D20" s="1">
        <v>1241</v>
      </c>
      <c r="E20" s="1">
        <v>17</v>
      </c>
      <c r="F20" s="1">
        <v>21</v>
      </c>
      <c r="G20" s="1">
        <v>1.2150000000000001</v>
      </c>
      <c r="H20" s="1">
        <v>1.5</v>
      </c>
      <c r="I20" t="s">
        <v>42</v>
      </c>
      <c r="J20" t="s">
        <v>52</v>
      </c>
      <c r="K20" t="s">
        <v>43</v>
      </c>
      <c r="L20" s="5" t="s">
        <v>23</v>
      </c>
      <c r="M20" t="s">
        <v>28</v>
      </c>
      <c r="N20" s="1">
        <v>86.25</v>
      </c>
      <c r="O20" s="1">
        <v>0.75600000000000001</v>
      </c>
      <c r="P20" s="1">
        <v>7.53</v>
      </c>
      <c r="Q20" s="1">
        <v>7.2</v>
      </c>
      <c r="R20" s="1">
        <v>7.2</v>
      </c>
      <c r="S20" s="1">
        <v>7.5</v>
      </c>
      <c r="T20" s="1">
        <v>6.9</v>
      </c>
      <c r="U20" s="1">
        <f t="shared" si="14"/>
        <v>7.2</v>
      </c>
      <c r="V20" s="1">
        <f t="shared" si="12"/>
        <v>6.0891824439225886</v>
      </c>
      <c r="W20" s="1">
        <f t="shared" si="13"/>
        <v>5.0389598748000003E-2</v>
      </c>
      <c r="X20" s="1">
        <f t="shared" si="4"/>
        <v>6.1223362478820008E-2</v>
      </c>
      <c r="Y20" s="1">
        <f t="shared" si="5"/>
        <v>1.2150000000000001</v>
      </c>
      <c r="Z20" s="1">
        <f t="shared" si="15"/>
        <v>7.1387766375211799</v>
      </c>
      <c r="AA20" s="1">
        <v>3.9</v>
      </c>
      <c r="AB20" s="1">
        <v>0.21887112593741911</v>
      </c>
      <c r="AC20" s="1">
        <f t="shared" si="7"/>
        <v>1.403020038060379</v>
      </c>
    </row>
    <row r="21" spans="1:29" x14ac:dyDescent="0.35">
      <c r="A21">
        <v>6012020</v>
      </c>
      <c r="B21" t="s">
        <v>10</v>
      </c>
      <c r="C21">
        <v>3</v>
      </c>
      <c r="D21" s="1">
        <v>1241</v>
      </c>
      <c r="E21" s="1">
        <v>17</v>
      </c>
      <c r="F21" s="1">
        <v>21</v>
      </c>
      <c r="G21" s="1">
        <v>1.2150000000000001</v>
      </c>
      <c r="H21" s="1">
        <v>1.5</v>
      </c>
      <c r="I21" t="s">
        <v>42</v>
      </c>
      <c r="J21" t="s">
        <v>51</v>
      </c>
      <c r="L21" s="5" t="s">
        <v>11</v>
      </c>
      <c r="M21" t="s">
        <v>38</v>
      </c>
      <c r="N21" s="1">
        <v>79.37</v>
      </c>
      <c r="O21" s="1">
        <v>0.879</v>
      </c>
      <c r="P21" s="1">
        <v>7.6</v>
      </c>
      <c r="Q21" s="1">
        <v>7.32</v>
      </c>
      <c r="R21" s="1">
        <v>8.9</v>
      </c>
      <c r="S21" s="1">
        <v>9.1999999999999993</v>
      </c>
      <c r="T21" s="1"/>
      <c r="U21" s="1">
        <f t="shared" si="14"/>
        <v>9.0500000000000007</v>
      </c>
      <c r="V21" s="1">
        <f t="shared" si="12"/>
        <v>6.0822922697467767</v>
      </c>
      <c r="W21" s="1">
        <f t="shared" si="13"/>
        <v>5.0389598748000003E-2</v>
      </c>
      <c r="X21" s="1">
        <f t="shared" si="4"/>
        <v>6.1223362478820008E-2</v>
      </c>
      <c r="Y21" s="1">
        <f t="shared" si="5"/>
        <v>1.2150000000000001</v>
      </c>
      <c r="Z21" s="1">
        <f t="shared" si="15"/>
        <v>8.9887766375211804</v>
      </c>
      <c r="AA21" s="1">
        <v>4.5999999999999996</v>
      </c>
      <c r="AB21" s="1">
        <v>0.27794721696405478</v>
      </c>
      <c r="AC21" s="1">
        <f t="shared" si="7"/>
        <v>1.5105827008916022</v>
      </c>
    </row>
    <row r="22" spans="1:29" x14ac:dyDescent="0.35">
      <c r="A22">
        <v>6012020</v>
      </c>
      <c r="B22" t="s">
        <v>10</v>
      </c>
      <c r="C22">
        <v>3</v>
      </c>
      <c r="D22" s="1">
        <v>1241</v>
      </c>
      <c r="E22" s="1">
        <v>17</v>
      </c>
      <c r="F22" s="1">
        <v>21</v>
      </c>
      <c r="G22" s="1">
        <v>1.2150000000000001</v>
      </c>
      <c r="H22" s="1">
        <v>1.5</v>
      </c>
      <c r="I22" t="s">
        <v>42</v>
      </c>
      <c r="J22" t="s">
        <v>53</v>
      </c>
      <c r="K22" t="s">
        <v>46</v>
      </c>
      <c r="L22" s="5" t="s">
        <v>45</v>
      </c>
      <c r="M22" t="s">
        <v>22</v>
      </c>
      <c r="N22" s="1">
        <v>76.5</v>
      </c>
      <c r="O22" s="1">
        <v>0.86599999999999999</v>
      </c>
      <c r="P22" s="1">
        <v>7.56</v>
      </c>
      <c r="Q22" s="1">
        <v>7.23</v>
      </c>
      <c r="R22" s="1">
        <v>8.6999999999999993</v>
      </c>
      <c r="S22" s="1">
        <v>9</v>
      </c>
      <c r="T22" s="1">
        <v>8.4</v>
      </c>
      <c r="U22" s="1">
        <f t="shared" ref="U22:U24" si="16">AVERAGE(R22:T22)</f>
        <v>8.7000000000000011</v>
      </c>
      <c r="V22" s="1">
        <f t="shared" si="12"/>
        <v>6.086229512132955</v>
      </c>
      <c r="W22" s="1">
        <f t="shared" si="13"/>
        <v>5.0389598748000003E-2</v>
      </c>
      <c r="X22" s="1">
        <f t="shared" si="4"/>
        <v>6.1223362478820008E-2</v>
      </c>
      <c r="Y22" s="1">
        <f t="shared" si="5"/>
        <v>1.2150000000000001</v>
      </c>
      <c r="Z22" s="1">
        <f t="shared" ref="Z22:Z24" si="17">U22-X22</f>
        <v>8.6387766375211807</v>
      </c>
      <c r="AA22" s="1">
        <v>4.4000000000000004</v>
      </c>
      <c r="AB22" s="1">
        <v>0.27116040755107318</v>
      </c>
      <c r="AC22" s="1">
        <f t="shared" si="7"/>
        <v>1.5406841338129156</v>
      </c>
    </row>
    <row r="23" spans="1:29" x14ac:dyDescent="0.35">
      <c r="A23">
        <v>6012020</v>
      </c>
      <c r="B23" t="s">
        <v>10</v>
      </c>
      <c r="C23">
        <v>3</v>
      </c>
      <c r="D23" s="1">
        <v>1241</v>
      </c>
      <c r="E23" s="1">
        <v>17</v>
      </c>
      <c r="F23" s="1">
        <v>21</v>
      </c>
      <c r="G23" s="1">
        <v>1.2150000000000001</v>
      </c>
      <c r="H23" s="1">
        <v>1.5</v>
      </c>
      <c r="I23" t="s">
        <v>42</v>
      </c>
      <c r="J23" t="s">
        <v>52</v>
      </c>
      <c r="K23" t="s">
        <v>48</v>
      </c>
      <c r="L23" s="5">
        <v>10229</v>
      </c>
      <c r="M23" t="s">
        <v>35</v>
      </c>
      <c r="N23" s="1">
        <v>75.52</v>
      </c>
      <c r="O23" s="1">
        <v>0.877</v>
      </c>
      <c r="P23" s="1">
        <v>7.6</v>
      </c>
      <c r="Q23" s="1">
        <v>7.22</v>
      </c>
      <c r="R23" s="1">
        <v>9</v>
      </c>
      <c r="S23" s="1">
        <v>9.4</v>
      </c>
      <c r="T23" s="1"/>
      <c r="U23" s="1">
        <f t="shared" si="16"/>
        <v>9.1999999999999993</v>
      </c>
      <c r="V23" s="1">
        <f t="shared" si="12"/>
        <v>6.0822922697467767</v>
      </c>
      <c r="W23" s="1">
        <f t="shared" si="13"/>
        <v>5.0389598748000003E-2</v>
      </c>
      <c r="X23" s="1">
        <f t="shared" si="4"/>
        <v>6.1223362478820008E-2</v>
      </c>
      <c r="Y23" s="1">
        <f t="shared" si="5"/>
        <v>1.2150000000000001</v>
      </c>
      <c r="Z23" s="1">
        <f t="shared" si="17"/>
        <v>9.138776637521179</v>
      </c>
      <c r="AA23" s="1">
        <v>5.2</v>
      </c>
      <c r="AB23" s="1">
        <v>0.30463171761055086</v>
      </c>
      <c r="AC23" s="1">
        <f t="shared" si="7"/>
        <v>1.4645755654353405</v>
      </c>
    </row>
    <row r="24" spans="1:29" x14ac:dyDescent="0.35">
      <c r="A24">
        <v>6012020</v>
      </c>
      <c r="B24" t="s">
        <v>10</v>
      </c>
      <c r="C24">
        <v>3</v>
      </c>
      <c r="D24" s="1">
        <v>1241</v>
      </c>
      <c r="E24" s="1">
        <v>17</v>
      </c>
      <c r="F24" s="1">
        <v>21</v>
      </c>
      <c r="G24" s="1">
        <v>1.2150000000000001</v>
      </c>
      <c r="H24" s="1">
        <v>1.5</v>
      </c>
      <c r="I24" t="s">
        <v>42</v>
      </c>
      <c r="J24" t="s">
        <v>54</v>
      </c>
      <c r="K24" t="s">
        <v>49</v>
      </c>
      <c r="L24" s="5" t="s">
        <v>47</v>
      </c>
      <c r="M24" t="s">
        <v>36</v>
      </c>
      <c r="N24" s="1">
        <v>80.680000000000007</v>
      </c>
      <c r="O24" s="1">
        <v>0.83499999999999996</v>
      </c>
      <c r="P24" s="1">
        <v>7.5</v>
      </c>
      <c r="Q24" s="1">
        <v>7.17</v>
      </c>
      <c r="R24" s="1">
        <v>7.2</v>
      </c>
      <c r="S24" s="1">
        <v>7.3</v>
      </c>
      <c r="T24" s="1"/>
      <c r="U24" s="1">
        <f t="shared" si="16"/>
        <v>7.25</v>
      </c>
      <c r="V24" s="1">
        <f t="shared" si="12"/>
        <v>6.0921353757122221</v>
      </c>
      <c r="W24" s="1">
        <f t="shared" si="13"/>
        <v>5.0389598748000003E-2</v>
      </c>
      <c r="X24" s="1">
        <f t="shared" si="4"/>
        <v>6.1223362478820008E-2</v>
      </c>
      <c r="Y24" s="1">
        <f t="shared" si="5"/>
        <v>1.2150000000000001</v>
      </c>
      <c r="Z24" s="1">
        <f t="shared" si="17"/>
        <v>7.1887766375211797</v>
      </c>
      <c r="AA24" s="1">
        <v>4</v>
      </c>
      <c r="AB24" s="1">
        <v>0.22226453064391002</v>
      </c>
      <c r="AC24" s="1">
        <f t="shared" si="7"/>
        <v>1.3891533165244376</v>
      </c>
    </row>
    <row r="25" spans="1:29" x14ac:dyDescent="0.35">
      <c r="D25" s="1"/>
      <c r="E25" s="1"/>
      <c r="F25" s="1"/>
      <c r="G25" s="1"/>
      <c r="H25" s="1"/>
      <c r="L25" s="5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35">
      <c r="A26">
        <v>6152020</v>
      </c>
      <c r="B26" t="s">
        <v>10</v>
      </c>
      <c r="C26">
        <v>4</v>
      </c>
      <c r="D26" s="1">
        <v>1119.54</v>
      </c>
      <c r="E26" s="1">
        <v>17</v>
      </c>
      <c r="F26" s="1">
        <v>21</v>
      </c>
      <c r="G26" s="1">
        <v>0.3</v>
      </c>
      <c r="H26" s="1">
        <v>0.3</v>
      </c>
      <c r="I26" t="s">
        <v>42</v>
      </c>
      <c r="J26" t="s">
        <v>51</v>
      </c>
      <c r="K26" s="6">
        <v>8.9999999999999993E-3</v>
      </c>
      <c r="L26" s="5" t="s">
        <v>11</v>
      </c>
      <c r="M26" t="s">
        <v>22</v>
      </c>
      <c r="N26" s="1">
        <v>22.47</v>
      </c>
      <c r="O26" s="1">
        <v>1.599</v>
      </c>
      <c r="P26" s="1">
        <v>8.01</v>
      </c>
      <c r="Q26" s="1">
        <v>7.58</v>
      </c>
      <c r="R26" s="1">
        <v>6.1</v>
      </c>
      <c r="S26" s="1">
        <v>6.6</v>
      </c>
      <c r="T26" s="1">
        <v>5.8</v>
      </c>
      <c r="U26" s="1">
        <f t="shared" ref="U26" si="18">AVERAGE(R26:T26)</f>
        <v>6.166666666666667</v>
      </c>
      <c r="V26" s="1">
        <f t="shared" ref="V26:V34" si="19">6.4755*E26^(-0.0187)+LOG(E26)*(1.1704-0.1672*P26)+0.1073*P26-0.7511</f>
        <v>6.0419355352884541</v>
      </c>
      <c r="W26" s="1">
        <f t="shared" ref="W26:W34" si="20">1.0064*10^(-1)-5.4431*10^(-3)*E26+2.1776*10^(-4)*E26^(2)-4.9731*10^(-6)*E26^(3)+4.5288*10^(-8)*E26^(4)</f>
        <v>5.0389598748000003E-2</v>
      </c>
      <c r="X26" s="1">
        <f t="shared" si="4"/>
        <v>1.51168796244E-2</v>
      </c>
      <c r="Y26" s="1">
        <f t="shared" si="5"/>
        <v>0.3</v>
      </c>
      <c r="Z26" s="1">
        <f t="shared" ref="Z26" si="21">U26-X26</f>
        <v>6.1515497870422671</v>
      </c>
      <c r="AA26" s="1">
        <v>5.3</v>
      </c>
      <c r="AB26" s="1">
        <v>0.40245900312542027</v>
      </c>
      <c r="AC26" s="1">
        <f t="shared" si="7"/>
        <v>1.8983915241765108</v>
      </c>
    </row>
    <row r="27" spans="1:29" x14ac:dyDescent="0.35">
      <c r="A27">
        <v>6152020</v>
      </c>
      <c r="B27" t="s">
        <v>10</v>
      </c>
      <c r="C27">
        <v>4</v>
      </c>
      <c r="D27" s="1">
        <v>1119.54</v>
      </c>
      <c r="E27" s="1">
        <v>17</v>
      </c>
      <c r="F27" s="1">
        <v>21</v>
      </c>
      <c r="G27" s="1">
        <v>0.3</v>
      </c>
      <c r="H27" s="1">
        <v>0.3</v>
      </c>
      <c r="I27" t="s">
        <v>42</v>
      </c>
      <c r="J27" t="s">
        <v>52</v>
      </c>
      <c r="K27" t="s">
        <v>43</v>
      </c>
      <c r="L27" s="5" t="s">
        <v>23</v>
      </c>
      <c r="M27" t="s">
        <v>35</v>
      </c>
      <c r="N27" s="1">
        <v>18.71</v>
      </c>
      <c r="O27" s="1">
        <v>1.446</v>
      </c>
      <c r="P27" s="1">
        <v>7.98</v>
      </c>
      <c r="Q27" s="1">
        <v>7.55</v>
      </c>
      <c r="R27" s="1">
        <v>6.2</v>
      </c>
      <c r="S27" s="1">
        <v>6.5</v>
      </c>
      <c r="T27" s="1">
        <v>6.4</v>
      </c>
      <c r="U27" s="1">
        <f t="shared" ref="U27" si="22">AVERAGE(R27:T27)</f>
        <v>6.3666666666666671</v>
      </c>
      <c r="V27" s="1">
        <f t="shared" si="19"/>
        <v>6.0448884670780867</v>
      </c>
      <c r="W27" s="1">
        <f t="shared" si="20"/>
        <v>5.0389598748000003E-2</v>
      </c>
      <c r="X27" s="1">
        <f t="shared" si="4"/>
        <v>1.51168796244E-2</v>
      </c>
      <c r="Y27" s="1">
        <f t="shared" si="5"/>
        <v>0.3</v>
      </c>
      <c r="Z27" s="1">
        <f t="shared" ref="Z27" si="23">U27-X27</f>
        <v>6.3515497870422672</v>
      </c>
      <c r="AA27" s="1">
        <v>5.0999999999999996</v>
      </c>
      <c r="AB27" s="1">
        <v>0.45043331835686579</v>
      </c>
      <c r="AC27" s="1">
        <f t="shared" si="7"/>
        <v>2.208006462533656</v>
      </c>
    </row>
    <row r="28" spans="1:29" x14ac:dyDescent="0.35">
      <c r="A28">
        <v>6152020</v>
      </c>
      <c r="B28" t="s">
        <v>10</v>
      </c>
      <c r="C28">
        <v>4</v>
      </c>
      <c r="D28" s="1">
        <v>1119.54</v>
      </c>
      <c r="E28" s="1">
        <v>17</v>
      </c>
      <c r="F28" s="1">
        <v>21</v>
      </c>
      <c r="G28" s="1">
        <v>0.3</v>
      </c>
      <c r="H28" s="1">
        <v>0.3</v>
      </c>
      <c r="I28" t="s">
        <v>42</v>
      </c>
      <c r="J28" t="s">
        <v>52</v>
      </c>
      <c r="K28" t="s">
        <v>44</v>
      </c>
      <c r="L28" s="5" t="s">
        <v>24</v>
      </c>
      <c r="M28" t="s">
        <v>36</v>
      </c>
      <c r="N28" s="1">
        <v>20.92</v>
      </c>
      <c r="O28" s="1">
        <v>1.349</v>
      </c>
      <c r="P28" s="1">
        <v>7.97</v>
      </c>
      <c r="Q28" s="1">
        <v>7.58</v>
      </c>
      <c r="R28" s="1">
        <v>6.4</v>
      </c>
      <c r="S28" s="1">
        <v>6.5</v>
      </c>
      <c r="T28" s="1">
        <v>6.6</v>
      </c>
      <c r="U28" s="1">
        <f t="shared" ref="U28:U30" si="24">AVERAGE(R28:T28)</f>
        <v>6.5</v>
      </c>
      <c r="V28" s="1">
        <f t="shared" si="19"/>
        <v>6.0458727776746315</v>
      </c>
      <c r="W28" s="1">
        <f t="shared" si="20"/>
        <v>5.0389598748000003E-2</v>
      </c>
      <c r="X28" s="1">
        <f t="shared" si="4"/>
        <v>1.51168796244E-2</v>
      </c>
      <c r="Y28" s="1">
        <f t="shared" si="5"/>
        <v>0.3</v>
      </c>
      <c r="Z28" s="1">
        <f t="shared" ref="Z28:Z30" si="25">U28-X28</f>
        <v>6.4848831203756001</v>
      </c>
      <c r="AA28" s="1">
        <v>5.0999999999999996</v>
      </c>
      <c r="AB28" s="1">
        <v>0.43029983524334103</v>
      </c>
      <c r="AC28" s="1">
        <f t="shared" si="7"/>
        <v>2.1093129178595151</v>
      </c>
    </row>
    <row r="29" spans="1:29" x14ac:dyDescent="0.35">
      <c r="A29">
        <v>6152020</v>
      </c>
      <c r="B29" t="s">
        <v>10</v>
      </c>
      <c r="C29">
        <v>4</v>
      </c>
      <c r="D29" s="1">
        <v>1119.54</v>
      </c>
      <c r="E29" s="1">
        <v>17</v>
      </c>
      <c r="F29" s="1">
        <v>21</v>
      </c>
      <c r="G29" s="1">
        <v>0.45</v>
      </c>
      <c r="H29" s="1">
        <v>0.6</v>
      </c>
      <c r="I29" t="s">
        <v>42</v>
      </c>
      <c r="J29" t="s">
        <v>51</v>
      </c>
      <c r="K29" s="6">
        <v>8.9999999999999993E-3</v>
      </c>
      <c r="L29" s="5" t="s">
        <v>11</v>
      </c>
      <c r="M29" t="s">
        <v>22</v>
      </c>
      <c r="N29" s="1">
        <v>33.74</v>
      </c>
      <c r="O29" s="1">
        <v>1.091</v>
      </c>
      <c r="P29" s="1">
        <v>7.89</v>
      </c>
      <c r="Q29" s="1">
        <v>7.49</v>
      </c>
      <c r="R29" s="1">
        <v>6.3</v>
      </c>
      <c r="S29" s="1">
        <v>6.8</v>
      </c>
      <c r="T29" s="1"/>
      <c r="U29" s="1">
        <f t="shared" si="24"/>
        <v>6.55</v>
      </c>
      <c r="V29" s="1">
        <f t="shared" si="19"/>
        <v>6.0537472624469872</v>
      </c>
      <c r="W29" s="1">
        <f t="shared" si="20"/>
        <v>5.0389598748000003E-2</v>
      </c>
      <c r="X29" s="1">
        <f t="shared" si="4"/>
        <v>2.2675319436600002E-2</v>
      </c>
      <c r="Y29" s="1">
        <f t="shared" si="5"/>
        <v>0.45</v>
      </c>
      <c r="Z29" s="1">
        <f t="shared" si="25"/>
        <v>6.5273246805633995</v>
      </c>
      <c r="AA29" s="1">
        <v>5.0999999999999996</v>
      </c>
      <c r="AB29" s="1">
        <v>0.4203903865234031</v>
      </c>
      <c r="AC29" s="1">
        <f t="shared" si="7"/>
        <v>2.0607371888402115</v>
      </c>
    </row>
    <row r="30" spans="1:29" x14ac:dyDescent="0.35">
      <c r="A30">
        <v>6152020</v>
      </c>
      <c r="B30" t="s">
        <v>10</v>
      </c>
      <c r="C30">
        <v>4</v>
      </c>
      <c r="D30" s="1">
        <v>1119.54</v>
      </c>
      <c r="E30" s="1">
        <v>17</v>
      </c>
      <c r="F30" s="1">
        <v>21</v>
      </c>
      <c r="G30" s="1">
        <v>0.45</v>
      </c>
      <c r="H30" s="1">
        <v>0.6</v>
      </c>
      <c r="I30" t="s">
        <v>42</v>
      </c>
      <c r="J30" t="s">
        <v>52</v>
      </c>
      <c r="K30" t="s">
        <v>43</v>
      </c>
      <c r="L30" s="5" t="s">
        <v>23</v>
      </c>
      <c r="M30" t="s">
        <v>35</v>
      </c>
      <c r="N30" s="1">
        <v>36.520000000000003</v>
      </c>
      <c r="O30" s="1">
        <v>1.0429999999999999</v>
      </c>
      <c r="P30" s="1">
        <v>7.76</v>
      </c>
      <c r="Q30" s="1">
        <v>7.38</v>
      </c>
      <c r="R30" s="1">
        <v>5.8</v>
      </c>
      <c r="S30" s="1">
        <v>6.2</v>
      </c>
      <c r="T30" s="1">
        <v>6.2</v>
      </c>
      <c r="U30" s="1">
        <f t="shared" si="24"/>
        <v>6.0666666666666664</v>
      </c>
      <c r="V30" s="1">
        <f t="shared" si="19"/>
        <v>6.0665433002020652</v>
      </c>
      <c r="W30" s="1">
        <f t="shared" si="20"/>
        <v>5.0389598748000003E-2</v>
      </c>
      <c r="X30" s="1">
        <f t="shared" si="4"/>
        <v>2.2675319436600002E-2</v>
      </c>
      <c r="Y30" s="1">
        <f t="shared" si="5"/>
        <v>0.45</v>
      </c>
      <c r="Z30" s="1">
        <f t="shared" si="25"/>
        <v>6.0439913472300661</v>
      </c>
      <c r="AA30" s="1">
        <v>5.2</v>
      </c>
      <c r="AB30" s="1">
        <v>0.39302143291595559</v>
      </c>
      <c r="AC30" s="1">
        <f t="shared" si="7"/>
        <v>1.8895261197882478</v>
      </c>
    </row>
    <row r="31" spans="1:29" x14ac:dyDescent="0.35">
      <c r="A31">
        <v>6152020</v>
      </c>
      <c r="B31" t="s">
        <v>10</v>
      </c>
      <c r="C31">
        <v>4</v>
      </c>
      <c r="D31" s="1">
        <v>1119.54</v>
      </c>
      <c r="E31" s="1">
        <v>17</v>
      </c>
      <c r="F31" s="1">
        <v>21</v>
      </c>
      <c r="G31" s="1">
        <v>0.45</v>
      </c>
      <c r="H31" s="1">
        <v>0.6</v>
      </c>
      <c r="I31" t="s">
        <v>42</v>
      </c>
      <c r="J31" t="s">
        <v>52</v>
      </c>
      <c r="K31" t="s">
        <v>44</v>
      </c>
      <c r="L31" s="5" t="s">
        <v>24</v>
      </c>
      <c r="M31" t="s">
        <v>36</v>
      </c>
      <c r="N31" s="1">
        <v>42.06</v>
      </c>
      <c r="O31" s="1">
        <v>1.1879999999999999</v>
      </c>
      <c r="P31" s="1">
        <v>7.87</v>
      </c>
      <c r="Q31" s="1">
        <v>7.45</v>
      </c>
      <c r="R31" s="1">
        <v>6.5</v>
      </c>
      <c r="S31" s="1">
        <v>6.6</v>
      </c>
      <c r="T31" s="1"/>
      <c r="U31" s="1">
        <f t="shared" ref="U31:U33" si="26">AVERAGE(R31:T31)</f>
        <v>6.55</v>
      </c>
      <c r="V31" s="1">
        <f t="shared" si="19"/>
        <v>6.0557158836400768</v>
      </c>
      <c r="W31" s="1">
        <f t="shared" si="20"/>
        <v>5.0389598748000003E-2</v>
      </c>
      <c r="X31" s="1">
        <f t="shared" si="4"/>
        <v>2.2675319436600002E-2</v>
      </c>
      <c r="Y31" s="1">
        <f t="shared" si="5"/>
        <v>0.45</v>
      </c>
      <c r="Z31" s="1">
        <f t="shared" ref="Z31:Z33" si="27">U31-X31</f>
        <v>6.5273246805633995</v>
      </c>
      <c r="AA31" s="1">
        <v>4.5</v>
      </c>
      <c r="AB31" s="1">
        <v>0.34394606782673898</v>
      </c>
      <c r="AC31" s="1">
        <f t="shared" si="7"/>
        <v>1.9108114879263278</v>
      </c>
    </row>
    <row r="32" spans="1:29" x14ac:dyDescent="0.35">
      <c r="A32">
        <v>6152020</v>
      </c>
      <c r="B32" t="s">
        <v>10</v>
      </c>
      <c r="C32">
        <v>4</v>
      </c>
      <c r="D32" s="1">
        <v>1119.54</v>
      </c>
      <c r="E32" s="1">
        <v>17</v>
      </c>
      <c r="F32" s="1">
        <v>21</v>
      </c>
      <c r="G32" s="1">
        <v>0.79</v>
      </c>
      <c r="H32" s="1">
        <v>1</v>
      </c>
      <c r="I32" t="s">
        <v>42</v>
      </c>
      <c r="J32" t="s">
        <v>52</v>
      </c>
      <c r="K32" t="s">
        <v>43</v>
      </c>
      <c r="L32" s="5" t="s">
        <v>23</v>
      </c>
      <c r="M32" t="s">
        <v>22</v>
      </c>
      <c r="N32" s="1">
        <v>64.34</v>
      </c>
      <c r="O32" s="1">
        <v>0.96099999999999997</v>
      </c>
      <c r="P32" s="1">
        <v>7.62</v>
      </c>
      <c r="Q32" s="1">
        <v>7.18</v>
      </c>
      <c r="R32" s="1">
        <v>6.9</v>
      </c>
      <c r="S32" s="1">
        <v>7.1</v>
      </c>
      <c r="T32" s="1">
        <v>7.2</v>
      </c>
      <c r="U32" s="1">
        <f t="shared" si="26"/>
        <v>7.0666666666666664</v>
      </c>
      <c r="V32" s="1">
        <f t="shared" si="19"/>
        <v>6.080323648553688</v>
      </c>
      <c r="W32" s="1">
        <f t="shared" si="20"/>
        <v>5.0389598748000003E-2</v>
      </c>
      <c r="X32" s="1">
        <f t="shared" si="4"/>
        <v>3.9807783010920007E-2</v>
      </c>
      <c r="Y32" s="1">
        <f t="shared" si="5"/>
        <v>0.79000000000000015</v>
      </c>
      <c r="Z32" s="1">
        <f t="shared" si="27"/>
        <v>7.0268588836557466</v>
      </c>
      <c r="AA32" s="1">
        <v>4.2</v>
      </c>
      <c r="AB32" s="1">
        <v>0.35605761626221877</v>
      </c>
      <c r="AC32" s="1">
        <f t="shared" si="7"/>
        <v>2.1193905729893974</v>
      </c>
    </row>
    <row r="33" spans="1:29" x14ac:dyDescent="0.35">
      <c r="A33">
        <v>6152020</v>
      </c>
      <c r="B33" t="s">
        <v>10</v>
      </c>
      <c r="C33">
        <v>4</v>
      </c>
      <c r="D33" s="1">
        <v>1119.54</v>
      </c>
      <c r="E33" s="1">
        <v>17</v>
      </c>
      <c r="F33" s="1">
        <v>21</v>
      </c>
      <c r="G33" s="1">
        <v>0.79</v>
      </c>
      <c r="H33" s="1">
        <v>1</v>
      </c>
      <c r="I33" t="s">
        <v>42</v>
      </c>
      <c r="J33" t="s">
        <v>51</v>
      </c>
      <c r="K33" s="6">
        <v>8.9999999999999993E-3</v>
      </c>
      <c r="L33" s="5" t="s">
        <v>11</v>
      </c>
      <c r="M33" t="s">
        <v>35</v>
      </c>
      <c r="N33" s="1">
        <v>66.959999999999994</v>
      </c>
      <c r="O33" s="1">
        <v>0.84499999999999997</v>
      </c>
      <c r="P33" s="1">
        <v>7.61</v>
      </c>
      <c r="Q33" s="1">
        <v>7.24</v>
      </c>
      <c r="R33" s="1">
        <v>6.8</v>
      </c>
      <c r="S33" s="1">
        <v>7.1</v>
      </c>
      <c r="T33" s="1">
        <v>6.9</v>
      </c>
      <c r="U33" s="1">
        <f t="shared" si="26"/>
        <v>6.9333333333333327</v>
      </c>
      <c r="V33" s="1">
        <f t="shared" si="19"/>
        <v>6.0813079591502319</v>
      </c>
      <c r="W33" s="1">
        <f t="shared" si="20"/>
        <v>5.0389598748000003E-2</v>
      </c>
      <c r="X33" s="1">
        <f t="shared" si="4"/>
        <v>3.9807783010920007E-2</v>
      </c>
      <c r="Y33" s="1">
        <f t="shared" si="5"/>
        <v>0.79000000000000015</v>
      </c>
      <c r="Z33" s="1">
        <f t="shared" si="27"/>
        <v>6.8935255503224129</v>
      </c>
      <c r="AA33" s="1">
        <v>5.13</v>
      </c>
      <c r="AB33" s="1">
        <v>0.34378877498991467</v>
      </c>
      <c r="AC33" s="1">
        <f t="shared" si="7"/>
        <v>1.6753838937130345</v>
      </c>
    </row>
    <row r="34" spans="1:29" x14ac:dyDescent="0.35">
      <c r="A34">
        <v>6152020</v>
      </c>
      <c r="B34" t="s">
        <v>10</v>
      </c>
      <c r="C34">
        <v>4</v>
      </c>
      <c r="D34" s="1">
        <v>1119.54</v>
      </c>
      <c r="E34" s="1">
        <v>17</v>
      </c>
      <c r="F34" s="1">
        <v>21</v>
      </c>
      <c r="G34" s="1">
        <v>0.79</v>
      </c>
      <c r="H34" s="1">
        <v>1</v>
      </c>
      <c r="I34" t="s">
        <v>42</v>
      </c>
      <c r="J34" t="s">
        <v>52</v>
      </c>
      <c r="K34" t="s">
        <v>44</v>
      </c>
      <c r="L34" s="5" t="s">
        <v>24</v>
      </c>
      <c r="M34" t="s">
        <v>36</v>
      </c>
      <c r="N34" s="1">
        <v>57.87</v>
      </c>
      <c r="O34" s="1">
        <v>0.81599999999999995</v>
      </c>
      <c r="P34" s="1">
        <v>7.59</v>
      </c>
      <c r="Q34" s="1">
        <v>7.07</v>
      </c>
      <c r="R34" s="1">
        <v>6.4</v>
      </c>
      <c r="S34" s="1">
        <v>6.7</v>
      </c>
      <c r="T34" s="1">
        <v>6.4</v>
      </c>
      <c r="U34" s="1">
        <f t="shared" ref="U34" si="28">AVERAGE(R34:T34)</f>
        <v>6.5</v>
      </c>
      <c r="V34" s="1">
        <f t="shared" si="19"/>
        <v>6.0832765803433215</v>
      </c>
      <c r="W34" s="1">
        <f t="shared" si="20"/>
        <v>5.0389598748000003E-2</v>
      </c>
      <c r="X34" s="1">
        <f t="shared" si="4"/>
        <v>3.9807783010920007E-2</v>
      </c>
      <c r="Y34" s="1">
        <f t="shared" si="5"/>
        <v>0.79000000000000015</v>
      </c>
      <c r="Z34" s="1">
        <f t="shared" ref="Z34" si="29">U34-X34</f>
        <v>6.4601922169890802</v>
      </c>
      <c r="AA34" s="1">
        <v>4.66</v>
      </c>
      <c r="AB34" s="1">
        <v>0.34378877498991467</v>
      </c>
      <c r="AC34" s="1">
        <f t="shared" si="7"/>
        <v>1.8443603808471816</v>
      </c>
    </row>
    <row r="35" spans="1:29" x14ac:dyDescent="0.35">
      <c r="D35" s="1"/>
      <c r="E35" s="1"/>
      <c r="F35" s="1"/>
      <c r="G35" s="1"/>
      <c r="H35" s="1"/>
      <c r="L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35">
      <c r="A36">
        <v>6162020</v>
      </c>
      <c r="B36" t="s">
        <v>10</v>
      </c>
      <c r="C36">
        <v>5</v>
      </c>
      <c r="D36" s="1">
        <v>1660.1</v>
      </c>
      <c r="E36" s="1">
        <v>17</v>
      </c>
      <c r="F36" s="1">
        <v>21</v>
      </c>
      <c r="G36" s="1">
        <v>0.45</v>
      </c>
      <c r="H36" s="1">
        <v>0.6</v>
      </c>
      <c r="I36" t="s">
        <v>42</v>
      </c>
      <c r="J36" t="s">
        <v>51</v>
      </c>
      <c r="K36" s="6">
        <v>8.9999999999999993E-3</v>
      </c>
      <c r="L36" s="5" t="s">
        <v>11</v>
      </c>
      <c r="M36" t="s">
        <v>22</v>
      </c>
      <c r="N36" s="1">
        <v>33.409999999999997</v>
      </c>
      <c r="O36" s="1">
        <v>1.2450000000000001</v>
      </c>
      <c r="P36" s="1">
        <v>7.88</v>
      </c>
      <c r="Q36" s="1">
        <v>7.48</v>
      </c>
      <c r="R36" s="1">
        <v>5.6</v>
      </c>
      <c r="S36" s="1">
        <v>5.4</v>
      </c>
      <c r="T36" s="1">
        <v>5.9</v>
      </c>
      <c r="U36" s="1">
        <f t="shared" ref="U36:U38" si="30">AVERAGE(R36:T36)</f>
        <v>5.6333333333333329</v>
      </c>
      <c r="V36" s="1">
        <f t="shared" ref="V36:V44" si="31">6.4755*E36^(-0.0187)+LOG(E36)*(1.1704-0.1672*P36)+0.1073*P36-0.7511</f>
        <v>6.054731573043532</v>
      </c>
      <c r="W36" s="1">
        <f t="shared" ref="W36:W44" si="32">1.0064*10^(-1)-5.4431*10^(-3)*E36+2.1776*10^(-4)*E36^(2)-4.9731*10^(-6)*E36^(3)+4.5288*10^(-8)*E36^(4)</f>
        <v>5.0389598748000003E-2</v>
      </c>
      <c r="X36" s="1">
        <f t="shared" si="4"/>
        <v>2.2675319436600002E-2</v>
      </c>
      <c r="Y36" s="1">
        <f t="shared" si="5"/>
        <v>0.45</v>
      </c>
      <c r="Z36" s="1">
        <f t="shared" ref="Z36:Z38" si="33">U36-X36</f>
        <v>5.6106580138967326</v>
      </c>
      <c r="AA36" s="1">
        <v>5.3</v>
      </c>
      <c r="AB36" s="1">
        <v>0.35873159448823377</v>
      </c>
      <c r="AC36" s="1">
        <f t="shared" si="7"/>
        <v>1.692130162680348</v>
      </c>
    </row>
    <row r="37" spans="1:29" x14ac:dyDescent="0.35">
      <c r="A37">
        <v>6162020</v>
      </c>
      <c r="B37" t="s">
        <v>10</v>
      </c>
      <c r="C37">
        <v>5</v>
      </c>
      <c r="D37" s="1">
        <v>1660.1</v>
      </c>
      <c r="E37" s="1">
        <v>17</v>
      </c>
      <c r="F37" s="1">
        <v>21</v>
      </c>
      <c r="G37" s="1">
        <v>0.45</v>
      </c>
      <c r="H37" s="1">
        <v>0.6</v>
      </c>
      <c r="I37" t="s">
        <v>42</v>
      </c>
      <c r="J37" t="s">
        <v>52</v>
      </c>
      <c r="K37" t="s">
        <v>43</v>
      </c>
      <c r="L37" s="5" t="s">
        <v>23</v>
      </c>
      <c r="M37" t="s">
        <v>35</v>
      </c>
      <c r="N37" s="1">
        <v>31.86</v>
      </c>
      <c r="O37" s="1">
        <v>1.1339999999999999</v>
      </c>
      <c r="P37" s="1">
        <v>7.81</v>
      </c>
      <c r="Q37" s="1">
        <v>7.41</v>
      </c>
      <c r="R37" s="1">
        <v>5.7</v>
      </c>
      <c r="S37" s="1">
        <v>5.7</v>
      </c>
      <c r="T37" s="1">
        <v>5.8</v>
      </c>
      <c r="U37" s="1">
        <f t="shared" si="30"/>
        <v>5.7333333333333334</v>
      </c>
      <c r="V37" s="1">
        <f t="shared" si="31"/>
        <v>6.061621747219343</v>
      </c>
      <c r="W37" s="1">
        <f t="shared" si="32"/>
        <v>5.0389598748000003E-2</v>
      </c>
      <c r="X37" s="1">
        <f t="shared" si="4"/>
        <v>2.2675319436600002E-2</v>
      </c>
      <c r="Y37" s="1">
        <f t="shared" si="5"/>
        <v>0.45</v>
      </c>
      <c r="Z37" s="1">
        <f t="shared" si="33"/>
        <v>5.7106580138967331</v>
      </c>
      <c r="AA37" s="1">
        <v>5.0999999999999996</v>
      </c>
      <c r="AB37" s="1">
        <v>0.3733598283129041</v>
      </c>
      <c r="AC37" s="1">
        <f t="shared" si="7"/>
        <v>1.8301952368279615</v>
      </c>
    </row>
    <row r="38" spans="1:29" x14ac:dyDescent="0.35">
      <c r="A38">
        <v>6162020</v>
      </c>
      <c r="B38" t="s">
        <v>10</v>
      </c>
      <c r="C38">
        <v>5</v>
      </c>
      <c r="D38" s="1">
        <v>1660.1</v>
      </c>
      <c r="E38" s="1">
        <v>17</v>
      </c>
      <c r="F38" s="1">
        <v>21</v>
      </c>
      <c r="G38" s="1">
        <v>0.45</v>
      </c>
      <c r="H38" s="1">
        <v>0.6</v>
      </c>
      <c r="I38" t="s">
        <v>42</v>
      </c>
      <c r="J38" t="s">
        <v>52</v>
      </c>
      <c r="K38" t="s">
        <v>44</v>
      </c>
      <c r="L38" s="5" t="s">
        <v>24</v>
      </c>
      <c r="M38" t="s">
        <v>36</v>
      </c>
      <c r="N38" s="1">
        <v>32.130000000000003</v>
      </c>
      <c r="O38" s="1">
        <v>1.2809999999999999</v>
      </c>
      <c r="P38" s="1">
        <v>7.84</v>
      </c>
      <c r="Q38" s="1">
        <v>7.31</v>
      </c>
      <c r="R38" s="1">
        <v>5.9</v>
      </c>
      <c r="S38" s="1">
        <v>6.1</v>
      </c>
      <c r="T38" s="1">
        <v>6</v>
      </c>
      <c r="U38" s="1">
        <f t="shared" si="30"/>
        <v>6</v>
      </c>
      <c r="V38" s="1">
        <f t="shared" si="31"/>
        <v>6.0586688154297095</v>
      </c>
      <c r="W38" s="1">
        <f t="shared" si="32"/>
        <v>5.0389598748000003E-2</v>
      </c>
      <c r="X38" s="1">
        <f t="shared" si="4"/>
        <v>2.2675319436600002E-2</v>
      </c>
      <c r="Y38" s="1">
        <f t="shared" si="5"/>
        <v>0.45</v>
      </c>
      <c r="Z38" s="1">
        <f t="shared" si="33"/>
        <v>5.9773246805633997</v>
      </c>
      <c r="AA38" s="1">
        <v>5.45</v>
      </c>
      <c r="AB38" s="1">
        <v>0.40371734582001551</v>
      </c>
      <c r="AC38" s="1">
        <f t="shared" si="7"/>
        <v>1.8519144303670436</v>
      </c>
    </row>
    <row r="39" spans="1:29" x14ac:dyDescent="0.35">
      <c r="A39">
        <v>6162020</v>
      </c>
      <c r="B39" t="s">
        <v>10</v>
      </c>
      <c r="C39">
        <v>5</v>
      </c>
      <c r="D39" s="1">
        <v>1660.1</v>
      </c>
      <c r="E39" s="1">
        <v>17</v>
      </c>
      <c r="F39" s="1">
        <v>21</v>
      </c>
      <c r="G39" s="1">
        <v>0.79</v>
      </c>
      <c r="H39" s="1">
        <v>1</v>
      </c>
      <c r="I39" t="s">
        <v>42</v>
      </c>
      <c r="J39" t="s">
        <v>52</v>
      </c>
      <c r="K39" t="s">
        <v>44</v>
      </c>
      <c r="L39" s="5" t="s">
        <v>24</v>
      </c>
      <c r="M39" t="s">
        <v>36</v>
      </c>
      <c r="N39" s="1">
        <v>41.63</v>
      </c>
      <c r="O39" s="1">
        <v>0.85</v>
      </c>
      <c r="P39" s="1">
        <v>7.62</v>
      </c>
      <c r="Q39" s="1">
        <v>7.28</v>
      </c>
      <c r="R39" s="1">
        <v>6.3</v>
      </c>
      <c r="S39" s="1">
        <v>6.7</v>
      </c>
      <c r="T39" s="1">
        <v>6.8</v>
      </c>
      <c r="U39" s="1">
        <f>AVERAGE(R39:T39)</f>
        <v>6.6000000000000005</v>
      </c>
      <c r="V39" s="1">
        <f t="shared" si="31"/>
        <v>6.080323648553688</v>
      </c>
      <c r="W39" s="1">
        <f t="shared" si="32"/>
        <v>5.0389598748000003E-2</v>
      </c>
      <c r="X39" s="1">
        <f t="shared" si="4"/>
        <v>3.9807783010920007E-2</v>
      </c>
      <c r="Y39" s="1">
        <f t="shared" si="5"/>
        <v>0.79000000000000015</v>
      </c>
      <c r="Z39" s="1">
        <f>U39-X39</f>
        <v>6.5601922169890807</v>
      </c>
      <c r="AA39" s="1">
        <v>5.0999999999999996</v>
      </c>
      <c r="AB39" s="1">
        <v>0.35998993718282912</v>
      </c>
      <c r="AC39" s="1">
        <f t="shared" si="7"/>
        <v>1.7646565548177899</v>
      </c>
    </row>
    <row r="40" spans="1:29" x14ac:dyDescent="0.35">
      <c r="A40">
        <v>6162020</v>
      </c>
      <c r="B40" t="s">
        <v>10</v>
      </c>
      <c r="C40">
        <v>5</v>
      </c>
      <c r="D40" s="1">
        <v>1660.1</v>
      </c>
      <c r="E40" s="1">
        <v>17</v>
      </c>
      <c r="F40" s="1">
        <v>21</v>
      </c>
      <c r="G40" s="1">
        <v>0.79</v>
      </c>
      <c r="H40" s="1">
        <v>1</v>
      </c>
      <c r="I40" t="s">
        <v>42</v>
      </c>
      <c r="J40" t="s">
        <v>52</v>
      </c>
      <c r="K40" t="s">
        <v>43</v>
      </c>
      <c r="L40" s="5" t="s">
        <v>23</v>
      </c>
      <c r="M40" t="s">
        <v>35</v>
      </c>
      <c r="N40" s="1">
        <v>30.06</v>
      </c>
      <c r="O40" s="1">
        <v>0.69199999999999995</v>
      </c>
      <c r="P40" s="1">
        <v>7.6</v>
      </c>
      <c r="Q40" s="1">
        <v>7.26</v>
      </c>
      <c r="R40" s="1">
        <v>5.7</v>
      </c>
      <c r="S40" s="1">
        <v>6.2</v>
      </c>
      <c r="T40" s="1">
        <v>5.9</v>
      </c>
      <c r="U40" s="1">
        <f>AVERAGE(R40:T40)</f>
        <v>5.9333333333333336</v>
      </c>
      <c r="V40" s="1">
        <f t="shared" si="31"/>
        <v>6.0822922697467767</v>
      </c>
      <c r="W40" s="1">
        <f t="shared" si="32"/>
        <v>5.0389598748000003E-2</v>
      </c>
      <c r="X40" s="1">
        <f t="shared" si="4"/>
        <v>3.9807783010920007E-2</v>
      </c>
      <c r="Y40" s="1">
        <f t="shared" si="5"/>
        <v>0.79000000000000015</v>
      </c>
      <c r="Z40" s="1">
        <f>U40-X40</f>
        <v>5.8935255503224138</v>
      </c>
      <c r="AA40" s="1">
        <v>5</v>
      </c>
      <c r="AB40" s="1">
        <v>0.35912482658029482</v>
      </c>
      <c r="AC40" s="1">
        <f t="shared" si="7"/>
        <v>1.7956241329014739</v>
      </c>
    </row>
    <row r="41" spans="1:29" x14ac:dyDescent="0.35">
      <c r="A41">
        <v>6162020</v>
      </c>
      <c r="B41" t="s">
        <v>10</v>
      </c>
      <c r="C41">
        <v>5</v>
      </c>
      <c r="D41" s="1">
        <v>1660.1</v>
      </c>
      <c r="E41" s="1">
        <v>17</v>
      </c>
      <c r="F41" s="1">
        <v>21</v>
      </c>
      <c r="G41" s="1">
        <v>0.79</v>
      </c>
      <c r="H41" s="1">
        <v>1</v>
      </c>
      <c r="I41" t="s">
        <v>42</v>
      </c>
      <c r="J41" t="s">
        <v>51</v>
      </c>
      <c r="K41" s="6">
        <v>8.9999999999999993E-3</v>
      </c>
      <c r="L41" s="5" t="s">
        <v>11</v>
      </c>
      <c r="M41" t="s">
        <v>22</v>
      </c>
      <c r="N41" s="1">
        <v>49.49</v>
      </c>
      <c r="O41" s="1">
        <v>0.91300000000000003</v>
      </c>
      <c r="P41" s="1">
        <v>7.61</v>
      </c>
      <c r="Q41" s="1">
        <v>7.32</v>
      </c>
      <c r="R41" s="1">
        <v>6</v>
      </c>
      <c r="S41" s="1">
        <v>6.2</v>
      </c>
      <c r="T41" s="1">
        <v>6.4</v>
      </c>
      <c r="U41" s="1">
        <f t="shared" ref="U41:U44" si="34">AVERAGE(R41:T41)</f>
        <v>6.2</v>
      </c>
      <c r="V41" s="1">
        <f t="shared" si="31"/>
        <v>6.0813079591502319</v>
      </c>
      <c r="W41" s="1">
        <f t="shared" si="32"/>
        <v>5.0389598748000003E-2</v>
      </c>
      <c r="X41" s="1">
        <f t="shared" si="4"/>
        <v>3.9807783010920007E-2</v>
      </c>
      <c r="Y41" s="1">
        <f t="shared" si="5"/>
        <v>0.79000000000000015</v>
      </c>
      <c r="Z41" s="1">
        <f t="shared" ref="Z41:Z44" si="35">U41-X41</f>
        <v>6.1601922169890804</v>
      </c>
      <c r="AA41" s="1">
        <v>4.8</v>
      </c>
      <c r="AB41" s="1">
        <v>0.31122915776726146</v>
      </c>
      <c r="AC41" s="1">
        <f t="shared" si="7"/>
        <v>1.6209851967044868</v>
      </c>
    </row>
    <row r="42" spans="1:29" x14ac:dyDescent="0.35">
      <c r="A42">
        <v>6162020</v>
      </c>
      <c r="B42" t="s">
        <v>10</v>
      </c>
      <c r="C42">
        <v>5</v>
      </c>
      <c r="D42" s="1">
        <v>1660.1</v>
      </c>
      <c r="E42" s="1">
        <v>17</v>
      </c>
      <c r="F42" s="1">
        <v>21</v>
      </c>
      <c r="G42" s="1">
        <v>0.3</v>
      </c>
      <c r="H42" s="1">
        <v>0.3</v>
      </c>
      <c r="I42" t="s">
        <v>42</v>
      </c>
      <c r="J42" t="s">
        <v>51</v>
      </c>
      <c r="K42" s="6">
        <v>8.9999999999999993E-3</v>
      </c>
      <c r="L42" s="5" t="s">
        <v>11</v>
      </c>
      <c r="M42" t="s">
        <v>22</v>
      </c>
      <c r="N42" s="1">
        <v>18.47</v>
      </c>
      <c r="O42" s="1">
        <v>1.4430000000000001</v>
      </c>
      <c r="P42" s="1">
        <v>7.92</v>
      </c>
      <c r="Q42" s="1">
        <v>7.53</v>
      </c>
      <c r="R42" s="1">
        <v>5.7</v>
      </c>
      <c r="S42" s="1">
        <v>6.2</v>
      </c>
      <c r="T42" s="1">
        <v>6.1</v>
      </c>
      <c r="U42" s="1">
        <f t="shared" si="34"/>
        <v>6</v>
      </c>
      <c r="V42" s="1">
        <f t="shared" si="31"/>
        <v>6.0507943306573537</v>
      </c>
      <c r="W42" s="1">
        <f t="shared" si="32"/>
        <v>5.0389598748000003E-2</v>
      </c>
      <c r="X42" s="1">
        <f t="shared" si="4"/>
        <v>1.51168796244E-2</v>
      </c>
      <c r="Y42" s="1">
        <f t="shared" si="5"/>
        <v>0.3</v>
      </c>
      <c r="Z42" s="1">
        <f t="shared" si="35"/>
        <v>5.9848831203756001</v>
      </c>
      <c r="AA42" s="1">
        <v>5.25</v>
      </c>
      <c r="AB42" s="1">
        <v>0.41645806560279286</v>
      </c>
      <c r="AC42" s="1">
        <f t="shared" si="7"/>
        <v>1.9831336457275852</v>
      </c>
    </row>
    <row r="43" spans="1:29" x14ac:dyDescent="0.35">
      <c r="A43">
        <v>6162020</v>
      </c>
      <c r="B43" t="s">
        <v>10</v>
      </c>
      <c r="C43">
        <v>5</v>
      </c>
      <c r="D43" s="1">
        <v>1660.1</v>
      </c>
      <c r="E43" s="1">
        <v>17</v>
      </c>
      <c r="F43" s="1">
        <v>21</v>
      </c>
      <c r="G43" s="1">
        <v>0.3</v>
      </c>
      <c r="H43" s="1">
        <v>0.3</v>
      </c>
      <c r="I43" t="s">
        <v>42</v>
      </c>
      <c r="J43" t="s">
        <v>52</v>
      </c>
      <c r="K43" t="s">
        <v>43</v>
      </c>
      <c r="L43" s="5" t="s">
        <v>23</v>
      </c>
      <c r="M43" t="s">
        <v>35</v>
      </c>
      <c r="N43" s="1">
        <v>18.78</v>
      </c>
      <c r="O43" s="1">
        <v>1.421</v>
      </c>
      <c r="P43" s="1">
        <v>7.94</v>
      </c>
      <c r="Q43" s="1">
        <v>7.48</v>
      </c>
      <c r="R43" s="1">
        <v>5.8</v>
      </c>
      <c r="S43" s="1">
        <v>6.2</v>
      </c>
      <c r="T43" s="1">
        <v>6</v>
      </c>
      <c r="U43" s="1">
        <f t="shared" si="34"/>
        <v>6</v>
      </c>
      <c r="V43" s="1">
        <f t="shared" si="31"/>
        <v>6.048825709464265</v>
      </c>
      <c r="W43" s="1">
        <f t="shared" si="32"/>
        <v>5.0389598748000003E-2</v>
      </c>
      <c r="X43" s="1">
        <f t="shared" si="4"/>
        <v>1.51168796244E-2</v>
      </c>
      <c r="Y43" s="1">
        <f t="shared" si="5"/>
        <v>0.3</v>
      </c>
      <c r="Z43" s="1">
        <f t="shared" si="35"/>
        <v>5.9848831203756001</v>
      </c>
      <c r="AA43" s="1">
        <v>4.9000000000000004</v>
      </c>
      <c r="AB43" s="1">
        <v>0.38437032689061279</v>
      </c>
      <c r="AC43" s="1">
        <f t="shared" si="7"/>
        <v>1.9610730963806775</v>
      </c>
    </row>
    <row r="44" spans="1:29" x14ac:dyDescent="0.35">
      <c r="A44">
        <v>6162020</v>
      </c>
      <c r="B44" t="s">
        <v>10</v>
      </c>
      <c r="C44">
        <v>5</v>
      </c>
      <c r="D44" s="1">
        <v>1660.1</v>
      </c>
      <c r="E44" s="1">
        <v>17</v>
      </c>
      <c r="F44" s="1">
        <v>21</v>
      </c>
      <c r="G44" s="1">
        <v>0.3</v>
      </c>
      <c r="H44" s="1">
        <v>0.3</v>
      </c>
      <c r="I44" t="s">
        <v>42</v>
      </c>
      <c r="J44" t="s">
        <v>52</v>
      </c>
      <c r="K44" t="s">
        <v>44</v>
      </c>
      <c r="L44" s="5" t="s">
        <v>24</v>
      </c>
      <c r="M44" t="s">
        <v>36</v>
      </c>
      <c r="N44" s="1">
        <v>18.21</v>
      </c>
      <c r="O44" s="1">
        <v>1.4219999999999999</v>
      </c>
      <c r="P44" s="1">
        <v>7.9</v>
      </c>
      <c r="Q44" s="1">
        <v>7.52</v>
      </c>
      <c r="R44" s="1">
        <v>5.4</v>
      </c>
      <c r="S44" s="1">
        <v>5.8</v>
      </c>
      <c r="T44" s="1">
        <v>5.7</v>
      </c>
      <c r="U44" s="1">
        <f t="shared" si="34"/>
        <v>5.6333333333333329</v>
      </c>
      <c r="V44" s="1">
        <f t="shared" si="31"/>
        <v>6.0527629518504424</v>
      </c>
      <c r="W44" s="1">
        <f t="shared" si="32"/>
        <v>5.0389598748000003E-2</v>
      </c>
      <c r="X44" s="1">
        <f t="shared" si="4"/>
        <v>1.51168796244E-2</v>
      </c>
      <c r="Y44" s="1">
        <f t="shared" si="5"/>
        <v>0.3</v>
      </c>
      <c r="Z44" s="1">
        <f t="shared" si="35"/>
        <v>5.618216453708933</v>
      </c>
      <c r="AA44" s="1">
        <v>5.0599999999999996</v>
      </c>
      <c r="AB44" s="1">
        <v>0.39192038305818466</v>
      </c>
      <c r="AC44" s="1">
        <f t="shared" si="7"/>
        <v>1.9363655289436001</v>
      </c>
    </row>
    <row r="45" spans="1:29" x14ac:dyDescent="0.35">
      <c r="D45" s="1"/>
      <c r="E45" s="1"/>
      <c r="F45" s="1"/>
      <c r="G45" s="1"/>
      <c r="H45" s="1"/>
      <c r="L45" s="5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35">
      <c r="A46">
        <v>6212020</v>
      </c>
      <c r="B46" t="s">
        <v>10</v>
      </c>
      <c r="C46">
        <v>6</v>
      </c>
      <c r="D46" s="1">
        <v>1270.4000000000001</v>
      </c>
      <c r="E46" s="1">
        <v>17</v>
      </c>
      <c r="F46" s="1">
        <v>21</v>
      </c>
      <c r="G46" s="1">
        <v>0.3</v>
      </c>
      <c r="H46" s="1">
        <v>0.3</v>
      </c>
      <c r="I46" t="s">
        <v>42</v>
      </c>
      <c r="J46" t="s">
        <v>51</v>
      </c>
      <c r="K46" s="6">
        <v>8.9999999999999993E-3</v>
      </c>
      <c r="L46" s="5" t="s">
        <v>11</v>
      </c>
      <c r="M46" t="s">
        <v>22</v>
      </c>
      <c r="N46" s="1">
        <v>22.18</v>
      </c>
      <c r="O46" s="1">
        <v>1.796</v>
      </c>
      <c r="P46" s="1">
        <v>7.97</v>
      </c>
      <c r="Q46" s="1">
        <v>7.55</v>
      </c>
      <c r="R46" s="1">
        <v>6</v>
      </c>
      <c r="S46" s="1">
        <v>6</v>
      </c>
      <c r="T46" s="1">
        <v>6.1</v>
      </c>
      <c r="U46" s="1">
        <f t="shared" ref="U46" si="36">AVERAGE(R46:T46)</f>
        <v>6.0333333333333341</v>
      </c>
      <c r="V46" s="1">
        <f t="shared" ref="V46" si="37">6.4755*E46^(-0.0187)+LOG(E46)*(1.1704-0.1672*P46)+0.1073*P46-0.7511</f>
        <v>6.0458727776746315</v>
      </c>
      <c r="W46" s="1">
        <f t="shared" ref="W46" si="38">1.0064*10^(-1)-5.4431*10^(-3)*E46+2.1776*10^(-4)*E46^(2)-4.9731*10^(-6)*E46^(3)+4.5288*10^(-8)*E46^(4)</f>
        <v>5.0389598748000003E-2</v>
      </c>
      <c r="X46" s="1">
        <f t="shared" si="4"/>
        <v>1.51168796244E-2</v>
      </c>
      <c r="Y46" s="1">
        <f t="shared" si="5"/>
        <v>0.3</v>
      </c>
      <c r="Z46" s="1">
        <f t="shared" ref="Z46" si="39">U46-X46</f>
        <v>6.0182164537089342</v>
      </c>
      <c r="AA46" s="1">
        <v>5.3</v>
      </c>
      <c r="AB46" s="1">
        <v>0.410231559348332</v>
      </c>
      <c r="AC46" s="1">
        <f t="shared" si="7"/>
        <v>1.9350545252279812</v>
      </c>
    </row>
    <row r="47" spans="1:29" x14ac:dyDescent="0.35">
      <c r="A47">
        <v>6212020</v>
      </c>
      <c r="B47" t="s">
        <v>10</v>
      </c>
      <c r="C47">
        <v>6</v>
      </c>
      <c r="D47" s="1">
        <v>1270.4000000000001</v>
      </c>
      <c r="E47" s="1">
        <v>17</v>
      </c>
      <c r="F47" s="1">
        <v>21</v>
      </c>
      <c r="G47" s="1">
        <v>0.3</v>
      </c>
      <c r="H47" s="1">
        <v>0.3</v>
      </c>
      <c r="I47" t="s">
        <v>42</v>
      </c>
      <c r="J47" t="s">
        <v>52</v>
      </c>
      <c r="K47" t="s">
        <v>43</v>
      </c>
      <c r="L47" s="5" t="s">
        <v>23</v>
      </c>
      <c r="M47" t="s">
        <v>35</v>
      </c>
      <c r="N47" s="1">
        <v>19.09</v>
      </c>
      <c r="O47" s="1">
        <v>1.653</v>
      </c>
      <c r="P47" s="1">
        <v>7.95</v>
      </c>
      <c r="Q47" s="1">
        <v>7.4</v>
      </c>
      <c r="R47" s="1">
        <v>5.8</v>
      </c>
      <c r="S47" s="1">
        <v>5.9</v>
      </c>
      <c r="T47" s="1">
        <v>5.8</v>
      </c>
      <c r="U47" s="1">
        <f t="shared" ref="U47:U54" si="40">AVERAGE(R47:T47)</f>
        <v>5.833333333333333</v>
      </c>
      <c r="V47" s="1">
        <f t="shared" ref="V47:V51" si="41">6.4755*E47^(-0.0187)+LOG(E47)*(1.1704-0.1672*P47)+0.1073*P47-0.7511</f>
        <v>6.0478413988677202</v>
      </c>
      <c r="W47" s="1">
        <f t="shared" ref="W47" si="42">1.0064*10^(-1)-5.4431*10^(-3)*E47+2.1776*10^(-4)*E47^(2)-4.9731*10^(-6)*E47^(3)+4.5288*10^(-8)*E47^(4)</f>
        <v>5.0389598748000003E-2</v>
      </c>
      <c r="X47" s="1">
        <f t="shared" si="4"/>
        <v>1.51168796244E-2</v>
      </c>
      <c r="Y47" s="1">
        <f t="shared" si="5"/>
        <v>0.3</v>
      </c>
      <c r="Z47" s="1">
        <f t="shared" ref="Z47" si="43">U47-X47</f>
        <v>5.8182164537089331</v>
      </c>
      <c r="AA47" s="1">
        <v>5.2</v>
      </c>
      <c r="AB47" s="1">
        <v>0.38900867856219284</v>
      </c>
      <c r="AC47" s="1">
        <f t="shared" si="7"/>
        <v>1.8702340315490038</v>
      </c>
    </row>
    <row r="48" spans="1:29" x14ac:dyDescent="0.35">
      <c r="A48">
        <v>6212020</v>
      </c>
      <c r="B48" t="s">
        <v>10</v>
      </c>
      <c r="C48">
        <v>6</v>
      </c>
      <c r="D48" s="1">
        <v>1270.4000000000001</v>
      </c>
      <c r="E48" s="1">
        <v>17</v>
      </c>
      <c r="F48" s="1">
        <v>21</v>
      </c>
      <c r="G48" s="1">
        <v>0.3</v>
      </c>
      <c r="H48" s="1">
        <v>0.3</v>
      </c>
      <c r="I48" t="s">
        <v>42</v>
      </c>
      <c r="J48" t="s">
        <v>52</v>
      </c>
      <c r="K48" t="s">
        <v>44</v>
      </c>
      <c r="L48" s="5" t="s">
        <v>24</v>
      </c>
      <c r="M48" t="s">
        <v>36</v>
      </c>
      <c r="N48" s="1">
        <v>20.58</v>
      </c>
      <c r="O48" s="1">
        <v>1.5649999999999999</v>
      </c>
      <c r="P48" s="1">
        <v>7.92</v>
      </c>
      <c r="Q48" s="1">
        <v>7.51</v>
      </c>
      <c r="R48" s="1">
        <v>5.8</v>
      </c>
      <c r="S48" s="1">
        <v>6.3</v>
      </c>
      <c r="T48" s="1"/>
      <c r="U48" s="1">
        <f t="shared" si="40"/>
        <v>6.05</v>
      </c>
      <c r="V48" s="1">
        <f t="shared" si="41"/>
        <v>6.0507943306573537</v>
      </c>
      <c r="W48" s="1">
        <f t="shared" ref="W48" si="44">1.0064*10^(-1)-5.4431*10^(-3)*E48+2.1776*10^(-4)*E48^(2)-4.9731*10^(-6)*E48^(3)+4.5288*10^(-8)*E48^(4)</f>
        <v>5.0389598748000003E-2</v>
      </c>
      <c r="X48" s="1">
        <f t="shared" si="4"/>
        <v>1.51168796244E-2</v>
      </c>
      <c r="Y48" s="1">
        <f t="shared" si="5"/>
        <v>0.3</v>
      </c>
      <c r="Z48" s="1">
        <f t="shared" ref="Z48:Z49" si="45">U48-X48</f>
        <v>6.0348831203755999</v>
      </c>
      <c r="AA48" s="1">
        <v>5.5</v>
      </c>
      <c r="AB48" s="1">
        <v>0.43858273597103709</v>
      </c>
      <c r="AC48" s="1">
        <f t="shared" si="7"/>
        <v>1.9935578907774414</v>
      </c>
    </row>
    <row r="49" spans="1:29" x14ac:dyDescent="0.35">
      <c r="A49">
        <v>6212020</v>
      </c>
      <c r="B49" t="s">
        <v>10</v>
      </c>
      <c r="C49">
        <v>6</v>
      </c>
      <c r="D49" s="1">
        <v>1270.4000000000001</v>
      </c>
      <c r="E49" s="1">
        <v>17</v>
      </c>
      <c r="F49" s="1">
        <v>21</v>
      </c>
      <c r="G49" s="1">
        <v>0.45</v>
      </c>
      <c r="H49" s="1">
        <v>0.6</v>
      </c>
      <c r="I49" t="s">
        <v>42</v>
      </c>
      <c r="J49" t="s">
        <v>52</v>
      </c>
      <c r="K49" t="s">
        <v>44</v>
      </c>
      <c r="L49" s="5" t="s">
        <v>24</v>
      </c>
      <c r="M49" t="s">
        <v>22</v>
      </c>
      <c r="N49" s="1">
        <v>37.6</v>
      </c>
      <c r="O49" s="1">
        <v>1.35</v>
      </c>
      <c r="P49" s="1">
        <v>7.85</v>
      </c>
      <c r="Q49" s="1">
        <v>7.28</v>
      </c>
      <c r="R49" s="1">
        <v>6.3</v>
      </c>
      <c r="S49" s="1">
        <v>6.3</v>
      </c>
      <c r="T49" s="1">
        <v>6</v>
      </c>
      <c r="U49" s="1">
        <f t="shared" si="40"/>
        <v>6.2</v>
      </c>
      <c r="V49" s="1">
        <f t="shared" si="41"/>
        <v>6.0576845048331647</v>
      </c>
      <c r="W49" s="1">
        <f t="shared" ref="W49" si="46">1.0064*10^(-1)-5.4431*10^(-3)*E49+2.1776*10^(-4)*E49^(2)-4.9731*10^(-6)*E49^(3)+4.5288*10^(-8)*E49^(4)</f>
        <v>5.0389598748000003E-2</v>
      </c>
      <c r="X49" s="1">
        <f t="shared" si="4"/>
        <v>2.2675319436600002E-2</v>
      </c>
      <c r="Y49" s="1">
        <f t="shared" si="5"/>
        <v>0.45</v>
      </c>
      <c r="Z49" s="1">
        <f t="shared" si="45"/>
        <v>6.1773246805633999</v>
      </c>
      <c r="AA49" s="1">
        <v>5.2</v>
      </c>
      <c r="AB49" s="1">
        <v>0.43145444013447104</v>
      </c>
      <c r="AC49" s="1">
        <f t="shared" si="7"/>
        <v>2.0743001929541873</v>
      </c>
    </row>
    <row r="50" spans="1:29" x14ac:dyDescent="0.35">
      <c r="A50">
        <v>6212020</v>
      </c>
      <c r="B50" t="s">
        <v>10</v>
      </c>
      <c r="C50">
        <v>6</v>
      </c>
      <c r="D50" s="1">
        <v>1270.4000000000001</v>
      </c>
      <c r="E50" s="1">
        <v>17</v>
      </c>
      <c r="F50" s="1">
        <v>21</v>
      </c>
      <c r="G50" s="1">
        <v>0.45</v>
      </c>
      <c r="H50" s="1">
        <v>0.6</v>
      </c>
      <c r="I50" t="s">
        <v>42</v>
      </c>
      <c r="J50" t="s">
        <v>52</v>
      </c>
      <c r="K50" t="s">
        <v>43</v>
      </c>
      <c r="L50" s="5" t="s">
        <v>23</v>
      </c>
      <c r="M50" t="s">
        <v>35</v>
      </c>
      <c r="N50" s="1">
        <v>32.78</v>
      </c>
      <c r="O50" s="1">
        <v>1.24</v>
      </c>
      <c r="P50" s="1">
        <v>7.86</v>
      </c>
      <c r="Q50" s="1">
        <v>7.46</v>
      </c>
      <c r="R50" s="1">
        <v>5.8</v>
      </c>
      <c r="S50" s="1">
        <v>5.4</v>
      </c>
      <c r="T50" s="1">
        <v>5.5</v>
      </c>
      <c r="U50" s="1">
        <f t="shared" si="40"/>
        <v>5.5666666666666664</v>
      </c>
      <c r="V50" s="1">
        <f t="shared" si="41"/>
        <v>6.0567001942366208</v>
      </c>
      <c r="W50" s="1">
        <f t="shared" ref="W50" si="47">1.0064*10^(-1)-5.4431*10^(-3)*E50+2.1776*10^(-4)*E50^(2)-4.9731*10^(-6)*E50^(3)+4.5288*10^(-8)*E50^(4)</f>
        <v>5.0389598748000003E-2</v>
      </c>
      <c r="X50" s="1">
        <f t="shared" si="4"/>
        <v>2.2675319436600002E-2</v>
      </c>
      <c r="Y50" s="1">
        <f t="shared" si="5"/>
        <v>0.45</v>
      </c>
      <c r="Z50" s="1">
        <f t="shared" ref="Z50" si="48">U50-X50</f>
        <v>5.5439913472300661</v>
      </c>
      <c r="AA50" s="1">
        <v>5.2</v>
      </c>
      <c r="AB50" s="1">
        <v>0.35725536074476338</v>
      </c>
      <c r="AC50" s="1">
        <f t="shared" si="7"/>
        <v>1.7175738497344393</v>
      </c>
    </row>
    <row r="51" spans="1:29" x14ac:dyDescent="0.35">
      <c r="A51">
        <v>6212020</v>
      </c>
      <c r="B51" t="s">
        <v>10</v>
      </c>
      <c r="C51">
        <v>6</v>
      </c>
      <c r="D51" s="1">
        <v>1270.4000000000001</v>
      </c>
      <c r="E51" s="1">
        <v>17</v>
      </c>
      <c r="F51" s="1">
        <v>21</v>
      </c>
      <c r="G51" s="1">
        <v>0.45</v>
      </c>
      <c r="H51" s="1">
        <v>0.6</v>
      </c>
      <c r="I51" t="s">
        <v>42</v>
      </c>
      <c r="J51" t="s">
        <v>51</v>
      </c>
      <c r="K51" s="6">
        <v>8.9999999999999993E-3</v>
      </c>
      <c r="L51" s="5" t="s">
        <v>11</v>
      </c>
      <c r="M51" t="s">
        <v>36</v>
      </c>
      <c r="N51" s="1">
        <v>35.44</v>
      </c>
      <c r="O51" s="1">
        <v>1.246</v>
      </c>
      <c r="P51" s="1">
        <v>7.85</v>
      </c>
      <c r="Q51" s="1">
        <v>7.47</v>
      </c>
      <c r="R51" s="1">
        <v>6</v>
      </c>
      <c r="S51" s="1">
        <v>6</v>
      </c>
      <c r="T51" s="1">
        <v>5.9</v>
      </c>
      <c r="U51" s="1">
        <f t="shared" si="40"/>
        <v>5.9666666666666659</v>
      </c>
      <c r="V51" s="1">
        <f t="shared" si="41"/>
        <v>6.0576845048331647</v>
      </c>
      <c r="W51" s="1">
        <f t="shared" ref="W51" si="49">1.0064*10^(-1)-5.4431*10^(-3)*E51+2.1776*10^(-4)*E51^(2)-4.9731*10^(-6)*E51^(3)+4.5288*10^(-8)*E51^(4)</f>
        <v>5.0389598748000003E-2</v>
      </c>
      <c r="X51" s="1">
        <f t="shared" si="4"/>
        <v>2.2675319436600002E-2</v>
      </c>
      <c r="Y51" s="1">
        <f t="shared" si="5"/>
        <v>0.45</v>
      </c>
      <c r="Z51" s="1">
        <f t="shared" ref="Z51:Z52" si="50">U51-X51</f>
        <v>5.9439913472300656</v>
      </c>
      <c r="AA51" s="1">
        <v>4.8</v>
      </c>
      <c r="AB51" s="1">
        <v>0.44911317300232745</v>
      </c>
      <c r="AC51" s="1">
        <f t="shared" si="7"/>
        <v>2.3391311093871221</v>
      </c>
    </row>
    <row r="52" spans="1:29" x14ac:dyDescent="0.35">
      <c r="A52">
        <v>6212020</v>
      </c>
      <c r="B52" t="s">
        <v>10</v>
      </c>
      <c r="C52">
        <v>6</v>
      </c>
      <c r="D52" s="1">
        <v>1270.4000000000001</v>
      </c>
      <c r="E52" s="1">
        <v>17</v>
      </c>
      <c r="F52" s="1">
        <v>21</v>
      </c>
      <c r="G52" s="1">
        <v>0.79</v>
      </c>
      <c r="H52" s="1">
        <v>1</v>
      </c>
      <c r="I52" t="s">
        <v>42</v>
      </c>
      <c r="J52" t="s">
        <v>52</v>
      </c>
      <c r="K52" t="s">
        <v>43</v>
      </c>
      <c r="L52" s="5" t="s">
        <v>23</v>
      </c>
      <c r="M52" t="s">
        <v>22</v>
      </c>
      <c r="N52" s="1">
        <v>52.53</v>
      </c>
      <c r="O52" s="1">
        <v>1.0289999999999999</v>
      </c>
      <c r="P52" s="1">
        <v>7.68</v>
      </c>
      <c r="Q52" s="1">
        <v>7.38</v>
      </c>
      <c r="R52" s="1">
        <v>6.8</v>
      </c>
      <c r="S52" s="1">
        <v>7</v>
      </c>
      <c r="T52" s="1"/>
      <c r="U52" s="1">
        <f t="shared" si="40"/>
        <v>6.9</v>
      </c>
      <c r="V52" s="1">
        <f t="shared" ref="V52" si="51">6.4755*E52^(-0.0187)+LOG(E52)*(1.1704-0.1672*P52)+0.1073*P52-0.7511</f>
        <v>6.074417784974421</v>
      </c>
      <c r="W52" s="1">
        <f t="shared" ref="W52" si="52">1.0064*10^(-1)-5.4431*10^(-3)*E52+2.1776*10^(-4)*E52^(2)-4.9731*10^(-6)*E52^(3)+4.5288*10^(-8)*E52^(4)</f>
        <v>5.0389598748000003E-2</v>
      </c>
      <c r="X52" s="1">
        <f t="shared" si="4"/>
        <v>3.9807783010920007E-2</v>
      </c>
      <c r="Y52" s="1">
        <f t="shared" si="5"/>
        <v>0.79000000000000015</v>
      </c>
      <c r="Z52" s="1">
        <f t="shared" si="50"/>
        <v>6.8601922169890805</v>
      </c>
      <c r="AA52" s="1">
        <v>5.2</v>
      </c>
      <c r="AB52" s="1">
        <v>0.3909527592448927</v>
      </c>
      <c r="AC52" s="1">
        <f t="shared" si="7"/>
        <v>1.8795805732927533</v>
      </c>
    </row>
    <row r="53" spans="1:29" x14ac:dyDescent="0.35">
      <c r="A53">
        <v>6212020</v>
      </c>
      <c r="B53" t="s">
        <v>10</v>
      </c>
      <c r="C53">
        <v>6</v>
      </c>
      <c r="D53" s="1">
        <v>1270.4000000000001</v>
      </c>
      <c r="E53" s="1">
        <v>17</v>
      </c>
      <c r="F53" s="1">
        <v>21</v>
      </c>
      <c r="G53" s="1">
        <v>0.79</v>
      </c>
      <c r="H53" s="1">
        <v>1</v>
      </c>
      <c r="I53" t="s">
        <v>42</v>
      </c>
      <c r="J53" t="s">
        <v>51</v>
      </c>
      <c r="K53" s="6">
        <v>8.9999999999999993E-3</v>
      </c>
      <c r="L53" s="5" t="s">
        <v>11</v>
      </c>
      <c r="M53" t="s">
        <v>35</v>
      </c>
      <c r="N53" s="1">
        <v>54.48</v>
      </c>
      <c r="O53" s="1">
        <v>1.0269999999999999</v>
      </c>
      <c r="P53" s="1">
        <v>7.62</v>
      </c>
      <c r="Q53" s="1">
        <v>7.28</v>
      </c>
      <c r="R53" s="1">
        <v>6.7</v>
      </c>
      <c r="S53" s="1">
        <v>6.6</v>
      </c>
      <c r="T53" s="1">
        <v>6.8</v>
      </c>
      <c r="U53" s="1">
        <f t="shared" si="40"/>
        <v>6.7</v>
      </c>
      <c r="V53" s="1">
        <f t="shared" ref="V53:V54" si="53">6.4755*E53^(-0.0187)+LOG(E53)*(1.1704-0.1672*P53)+0.1073*P53-0.7511</f>
        <v>6.080323648553688</v>
      </c>
      <c r="W53" s="1">
        <f t="shared" ref="W53" si="54">1.0064*10^(-1)-5.4431*10^(-3)*E53+2.1776*10^(-4)*E53^(2)-4.9731*10^(-6)*E53^(3)+4.5288*10^(-8)*E53^(4)</f>
        <v>5.0389598748000003E-2</v>
      </c>
      <c r="X53" s="1">
        <f t="shared" si="4"/>
        <v>3.9807783010920007E-2</v>
      </c>
      <c r="Y53" s="1">
        <f t="shared" si="5"/>
        <v>0.79000000000000015</v>
      </c>
      <c r="Z53" s="1">
        <f t="shared" ref="Z53" si="55">U53-X53</f>
        <v>6.6601922169890804</v>
      </c>
      <c r="AA53" s="1">
        <v>5</v>
      </c>
      <c r="AB53" s="1">
        <v>0.37053991207654513</v>
      </c>
      <c r="AC53" s="1">
        <f t="shared" si="7"/>
        <v>1.8526995603827257</v>
      </c>
    </row>
    <row r="54" spans="1:29" x14ac:dyDescent="0.35">
      <c r="A54">
        <v>6212020</v>
      </c>
      <c r="B54" t="s">
        <v>10</v>
      </c>
      <c r="C54">
        <v>6</v>
      </c>
      <c r="D54" s="1">
        <v>1270.4000000000001</v>
      </c>
      <c r="E54" s="1">
        <v>17</v>
      </c>
      <c r="F54" s="1">
        <v>21</v>
      </c>
      <c r="G54" s="1">
        <v>0.79</v>
      </c>
      <c r="H54" s="1">
        <v>1</v>
      </c>
      <c r="I54" t="s">
        <v>42</v>
      </c>
      <c r="J54" t="s">
        <v>52</v>
      </c>
      <c r="K54" t="s">
        <v>44</v>
      </c>
      <c r="L54" s="5" t="s">
        <v>24</v>
      </c>
      <c r="M54" t="s">
        <v>36</v>
      </c>
      <c r="N54" s="1">
        <v>51.42</v>
      </c>
      <c r="O54" s="1">
        <v>1.101</v>
      </c>
      <c r="P54" s="1">
        <v>7.66</v>
      </c>
      <c r="Q54" s="1">
        <v>7.34</v>
      </c>
      <c r="R54" s="1">
        <v>6.6</v>
      </c>
      <c r="S54" s="1">
        <v>6.6</v>
      </c>
      <c r="T54" s="1"/>
      <c r="U54" s="1">
        <f t="shared" si="40"/>
        <v>6.6</v>
      </c>
      <c r="V54" s="1">
        <f t="shared" si="53"/>
        <v>6.0763864061675106</v>
      </c>
      <c r="W54" s="1">
        <f t="shared" ref="W54" si="56">1.0064*10^(-1)-5.4431*10^(-3)*E54+2.1776*10^(-4)*E54^(2)-4.9731*10^(-6)*E54^(3)+4.5288*10^(-8)*E54^(4)</f>
        <v>5.0389598748000003E-2</v>
      </c>
      <c r="X54" s="1">
        <f t="shared" si="4"/>
        <v>3.9807783010920007E-2</v>
      </c>
      <c r="Y54" s="1">
        <f t="shared" si="5"/>
        <v>0.79000000000000015</v>
      </c>
      <c r="Z54" s="1">
        <f t="shared" ref="Z54" si="57">U54-X54</f>
        <v>6.5601922169890798</v>
      </c>
      <c r="AA54" s="1">
        <v>5.7</v>
      </c>
      <c r="AB54" s="1">
        <v>0.46822996638220848</v>
      </c>
      <c r="AC54" s="1">
        <f t="shared" si="7"/>
        <v>2.0536402034307391</v>
      </c>
    </row>
    <row r="55" spans="1:29" x14ac:dyDescent="0.35">
      <c r="D55" s="1"/>
      <c r="E55" s="1"/>
      <c r="F55" s="1"/>
      <c r="G55" s="1"/>
      <c r="H55" s="1"/>
      <c r="L55" s="5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35">
      <c r="A56">
        <v>6222020</v>
      </c>
      <c r="B56" t="s">
        <v>10</v>
      </c>
      <c r="C56">
        <v>7</v>
      </c>
      <c r="D56" s="1">
        <v>762.9</v>
      </c>
      <c r="E56" s="1">
        <v>17</v>
      </c>
      <c r="F56" s="1">
        <v>21</v>
      </c>
      <c r="G56" s="1">
        <v>0.3</v>
      </c>
      <c r="H56" s="1">
        <v>0.3</v>
      </c>
      <c r="I56" t="s">
        <v>42</v>
      </c>
      <c r="J56" t="s">
        <v>51</v>
      </c>
      <c r="K56" s="6">
        <v>8.9999999999999993E-3</v>
      </c>
      <c r="L56" s="5" t="s">
        <v>11</v>
      </c>
      <c r="M56" t="s">
        <v>22</v>
      </c>
      <c r="N56" s="1">
        <v>21.65</v>
      </c>
      <c r="O56" s="1">
        <v>1.4259999999999999</v>
      </c>
      <c r="P56" s="1">
        <v>7.74</v>
      </c>
      <c r="Q56" s="1">
        <v>7.36</v>
      </c>
      <c r="R56" s="1">
        <v>5.7</v>
      </c>
      <c r="S56" s="1">
        <v>5.8</v>
      </c>
      <c r="T56" s="1">
        <v>5.9</v>
      </c>
      <c r="U56" s="1">
        <f t="shared" ref="U56:U64" si="58">AVERAGE(R56:T56)</f>
        <v>5.8</v>
      </c>
      <c r="V56" s="1">
        <f t="shared" ref="V56" si="59">6.4755*E56^(-0.0187)+LOG(E56)*(1.1704-0.1672*P56)+0.1073*P56-0.7511</f>
        <v>6.0685119213951548</v>
      </c>
      <c r="W56" s="1">
        <f t="shared" ref="W56" si="60">1.0064*10^(-1)-5.4431*10^(-3)*E56+2.1776*10^(-4)*E56^(2)-4.9731*10^(-6)*E56^(3)+4.5288*10^(-8)*E56^(4)</f>
        <v>5.0389598748000003E-2</v>
      </c>
      <c r="X56" s="1">
        <f t="shared" si="4"/>
        <v>1.51168796244E-2</v>
      </c>
      <c r="Y56" s="1">
        <f t="shared" si="5"/>
        <v>0.3</v>
      </c>
      <c r="Z56" s="1">
        <f t="shared" ref="Z56" si="61">U56-X56</f>
        <v>5.7848831203755999</v>
      </c>
      <c r="AA56" s="1">
        <v>5.4</v>
      </c>
      <c r="AB56" s="1">
        <v>0.42011396948538909</v>
      </c>
      <c r="AC56" s="1">
        <f t="shared" si="7"/>
        <v>1.9449720809508753</v>
      </c>
    </row>
    <row r="57" spans="1:29" x14ac:dyDescent="0.35">
      <c r="A57">
        <v>6222020</v>
      </c>
      <c r="B57" t="s">
        <v>10</v>
      </c>
      <c r="C57">
        <v>7</v>
      </c>
      <c r="D57" s="1">
        <v>762.9</v>
      </c>
      <c r="E57" s="1">
        <v>17</v>
      </c>
      <c r="F57" s="1">
        <v>21</v>
      </c>
      <c r="G57" s="1">
        <v>0.3</v>
      </c>
      <c r="H57" s="1">
        <v>0.3</v>
      </c>
      <c r="I57" t="s">
        <v>42</v>
      </c>
      <c r="J57" t="s">
        <v>52</v>
      </c>
      <c r="K57" t="s">
        <v>43</v>
      </c>
      <c r="L57" s="5" t="s">
        <v>23</v>
      </c>
      <c r="M57" t="s">
        <v>35</v>
      </c>
      <c r="N57" s="1">
        <v>25.87</v>
      </c>
      <c r="O57" s="1">
        <v>1.3169999999999999</v>
      </c>
      <c r="P57" s="1">
        <v>7.83</v>
      </c>
      <c r="Q57" s="1">
        <v>7.42</v>
      </c>
      <c r="R57" s="1">
        <v>4.8</v>
      </c>
      <c r="S57" s="1">
        <v>5</v>
      </c>
      <c r="T57" s="1">
        <v>5.2</v>
      </c>
      <c r="U57" s="1">
        <f t="shared" si="58"/>
        <v>5</v>
      </c>
      <c r="V57" s="1">
        <f t="shared" ref="V57" si="62">6.4755*E57^(-0.0187)+LOG(E57)*(1.1704-0.1672*P57)+0.1073*P57-0.7511</f>
        <v>6.0596531260262543</v>
      </c>
      <c r="W57" s="1">
        <f t="shared" ref="W57" si="63">1.0064*10^(-1)-5.4431*10^(-3)*E57+2.1776*10^(-4)*E57^(2)-4.9731*10^(-6)*E57^(3)+4.5288*10^(-8)*E57^(4)</f>
        <v>5.0389598748000003E-2</v>
      </c>
      <c r="X57" s="1">
        <f t="shared" si="4"/>
        <v>1.51168796244E-2</v>
      </c>
      <c r="Y57" s="1">
        <f t="shared" si="5"/>
        <v>0.3</v>
      </c>
      <c r="Z57" s="1">
        <f t="shared" ref="Z57" si="64">U57-X57</f>
        <v>4.9848831203756001</v>
      </c>
      <c r="AA57" s="1">
        <v>5.2</v>
      </c>
      <c r="AB57" s="1">
        <v>0.51132375484871995</v>
      </c>
      <c r="AC57" s="1">
        <f t="shared" si="7"/>
        <v>2.4582872829265381</v>
      </c>
    </row>
    <row r="58" spans="1:29" x14ac:dyDescent="0.35">
      <c r="A58">
        <v>6222020</v>
      </c>
      <c r="B58" t="s">
        <v>10</v>
      </c>
      <c r="C58">
        <v>7</v>
      </c>
      <c r="D58" s="1">
        <v>762.9</v>
      </c>
      <c r="E58" s="1">
        <v>17</v>
      </c>
      <c r="F58" s="1">
        <v>21</v>
      </c>
      <c r="G58" s="1">
        <v>0.3</v>
      </c>
      <c r="H58" s="1">
        <v>0.3</v>
      </c>
      <c r="I58" t="s">
        <v>42</v>
      </c>
      <c r="J58" t="s">
        <v>52</v>
      </c>
      <c r="K58" t="s">
        <v>44</v>
      </c>
      <c r="L58" s="5" t="s">
        <v>24</v>
      </c>
      <c r="M58" t="s">
        <v>36</v>
      </c>
      <c r="N58" s="1">
        <v>21.91</v>
      </c>
      <c r="O58" s="1">
        <v>1.1850000000000001</v>
      </c>
      <c r="P58" s="1">
        <v>7.79</v>
      </c>
      <c r="Q58" s="1">
        <v>7.28</v>
      </c>
      <c r="R58" s="1">
        <v>4.8</v>
      </c>
      <c r="S58" s="1">
        <v>4.8</v>
      </c>
      <c r="T58" s="1">
        <v>4.7</v>
      </c>
      <c r="U58" s="1">
        <f t="shared" si="58"/>
        <v>4.7666666666666666</v>
      </c>
      <c r="V58" s="1">
        <f t="shared" ref="V58" si="65">6.4755*E58^(-0.0187)+LOG(E58)*(1.1704-0.1672*P58)+0.1073*P58-0.7511</f>
        <v>6.0635903684124326</v>
      </c>
      <c r="W58" s="1">
        <f t="shared" ref="W58" si="66">1.0064*10^(-1)-5.4431*10^(-3)*E58+2.1776*10^(-4)*E58^(2)-4.9731*10^(-6)*E58^(3)+4.5288*10^(-8)*E58^(4)</f>
        <v>5.0389598748000003E-2</v>
      </c>
      <c r="X58" s="1">
        <f t="shared" si="4"/>
        <v>1.51168796244E-2</v>
      </c>
      <c r="Y58" s="1">
        <f t="shared" si="5"/>
        <v>0.3</v>
      </c>
      <c r="Z58" s="1">
        <f t="shared" ref="Z58" si="67">U58-X58</f>
        <v>4.7515497870422667</v>
      </c>
      <c r="AA58" s="1">
        <v>4.3</v>
      </c>
      <c r="AB58" s="1">
        <v>0.29617882596327899</v>
      </c>
      <c r="AC58" s="1">
        <f t="shared" si="7"/>
        <v>1.721969918391157</v>
      </c>
    </row>
    <row r="59" spans="1:29" x14ac:dyDescent="0.35">
      <c r="A59">
        <v>6222020</v>
      </c>
      <c r="B59" t="s">
        <v>10</v>
      </c>
      <c r="C59">
        <v>7</v>
      </c>
      <c r="D59" s="1">
        <v>762.9</v>
      </c>
      <c r="E59" s="1">
        <v>17</v>
      </c>
      <c r="F59" s="1">
        <v>21</v>
      </c>
      <c r="G59" s="1">
        <v>0.6</v>
      </c>
      <c r="H59" s="1">
        <v>0.6</v>
      </c>
      <c r="I59" t="s">
        <v>42</v>
      </c>
      <c r="J59" t="s">
        <v>52</v>
      </c>
      <c r="K59" t="s">
        <v>44</v>
      </c>
      <c r="L59" s="5" t="s">
        <v>24</v>
      </c>
      <c r="M59" t="s">
        <v>22</v>
      </c>
      <c r="N59" s="1">
        <v>46.5</v>
      </c>
      <c r="O59" s="1">
        <v>0.92100000000000004</v>
      </c>
      <c r="P59" s="1">
        <v>7.63</v>
      </c>
      <c r="Q59" s="1">
        <v>7.14</v>
      </c>
      <c r="R59" s="1">
        <v>5.2</v>
      </c>
      <c r="S59" s="1">
        <v>5.3</v>
      </c>
      <c r="T59" s="1">
        <v>5</v>
      </c>
      <c r="U59" s="1">
        <f t="shared" si="58"/>
        <v>5.166666666666667</v>
      </c>
      <c r="V59" s="1">
        <f t="shared" ref="V59" si="68">6.4755*E59^(-0.0187)+LOG(E59)*(1.1704-0.1672*P59)+0.1073*P59-0.7511</f>
        <v>6.0793393379571432</v>
      </c>
      <c r="W59" s="1">
        <f t="shared" ref="W59" si="69">1.0064*10^(-1)-5.4431*10^(-3)*E59+2.1776*10^(-4)*E59^(2)-4.9731*10^(-6)*E59^(3)+4.5288*10^(-8)*E59^(4)</f>
        <v>5.0389598748000003E-2</v>
      </c>
      <c r="X59" s="1">
        <f t="shared" si="4"/>
        <v>3.02337592488E-2</v>
      </c>
      <c r="Y59" s="1">
        <f t="shared" si="5"/>
        <v>0.6</v>
      </c>
      <c r="Z59" s="1">
        <f t="shared" ref="Z59" si="70">U59-X59</f>
        <v>5.1364329074178672</v>
      </c>
      <c r="AA59" s="1">
        <v>4.7</v>
      </c>
      <c r="AB59" s="1">
        <v>0.32339595552107581</v>
      </c>
      <c r="AC59" s="1">
        <f t="shared" si="7"/>
        <v>1.7201912527716798</v>
      </c>
    </row>
    <row r="60" spans="1:29" x14ac:dyDescent="0.35">
      <c r="A60">
        <v>6222020</v>
      </c>
      <c r="B60" t="s">
        <v>10</v>
      </c>
      <c r="C60">
        <v>7</v>
      </c>
      <c r="D60" s="1">
        <v>762.9</v>
      </c>
      <c r="E60" s="1">
        <v>17</v>
      </c>
      <c r="F60" s="1">
        <v>21</v>
      </c>
      <c r="G60" s="1">
        <v>0.6</v>
      </c>
      <c r="H60" s="1">
        <v>0.6</v>
      </c>
      <c r="I60" t="s">
        <v>42</v>
      </c>
      <c r="J60" t="s">
        <v>52</v>
      </c>
      <c r="K60" t="s">
        <v>43</v>
      </c>
      <c r="L60" s="5" t="s">
        <v>23</v>
      </c>
      <c r="M60" t="s">
        <v>35</v>
      </c>
      <c r="N60" s="1">
        <v>42.93</v>
      </c>
      <c r="O60" s="1">
        <v>1.0189999999999999</v>
      </c>
      <c r="P60" s="1">
        <v>7.69</v>
      </c>
      <c r="Q60" s="1">
        <v>7.23</v>
      </c>
      <c r="R60" s="1">
        <v>5.4</v>
      </c>
      <c r="S60" s="1">
        <v>5.6</v>
      </c>
      <c r="T60" s="1"/>
      <c r="U60" s="1">
        <f t="shared" si="58"/>
        <v>5.5</v>
      </c>
      <c r="V60" s="1">
        <f t="shared" ref="V60" si="71">6.4755*E60^(-0.0187)+LOG(E60)*(1.1704-0.1672*P60)+0.1073*P60-0.7511</f>
        <v>6.0734334743778762</v>
      </c>
      <c r="W60" s="1">
        <f t="shared" ref="W60" si="72">1.0064*10^(-1)-5.4431*10^(-3)*E60+2.1776*10^(-4)*E60^(2)-4.9731*10^(-6)*E60^(3)+4.5288*10^(-8)*E60^(4)</f>
        <v>5.0389598748000003E-2</v>
      </c>
      <c r="X60" s="1">
        <f t="shared" si="4"/>
        <v>3.02337592488E-2</v>
      </c>
      <c r="Y60" s="1">
        <f t="shared" si="5"/>
        <v>0.6</v>
      </c>
      <c r="Z60" s="1">
        <f t="shared" ref="Z60" si="73">U60-X60</f>
        <v>5.4697662407512002</v>
      </c>
      <c r="AA60" s="1">
        <v>4.4000000000000004</v>
      </c>
      <c r="AB60" s="1">
        <v>0.28678243599689679</v>
      </c>
      <c r="AC60" s="1">
        <f t="shared" si="7"/>
        <v>1.6294456590732771</v>
      </c>
    </row>
    <row r="61" spans="1:29" x14ac:dyDescent="0.35">
      <c r="A61">
        <v>6222020</v>
      </c>
      <c r="B61" t="s">
        <v>10</v>
      </c>
      <c r="C61">
        <v>7</v>
      </c>
      <c r="D61" s="1">
        <v>762.9</v>
      </c>
      <c r="E61" s="1">
        <v>17</v>
      </c>
      <c r="F61" s="1">
        <v>21</v>
      </c>
      <c r="G61" s="1">
        <v>0.6</v>
      </c>
      <c r="H61" s="1">
        <v>0.6</v>
      </c>
      <c r="I61" t="s">
        <v>42</v>
      </c>
      <c r="J61" t="s">
        <v>51</v>
      </c>
      <c r="K61" s="6">
        <v>8.9999999999999993E-3</v>
      </c>
      <c r="L61" s="5" t="s">
        <v>11</v>
      </c>
      <c r="M61" t="s">
        <v>36</v>
      </c>
      <c r="N61" s="1">
        <v>35.68</v>
      </c>
      <c r="O61" s="1">
        <v>0.97099999999999997</v>
      </c>
      <c r="P61" s="1">
        <v>7.7</v>
      </c>
      <c r="Q61" s="1">
        <v>7.21</v>
      </c>
      <c r="R61" s="1">
        <v>5.6</v>
      </c>
      <c r="S61" s="1">
        <v>5.5</v>
      </c>
      <c r="T61" s="1">
        <v>5.6</v>
      </c>
      <c r="U61" s="1">
        <f t="shared" si="58"/>
        <v>5.5666666666666664</v>
      </c>
      <c r="V61" s="1">
        <f t="shared" ref="V61" si="74">6.4755*E61^(-0.0187)+LOG(E61)*(1.1704-0.1672*P61)+0.1073*P61-0.7511</f>
        <v>6.0724491637813331</v>
      </c>
      <c r="W61" s="1">
        <f t="shared" ref="W61" si="75">1.0064*10^(-1)-5.4431*10^(-3)*E61+2.1776*10^(-4)*E61^(2)-4.9731*10^(-6)*E61^(3)+4.5288*10^(-8)*E61^(4)</f>
        <v>5.0389598748000003E-2</v>
      </c>
      <c r="X61" s="1">
        <f t="shared" si="4"/>
        <v>3.02337592488E-2</v>
      </c>
      <c r="Y61" s="1">
        <f t="shared" si="5"/>
        <v>0.6</v>
      </c>
      <c r="Z61" s="1">
        <f t="shared" ref="Z61:Z62" si="76">U61-X61</f>
        <v>5.5364329074178666</v>
      </c>
      <c r="AA61" s="1">
        <v>4.8</v>
      </c>
      <c r="AB61" s="1">
        <v>0.28548638220843026</v>
      </c>
      <c r="AC61" s="1">
        <f t="shared" si="7"/>
        <v>1.4869082406689076</v>
      </c>
    </row>
    <row r="62" spans="1:29" x14ac:dyDescent="0.35">
      <c r="A62">
        <v>6222020</v>
      </c>
      <c r="B62" t="s">
        <v>10</v>
      </c>
      <c r="C62">
        <v>7</v>
      </c>
      <c r="D62" s="1">
        <v>762.9</v>
      </c>
      <c r="E62" s="1">
        <v>17</v>
      </c>
      <c r="F62" s="1">
        <v>21</v>
      </c>
      <c r="G62" s="1">
        <v>1</v>
      </c>
      <c r="H62" s="1">
        <v>1</v>
      </c>
      <c r="I62" t="s">
        <v>42</v>
      </c>
      <c r="J62" t="s">
        <v>52</v>
      </c>
      <c r="K62" t="s">
        <v>44</v>
      </c>
      <c r="L62" s="5" t="s">
        <v>24</v>
      </c>
      <c r="M62" t="s">
        <v>22</v>
      </c>
      <c r="N62" s="1">
        <v>70.92</v>
      </c>
      <c r="O62" s="1">
        <v>0.88600000000000001</v>
      </c>
      <c r="P62" s="1">
        <v>7.41</v>
      </c>
      <c r="Q62" s="1">
        <v>7.12</v>
      </c>
      <c r="R62" s="1">
        <v>5.7</v>
      </c>
      <c r="S62" s="1">
        <v>6</v>
      </c>
      <c r="T62" s="1">
        <v>5.8</v>
      </c>
      <c r="U62" s="1">
        <f t="shared" si="58"/>
        <v>5.833333333333333</v>
      </c>
      <c r="V62" s="1">
        <f t="shared" ref="V62" si="77">6.4755*E62^(-0.0187)+LOG(E62)*(1.1704-0.1672*P62)+0.1073*P62-0.7511</f>
        <v>6.1009941710811217</v>
      </c>
      <c r="W62" s="1">
        <f t="shared" ref="W62" si="78">1.0064*10^(-1)-5.4431*10^(-3)*E62+2.1776*10^(-4)*E62^(2)-4.9731*10^(-6)*E62^(3)+4.5288*10^(-8)*E62^(4)</f>
        <v>5.0389598748000003E-2</v>
      </c>
      <c r="X62" s="1">
        <f t="shared" si="4"/>
        <v>5.0389598748000003E-2</v>
      </c>
      <c r="Y62" s="1">
        <f t="shared" si="5"/>
        <v>1</v>
      </c>
      <c r="Z62" s="1">
        <f t="shared" si="76"/>
        <v>5.7829437345853334</v>
      </c>
      <c r="AA62" s="1">
        <v>4.9000000000000004</v>
      </c>
      <c r="AB62" s="1">
        <v>0.2412585466770106</v>
      </c>
      <c r="AC62" s="1">
        <f t="shared" si="7"/>
        <v>1.2309109524337276</v>
      </c>
    </row>
    <row r="63" spans="1:29" x14ac:dyDescent="0.35">
      <c r="A63">
        <v>6222020</v>
      </c>
      <c r="B63" t="s">
        <v>10</v>
      </c>
      <c r="C63">
        <v>7</v>
      </c>
      <c r="D63" s="1">
        <v>762.9</v>
      </c>
      <c r="E63" s="1">
        <v>17</v>
      </c>
      <c r="F63" s="1">
        <v>21</v>
      </c>
      <c r="G63" s="1">
        <v>1</v>
      </c>
      <c r="H63" s="1">
        <v>1</v>
      </c>
      <c r="I63" t="s">
        <v>42</v>
      </c>
      <c r="J63" t="s">
        <v>51</v>
      </c>
      <c r="K63" s="6">
        <v>8.9999999999999993E-3</v>
      </c>
      <c r="L63" s="5" t="s">
        <v>11</v>
      </c>
      <c r="M63" t="s">
        <v>35</v>
      </c>
      <c r="N63" s="1">
        <v>45.37</v>
      </c>
      <c r="O63" s="1">
        <v>1.0229999999999999</v>
      </c>
      <c r="P63" s="1">
        <v>7.27</v>
      </c>
      <c r="Q63" s="1">
        <v>7.02</v>
      </c>
      <c r="R63" s="1">
        <v>4.5</v>
      </c>
      <c r="S63" s="1">
        <v>4.5</v>
      </c>
      <c r="T63" s="1">
        <v>4.3</v>
      </c>
      <c r="U63" s="1">
        <f t="shared" si="58"/>
        <v>4.4333333333333336</v>
      </c>
      <c r="V63" s="1">
        <f t="shared" ref="V63:V64" si="79">6.4755*E63^(-0.0187)+LOG(E63)*(1.1704-0.1672*P63)+0.1073*P63-0.7511</f>
        <v>6.1147745194327454</v>
      </c>
      <c r="W63" s="1">
        <f t="shared" ref="W63:W64" si="80">1.0064*10^(-1)-5.4431*10^(-3)*E63+2.1776*10^(-4)*E63^(2)-4.9731*10^(-6)*E63^(3)+4.5288*10^(-8)*E63^(4)</f>
        <v>5.0389598748000003E-2</v>
      </c>
      <c r="X63" s="1">
        <f t="shared" si="4"/>
        <v>5.0389598748000003E-2</v>
      </c>
      <c r="Y63" s="1">
        <f t="shared" si="5"/>
        <v>1</v>
      </c>
      <c r="Z63" s="1">
        <f t="shared" ref="Z63:Z64" si="81">U63-X63</f>
        <v>4.3829437345853339</v>
      </c>
      <c r="AA63" s="1">
        <v>3.1</v>
      </c>
      <c r="AB63" s="1">
        <v>0.20788516162399787</v>
      </c>
      <c r="AC63" s="1">
        <f t="shared" si="7"/>
        <v>1.6764932389032086</v>
      </c>
    </row>
    <row r="64" spans="1:29" x14ac:dyDescent="0.35">
      <c r="A64">
        <v>6222020</v>
      </c>
      <c r="B64" t="s">
        <v>10</v>
      </c>
      <c r="C64">
        <v>7</v>
      </c>
      <c r="D64" s="1">
        <v>762.9</v>
      </c>
      <c r="E64" s="1">
        <v>17</v>
      </c>
      <c r="F64" s="1">
        <v>21</v>
      </c>
      <c r="G64" s="1">
        <v>1</v>
      </c>
      <c r="H64" s="1">
        <v>1</v>
      </c>
      <c r="I64" t="s">
        <v>42</v>
      </c>
      <c r="J64" t="s">
        <v>52</v>
      </c>
      <c r="K64" t="s">
        <v>43</v>
      </c>
      <c r="L64" s="5" t="s">
        <v>23</v>
      </c>
      <c r="M64" t="s">
        <v>36</v>
      </c>
      <c r="N64" s="1">
        <v>37.89</v>
      </c>
      <c r="O64" s="1">
        <v>0.68200000000000005</v>
      </c>
      <c r="P64" s="1">
        <v>7.34</v>
      </c>
      <c r="Q64" s="1">
        <v>7.07</v>
      </c>
      <c r="R64" s="1">
        <v>4.8</v>
      </c>
      <c r="S64" s="1">
        <v>4.8</v>
      </c>
      <c r="T64" s="1">
        <v>4.7</v>
      </c>
      <c r="U64" s="1">
        <f t="shared" si="58"/>
        <v>4.7666666666666666</v>
      </c>
      <c r="V64" s="1">
        <f t="shared" si="79"/>
        <v>6.1078843452569336</v>
      </c>
      <c r="W64" s="1">
        <f t="shared" si="80"/>
        <v>5.0389598748000003E-2</v>
      </c>
      <c r="X64" s="1">
        <f t="shared" si="4"/>
        <v>5.0389598748000003E-2</v>
      </c>
      <c r="Y64" s="1">
        <f t="shared" si="5"/>
        <v>1</v>
      </c>
      <c r="Z64" s="1">
        <f t="shared" si="81"/>
        <v>4.716277067918667</v>
      </c>
      <c r="AA64" s="1">
        <v>3.79</v>
      </c>
      <c r="AB64" s="1">
        <v>0.23769439875872764</v>
      </c>
      <c r="AC64" s="1">
        <f t="shared" si="7"/>
        <v>1.5679050050047996</v>
      </c>
    </row>
    <row r="65" spans="1:29" x14ac:dyDescent="0.35">
      <c r="D65" s="1"/>
      <c r="E65" s="1"/>
      <c r="F65" s="1"/>
      <c r="G65" s="1"/>
      <c r="H65" s="1"/>
      <c r="K65" s="6"/>
      <c r="L65" s="5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x14ac:dyDescent="0.35">
      <c r="A66">
        <v>6232020</v>
      </c>
      <c r="B66" t="s">
        <v>10</v>
      </c>
      <c r="C66">
        <v>8</v>
      </c>
      <c r="D66" s="1">
        <v>869.6</v>
      </c>
      <c r="E66" s="1">
        <v>17</v>
      </c>
      <c r="F66" s="1">
        <v>21</v>
      </c>
      <c r="G66" s="1">
        <v>0.3</v>
      </c>
      <c r="H66" s="1">
        <v>0.3</v>
      </c>
      <c r="I66" t="s">
        <v>42</v>
      </c>
      <c r="J66" t="s">
        <v>51</v>
      </c>
      <c r="K66" s="6">
        <v>8.9999999999999993E-3</v>
      </c>
      <c r="L66" s="5" t="s">
        <v>11</v>
      </c>
      <c r="M66" t="s">
        <v>22</v>
      </c>
      <c r="N66" s="1">
        <v>26.52</v>
      </c>
      <c r="O66" s="1">
        <v>1.4219999999999999</v>
      </c>
      <c r="P66" s="1">
        <v>7.98</v>
      </c>
      <c r="Q66" s="1">
        <v>7.21</v>
      </c>
      <c r="R66" s="1">
        <v>5.0999999999999996</v>
      </c>
      <c r="S66" s="1">
        <v>5.2</v>
      </c>
      <c r="T66" s="1">
        <v>5.0999999999999996</v>
      </c>
      <c r="U66" s="1">
        <f t="shared" ref="U66" si="82">AVERAGE(R66:T66)</f>
        <v>5.1333333333333337</v>
      </c>
      <c r="V66" s="1">
        <f t="shared" ref="V66" si="83">6.4755*E66^(-0.0187)+LOG(E66)*(1.1704-0.1672*P66)+0.1073*P66-0.7511</f>
        <v>6.0448884670780867</v>
      </c>
      <c r="W66" s="1">
        <f t="shared" ref="W66" si="84">1.0064*10^(-1)-5.4431*10^(-3)*E66+2.1776*10^(-4)*E66^(2)-4.9731*10^(-6)*E66^(3)+4.5288*10^(-8)*E66^(4)</f>
        <v>5.0389598748000003E-2</v>
      </c>
      <c r="X66" s="1">
        <f t="shared" si="4"/>
        <v>1.51168796244E-2</v>
      </c>
      <c r="Y66" s="1">
        <f t="shared" si="5"/>
        <v>0.3</v>
      </c>
      <c r="Z66" s="1">
        <f t="shared" ref="Z66" si="85">U66-X66</f>
        <v>5.1182164537089339</v>
      </c>
      <c r="AA66" s="1">
        <v>4.5999999999999996</v>
      </c>
      <c r="AB66" s="1">
        <v>0.34996505818463924</v>
      </c>
      <c r="AC66" s="1">
        <f t="shared" si="7"/>
        <v>1.9019840118730393</v>
      </c>
    </row>
    <row r="67" spans="1:29" x14ac:dyDescent="0.35">
      <c r="A67">
        <v>6232020</v>
      </c>
      <c r="B67" t="s">
        <v>10</v>
      </c>
      <c r="C67">
        <v>8</v>
      </c>
      <c r="D67" s="1">
        <v>869.6</v>
      </c>
      <c r="E67" s="1">
        <v>17</v>
      </c>
      <c r="F67" s="1">
        <v>21</v>
      </c>
      <c r="G67" s="1">
        <v>0.3</v>
      </c>
      <c r="H67" s="1">
        <v>0.3</v>
      </c>
      <c r="I67" t="s">
        <v>42</v>
      </c>
      <c r="J67" t="s">
        <v>52</v>
      </c>
      <c r="K67" t="s">
        <v>43</v>
      </c>
      <c r="L67" s="5" t="s">
        <v>23</v>
      </c>
      <c r="M67" t="s">
        <v>35</v>
      </c>
      <c r="N67" s="1">
        <v>22.74</v>
      </c>
      <c r="O67" s="1">
        <v>1.298</v>
      </c>
      <c r="P67" s="1">
        <v>7.94</v>
      </c>
      <c r="Q67" s="1">
        <v>7.35</v>
      </c>
      <c r="R67" s="1">
        <v>5.4</v>
      </c>
      <c r="S67" s="1">
        <v>5.6</v>
      </c>
      <c r="T67" s="1"/>
      <c r="U67" s="1">
        <f t="shared" ref="U67:U68" si="86">AVERAGE(R67:T67)</f>
        <v>5.5</v>
      </c>
      <c r="V67" s="1">
        <f t="shared" ref="V67" si="87">6.4755*E67^(-0.0187)+LOG(E67)*(1.1704-0.1672*P67)+0.1073*P67-0.7511</f>
        <v>6.048825709464265</v>
      </c>
      <c r="W67" s="1">
        <f t="shared" ref="W67" si="88">1.0064*10^(-1)-5.4431*10^(-3)*E67+2.1776*10^(-4)*E67^(2)-4.9731*10^(-6)*E67^(3)+4.5288*10^(-8)*E67^(4)</f>
        <v>5.0389598748000003E-2</v>
      </c>
      <c r="X67" s="1">
        <f t="shared" ref="X67:X74" si="89">G67*W67</f>
        <v>1.51168796244E-2</v>
      </c>
      <c r="Y67" s="1">
        <f t="shared" ref="Y67:Y74" si="90">X67/W67</f>
        <v>0.3</v>
      </c>
      <c r="Z67" s="1">
        <f t="shared" ref="Z67" si="91">U67-X67</f>
        <v>5.4848831203756001</v>
      </c>
      <c r="AA67" s="1">
        <v>4.5</v>
      </c>
      <c r="AB67" s="1">
        <v>0.29358671838634592</v>
      </c>
      <c r="AC67" s="1">
        <f t="shared" ref="AC67:AC74" si="92">AB67/(AA67/100)/4</f>
        <v>1.6310373243685885</v>
      </c>
    </row>
    <row r="68" spans="1:29" x14ac:dyDescent="0.35">
      <c r="A68">
        <v>6232020</v>
      </c>
      <c r="B68" t="s">
        <v>10</v>
      </c>
      <c r="C68">
        <v>8</v>
      </c>
      <c r="D68" s="1">
        <v>869.6</v>
      </c>
      <c r="E68" s="1">
        <v>17</v>
      </c>
      <c r="F68" s="1">
        <v>21</v>
      </c>
      <c r="G68" s="1">
        <v>0.3</v>
      </c>
      <c r="H68" s="1">
        <v>0.3</v>
      </c>
      <c r="I68" t="s">
        <v>42</v>
      </c>
      <c r="J68" t="s">
        <v>52</v>
      </c>
      <c r="K68" t="s">
        <v>44</v>
      </c>
      <c r="L68" s="5" t="s">
        <v>24</v>
      </c>
      <c r="M68" t="s">
        <v>36</v>
      </c>
      <c r="N68" s="1">
        <v>24.07</v>
      </c>
      <c r="O68" s="1">
        <v>1.331</v>
      </c>
      <c r="P68" s="1">
        <v>7.93</v>
      </c>
      <c r="Q68" s="1">
        <v>7.4</v>
      </c>
      <c r="R68" s="1">
        <v>5.5</v>
      </c>
      <c r="S68" s="1">
        <v>5.8</v>
      </c>
      <c r="T68" s="1">
        <v>5.7</v>
      </c>
      <c r="U68" s="1">
        <f t="shared" si="86"/>
        <v>5.666666666666667</v>
      </c>
      <c r="V68" s="1">
        <f>6.4755*E68^(-0.0187)+LOG(E68)*(1.1704-0.1672*P68)+0.1073*P68-0.7511</f>
        <v>6.0498100200608098</v>
      </c>
      <c r="W68" s="1">
        <f t="shared" ref="W68" si="93">1.0064*10^(-1)-5.4431*10^(-3)*E68+2.1776*10^(-4)*E68^(2)-4.9731*10^(-6)*E68^(3)+4.5288*10^(-8)*E68^(4)</f>
        <v>5.0389598748000003E-2</v>
      </c>
      <c r="X68" s="1">
        <f t="shared" si="89"/>
        <v>1.51168796244E-2</v>
      </c>
      <c r="Y68" s="1">
        <f t="shared" si="90"/>
        <v>0.3</v>
      </c>
      <c r="Z68" s="1">
        <f t="shared" ref="Z68" si="94">U68-X68</f>
        <v>5.6515497870422671</v>
      </c>
      <c r="AA68" s="1">
        <v>4.4000000000000004</v>
      </c>
      <c r="AB68" s="1">
        <v>0.35320519265580563</v>
      </c>
      <c r="AC68" s="1">
        <f t="shared" si="92"/>
        <v>2.0068476855443498</v>
      </c>
    </row>
    <row r="69" spans="1:29" x14ac:dyDescent="0.35">
      <c r="A69">
        <v>6232020</v>
      </c>
      <c r="B69" t="s">
        <v>10</v>
      </c>
      <c r="C69">
        <v>8</v>
      </c>
      <c r="D69" s="1">
        <v>869.6</v>
      </c>
      <c r="E69" s="1">
        <v>17</v>
      </c>
      <c r="F69" s="1">
        <v>21</v>
      </c>
      <c r="G69" s="1">
        <v>0.6</v>
      </c>
      <c r="H69" s="1">
        <v>0.6</v>
      </c>
      <c r="I69" t="s">
        <v>42</v>
      </c>
      <c r="J69" t="s">
        <v>51</v>
      </c>
      <c r="K69" s="6">
        <v>8.9999999999999993E-3</v>
      </c>
      <c r="L69" s="5" t="s">
        <v>11</v>
      </c>
      <c r="M69" t="s">
        <v>22</v>
      </c>
      <c r="N69" s="1">
        <v>40.65</v>
      </c>
      <c r="O69" s="1">
        <v>1.0409999999999999</v>
      </c>
      <c r="P69" s="1">
        <v>7.81</v>
      </c>
      <c r="Q69" s="1">
        <v>7.4</v>
      </c>
      <c r="R69" s="1">
        <v>5.4</v>
      </c>
      <c r="S69" s="1">
        <v>6</v>
      </c>
      <c r="T69" s="1"/>
      <c r="U69" s="1">
        <f t="shared" ref="U69:U74" si="95">AVERAGE(R69:T69)</f>
        <v>5.7</v>
      </c>
      <c r="V69" s="1">
        <f t="shared" ref="V69:V74" si="96">6.4755*E69^(-0.0187)+LOG(E69)*(1.1704-0.1672*P69)+0.1073*P69-0.7511</f>
        <v>6.061621747219343</v>
      </c>
      <c r="W69" s="1">
        <f t="shared" ref="W69:W74" si="97">1.0064*10^(-1)-5.4431*10^(-3)*E69+2.1776*10^(-4)*E69^(2)-4.9731*10^(-6)*E69^(3)+4.5288*10^(-8)*E69^(4)</f>
        <v>5.0389598748000003E-2</v>
      </c>
      <c r="X69" s="1">
        <f t="shared" si="89"/>
        <v>3.02337592488E-2</v>
      </c>
      <c r="Y69" s="1">
        <f t="shared" si="90"/>
        <v>0.6</v>
      </c>
      <c r="Z69" s="1">
        <f t="shared" ref="Z69:Z74" si="98">U69-X69</f>
        <v>5.6697662407512004</v>
      </c>
      <c r="AA69" s="1">
        <v>6.9</v>
      </c>
      <c r="AB69" s="1">
        <v>0.41460574088440655</v>
      </c>
      <c r="AC69" s="1">
        <f t="shared" si="92"/>
        <v>1.502194713349299</v>
      </c>
    </row>
    <row r="70" spans="1:29" x14ac:dyDescent="0.35">
      <c r="A70">
        <v>6232020</v>
      </c>
      <c r="B70" t="s">
        <v>10</v>
      </c>
      <c r="C70">
        <v>8</v>
      </c>
      <c r="D70" s="1">
        <v>869.6</v>
      </c>
      <c r="E70" s="1">
        <v>17</v>
      </c>
      <c r="F70" s="1">
        <v>21</v>
      </c>
      <c r="G70" s="1">
        <v>0.6</v>
      </c>
      <c r="H70" s="1">
        <v>0.6</v>
      </c>
      <c r="I70" t="s">
        <v>42</v>
      </c>
      <c r="J70" t="s">
        <v>52</v>
      </c>
      <c r="K70" t="s">
        <v>43</v>
      </c>
      <c r="L70" s="5" t="s">
        <v>23</v>
      </c>
      <c r="M70" t="s">
        <v>35</v>
      </c>
      <c r="N70" s="1">
        <v>39.57</v>
      </c>
      <c r="O70" s="1">
        <v>1.0589999999999999</v>
      </c>
      <c r="P70" s="1">
        <v>7.7</v>
      </c>
      <c r="Q70" s="1">
        <v>7.35</v>
      </c>
      <c r="R70" s="1">
        <v>6.2</v>
      </c>
      <c r="S70" s="1">
        <v>5.6</v>
      </c>
      <c r="T70" s="1">
        <v>6.2</v>
      </c>
      <c r="U70" s="1">
        <f t="shared" si="95"/>
        <v>6</v>
      </c>
      <c r="V70" s="1">
        <f t="shared" si="96"/>
        <v>6.0724491637813331</v>
      </c>
      <c r="W70" s="1">
        <f t="shared" si="97"/>
        <v>5.0389598748000003E-2</v>
      </c>
      <c r="X70" s="1">
        <f t="shared" si="89"/>
        <v>3.02337592488E-2</v>
      </c>
      <c r="Y70" s="1">
        <f t="shared" si="90"/>
        <v>0.6</v>
      </c>
      <c r="Z70" s="1">
        <f t="shared" si="98"/>
        <v>5.9697662407512002</v>
      </c>
      <c r="AA70" s="1">
        <v>6.4</v>
      </c>
      <c r="AB70" s="1">
        <v>0.42416413757434712</v>
      </c>
      <c r="AC70" s="1">
        <f t="shared" si="92"/>
        <v>1.6568911623997935</v>
      </c>
    </row>
    <row r="71" spans="1:29" x14ac:dyDescent="0.35">
      <c r="A71">
        <v>6232020</v>
      </c>
      <c r="B71" t="s">
        <v>10</v>
      </c>
      <c r="C71">
        <v>8</v>
      </c>
      <c r="D71" s="1">
        <v>869.6</v>
      </c>
      <c r="E71" s="1">
        <v>17</v>
      </c>
      <c r="F71" s="1">
        <v>21</v>
      </c>
      <c r="G71" s="1">
        <v>0.6</v>
      </c>
      <c r="H71" s="1">
        <v>0.6</v>
      </c>
      <c r="I71" t="s">
        <v>42</v>
      </c>
      <c r="J71" t="s">
        <v>52</v>
      </c>
      <c r="K71" t="s">
        <v>44</v>
      </c>
      <c r="L71" s="5" t="s">
        <v>24</v>
      </c>
      <c r="M71" t="s">
        <v>36</v>
      </c>
      <c r="N71" s="1">
        <v>44.18</v>
      </c>
      <c r="O71" s="1">
        <v>1.0620000000000001</v>
      </c>
      <c r="P71" s="1">
        <v>7.69</v>
      </c>
      <c r="Q71" s="1">
        <v>7.26</v>
      </c>
      <c r="R71" s="1">
        <v>6.3</v>
      </c>
      <c r="S71" s="1">
        <v>6.5</v>
      </c>
      <c r="T71" s="1">
        <v>6</v>
      </c>
      <c r="U71" s="1">
        <f t="shared" si="95"/>
        <v>6.2666666666666666</v>
      </c>
      <c r="V71" s="1">
        <f t="shared" si="96"/>
        <v>6.0734334743778762</v>
      </c>
      <c r="W71" s="1">
        <f t="shared" si="97"/>
        <v>5.0389598748000003E-2</v>
      </c>
      <c r="X71" s="1">
        <f t="shared" si="89"/>
        <v>3.02337592488E-2</v>
      </c>
      <c r="Y71" s="1">
        <f t="shared" si="90"/>
        <v>0.6</v>
      </c>
      <c r="Z71" s="1">
        <f t="shared" si="98"/>
        <v>6.2364329074178668</v>
      </c>
      <c r="AA71" s="1">
        <v>5.2</v>
      </c>
      <c r="AB71" s="1">
        <v>0.31983180760279289</v>
      </c>
      <c r="AC71" s="1">
        <f t="shared" si="92"/>
        <v>1.5376529211672734</v>
      </c>
    </row>
    <row r="72" spans="1:29" x14ac:dyDescent="0.35">
      <c r="A72">
        <v>6232020</v>
      </c>
      <c r="B72" t="s">
        <v>10</v>
      </c>
      <c r="C72">
        <v>8</v>
      </c>
      <c r="D72" s="1">
        <v>869.6</v>
      </c>
      <c r="E72" s="1">
        <v>17</v>
      </c>
      <c r="F72" s="1">
        <v>21</v>
      </c>
      <c r="G72" s="1">
        <v>1</v>
      </c>
      <c r="H72" s="1">
        <v>1</v>
      </c>
      <c r="I72" t="s">
        <v>42</v>
      </c>
      <c r="J72" t="s">
        <v>52</v>
      </c>
      <c r="K72" t="s">
        <v>59</v>
      </c>
      <c r="L72" s="5" t="s">
        <v>24</v>
      </c>
      <c r="M72" t="s">
        <v>22</v>
      </c>
      <c r="N72" s="1"/>
      <c r="O72" s="1"/>
      <c r="P72" s="1">
        <v>7.47</v>
      </c>
      <c r="Q72" s="1">
        <v>7.21</v>
      </c>
      <c r="R72" s="1">
        <v>6</v>
      </c>
      <c r="S72" s="1">
        <v>6.2</v>
      </c>
      <c r="T72" s="1">
        <v>6.1</v>
      </c>
      <c r="U72" s="1">
        <f t="shared" si="95"/>
        <v>6.0999999999999988</v>
      </c>
      <c r="V72" s="1">
        <f t="shared" si="96"/>
        <v>6.0950883075018547</v>
      </c>
      <c r="W72" s="1">
        <f t="shared" si="97"/>
        <v>5.0389598748000003E-2</v>
      </c>
      <c r="X72" s="1">
        <f t="shared" si="89"/>
        <v>5.0389598748000003E-2</v>
      </c>
      <c r="Y72" s="1">
        <f t="shared" si="90"/>
        <v>1</v>
      </c>
      <c r="Z72" s="1">
        <f t="shared" si="98"/>
        <v>6.0496104012519991</v>
      </c>
      <c r="AA72" s="1">
        <v>4.5</v>
      </c>
      <c r="AB72" s="1">
        <v>0.2691237031290406</v>
      </c>
      <c r="AC72" s="1">
        <f t="shared" si="92"/>
        <v>1.4951316840502256</v>
      </c>
    </row>
    <row r="73" spans="1:29" x14ac:dyDescent="0.35">
      <c r="A73">
        <v>6232020</v>
      </c>
      <c r="B73" t="s">
        <v>10</v>
      </c>
      <c r="C73">
        <v>8</v>
      </c>
      <c r="D73" s="1">
        <v>869.6</v>
      </c>
      <c r="E73" s="1">
        <v>17</v>
      </c>
      <c r="F73" s="1">
        <v>21</v>
      </c>
      <c r="G73" s="1">
        <v>1</v>
      </c>
      <c r="H73" s="1">
        <v>1</v>
      </c>
      <c r="I73" t="s">
        <v>42</v>
      </c>
      <c r="J73" t="s">
        <v>52</v>
      </c>
      <c r="K73" t="s">
        <v>60</v>
      </c>
      <c r="L73" s="5" t="s">
        <v>23</v>
      </c>
      <c r="M73" t="s">
        <v>35</v>
      </c>
      <c r="N73" s="1"/>
      <c r="O73" s="1"/>
      <c r="P73" s="1">
        <v>7.48</v>
      </c>
      <c r="Q73" s="1">
        <v>7.24</v>
      </c>
      <c r="R73" s="1">
        <v>6.1</v>
      </c>
      <c r="S73" s="1">
        <v>6</v>
      </c>
      <c r="T73" s="1">
        <v>5.9</v>
      </c>
      <c r="U73" s="1">
        <f t="shared" si="95"/>
        <v>6</v>
      </c>
      <c r="V73" s="1">
        <f t="shared" si="96"/>
        <v>6.0941039969053099</v>
      </c>
      <c r="W73" s="1">
        <f t="shared" si="97"/>
        <v>5.0389598748000003E-2</v>
      </c>
      <c r="X73" s="1">
        <f t="shared" si="89"/>
        <v>5.0389598748000003E-2</v>
      </c>
      <c r="Y73" s="1">
        <f t="shared" si="90"/>
        <v>1</v>
      </c>
      <c r="Z73" s="1">
        <f t="shared" si="98"/>
        <v>5.9496104012520004</v>
      </c>
      <c r="AA73" s="1">
        <v>5</v>
      </c>
      <c r="AB73" s="1">
        <v>0.39160078613912597</v>
      </c>
      <c r="AC73" s="1">
        <f t="shared" si="92"/>
        <v>1.9580039306956298</v>
      </c>
    </row>
    <row r="74" spans="1:29" x14ac:dyDescent="0.35">
      <c r="A74">
        <v>6232020</v>
      </c>
      <c r="B74" t="s">
        <v>10</v>
      </c>
      <c r="C74">
        <v>8</v>
      </c>
      <c r="D74" s="1">
        <v>869.6</v>
      </c>
      <c r="E74" s="1">
        <v>17</v>
      </c>
      <c r="F74" s="1">
        <v>21</v>
      </c>
      <c r="G74" s="1">
        <v>1</v>
      </c>
      <c r="H74" s="1">
        <v>1</v>
      </c>
      <c r="I74" t="s">
        <v>42</v>
      </c>
      <c r="J74" t="s">
        <v>51</v>
      </c>
      <c r="K74" s="6" t="s">
        <v>61</v>
      </c>
      <c r="L74" s="5" t="s">
        <v>11</v>
      </c>
      <c r="M74" t="s">
        <v>36</v>
      </c>
      <c r="N74" s="1"/>
      <c r="O74" s="1"/>
      <c r="P74" s="1">
        <v>7.56</v>
      </c>
      <c r="Q74" s="1">
        <v>7.3</v>
      </c>
      <c r="R74" s="1">
        <v>6.7</v>
      </c>
      <c r="S74" s="1">
        <v>6.9</v>
      </c>
      <c r="T74" s="1">
        <v>6.7</v>
      </c>
      <c r="U74" s="1">
        <f t="shared" si="95"/>
        <v>6.7666666666666666</v>
      </c>
      <c r="V74" s="1">
        <f t="shared" si="96"/>
        <v>6.086229512132955</v>
      </c>
      <c r="W74" s="1">
        <f t="shared" si="97"/>
        <v>5.0389598748000003E-2</v>
      </c>
      <c r="X74" s="1">
        <f t="shared" si="89"/>
        <v>5.0389598748000003E-2</v>
      </c>
      <c r="Y74" s="1">
        <f t="shared" si="90"/>
        <v>1</v>
      </c>
      <c r="Z74" s="1">
        <f t="shared" si="98"/>
        <v>6.716277067918667</v>
      </c>
      <c r="AA74" s="1">
        <v>6.1</v>
      </c>
      <c r="AB74" s="1">
        <v>0.48767077320920615</v>
      </c>
      <c r="AC74" s="1">
        <f t="shared" si="92"/>
        <v>1.9986507098737958</v>
      </c>
    </row>
    <row r="75" spans="1:29" x14ac:dyDescent="0.35">
      <c r="AA75" s="1"/>
    </row>
    <row r="77" spans="1:29" x14ac:dyDescent="0.35">
      <c r="D77" s="7">
        <f>AVERAGE(D66,D56,D46,D36,D26,D16,D9,D2)</f>
        <v>1142.78</v>
      </c>
    </row>
    <row r="78" spans="1:29" x14ac:dyDescent="0.35">
      <c r="D78">
        <f>COUNT(D66,D56,D46,D36,D26,D16,D9,D2)</f>
        <v>8</v>
      </c>
    </row>
    <row r="79" spans="1:29" x14ac:dyDescent="0.35">
      <c r="D79" s="7">
        <f>STDEV(D66,D56,D46,D36,D26,D16,D9,D2)/SQRT(D78)</f>
        <v>99.049429795719291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Metabolic</vt:lpstr>
      <vt:lpstr>Respiratory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Harter</dc:creator>
  <cp:lastModifiedBy>Till Harter</cp:lastModifiedBy>
  <dcterms:created xsi:type="dcterms:W3CDTF">2020-04-21T17:07:44Z</dcterms:created>
  <dcterms:modified xsi:type="dcterms:W3CDTF">2021-04-16T00:06:56Z</dcterms:modified>
</cp:coreProperties>
</file>