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extrading-my.sharepoint.com/personal/tim_baker_iexcloud_io/Documents/"/>
    </mc:Choice>
  </mc:AlternateContent>
  <xr:revisionPtr revIDLastSave="31" documentId="8_{61237ED2-1564-476C-939F-019382E98B4B}" xr6:coauthVersionLast="46" xr6:coauthVersionMax="46" xr10:uidLastSave="{5FEC86E6-86D6-413C-A2AF-7F8A8CBEFB35}"/>
  <bookViews>
    <workbookView xWindow="-110" yWindow="-110" windowWidth="22780" windowHeight="14660" xr2:uid="{6AAF14B0-C0D7-493F-B75F-D0AA30D3F3C4}"/>
  </bookViews>
  <sheets>
    <sheet name="Instructions" sheetId="59" r:id="rId1"/>
    <sheet name="Settings" sheetId="14" r:id="rId2"/>
    <sheet name="CompsTable" sheetId="34" r:id="rId3"/>
    <sheet name="SideBySide" sheetId="56" r:id="rId4"/>
    <sheet name="Ticker Search" sheetId="61" r:id="rId5"/>
    <sheet name="CompanyData" sheetId="58" state="hidden" r:id="rId6"/>
    <sheet name="S&amp;P 500" sheetId="60" r:id="rId7"/>
    <sheet name="Top Index Funds" sheetId="63" r:id="rId8"/>
    <sheet name="FundiesAdj" sheetId="54" state="hidden" r:id="rId9"/>
    <sheet name="Adjustments" sheetId="64" r:id="rId10"/>
    <sheet name="Other Notes" sheetId="62" r:id="rId11"/>
    <sheet name="Account" sheetId="43" r:id="rId12"/>
  </sheets>
  <definedNames>
    <definedName name="_xlcn.WorksheetConnection_IEXCloudPoweredCompTableandSideBySidev1.9.xlsmCompsTable1" hidden="1">CompsTable[]</definedName>
    <definedName name="_xlcn.WorksheetConnection_IEXCloudPoweredCompTableandSideBySidev1.9.xlsmFundiesAdj1" hidden="1">FundiesAdj[]</definedName>
    <definedName name="_xlcn.WorksheetConnection_IEXCloudPoweredCompTableandSideBySidev1.9.xlsmS_P_500_component_stocks1" hidden="1">S_P_500_component_stocks[]</definedName>
    <definedName name="datapoints">Settings!$A$19</definedName>
    <definedName name="ExternalData_1" localSheetId="11" hidden="1">Account!$A$7:$B$16</definedName>
    <definedName name="ExternalData_1" localSheetId="5" hidden="1">'CompanyData'!$A$1:$T$5</definedName>
    <definedName name="ExternalData_1" localSheetId="8" hidden="1">FundiesAdj!$A$1:$BE$5</definedName>
    <definedName name="ExternalData_1" localSheetId="6" hidden="1">'S&amp;P 500'!$A$1:$F$506</definedName>
    <definedName name="ExternalData_1" localSheetId="4" hidden="1">'Ticker Search'!$A$12:$I$21</definedName>
    <definedName name="FieldLookup">'CompsTable'!$P$1</definedName>
    <definedName name="Millions">Settings!$B$8</definedName>
    <definedName name="my_token">Settings!$B$4</definedName>
    <definedName name="_xlnm.Print_Area" localSheetId="9">Adjustments!$A$1:$C$35</definedName>
    <definedName name="_xlnm.Print_Area" localSheetId="2">CompsTable[[securityName]:[website]]</definedName>
    <definedName name="_xlnm.Print_Area" localSheetId="3">SideBySide!$D$3:$G$69</definedName>
    <definedName name="_xlnm.Print_Titles" localSheetId="2">'CompsTable'!$A:$A,'CompsTable'!$2:$2</definedName>
    <definedName name="_xlnm.Print_Titles" localSheetId="3">SideBySide!$B:$C,SideBySide!$1:$2</definedName>
    <definedName name="Secret_Token">Settings!$B$5</definedName>
    <definedName name="Stock">Settings!$A$18</definedName>
    <definedName name="Ticker">SideBySide!$D$1</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_P_500_component_stocks" name="S_P_500_component_stocks" connection="WorksheetConnection_IEX Cloud Powered Comp Table and Side By Side v1.9.xlsm!S_P_500_component_stocks"/>
          <x15:modelTable id="FundiesAdj" name="FundiesAdj" connection="WorksheetConnection_IEX Cloud Powered Comp Table and Side By Side v1.9.xlsm!FundiesAdj"/>
          <x15:modelTable id="CompsTable" name="CompsTable" connection="WorksheetConnection_IEX Cloud Powered Comp Table and Side By Side v1.9.xlsm!CompsTable"/>
        </x15:modelTables>
        <x15:modelRelationships>
          <x15:modelRelationship fromTable="CompsTable" fromColumn="Ticker" toTable="FundiesAdj" toColumn="Ticker"/>
          <x15:modelRelationship fromTable="FundiesAdj" fromColumn="Ticker" toTable="S_P_500_component_stocks" toColumn="Symbol"/>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34" l="1"/>
  <c r="C4" i="34" a="1"/>
  <c r="C4" i="34" s="1"/>
  <c r="D4" i="34"/>
  <c r="E4" i="34"/>
  <c r="G4" i="34"/>
  <c r="I4" i="34"/>
  <c r="J4" i="34"/>
  <c r="K4" i="34"/>
  <c r="L4" i="34"/>
  <c r="N4" i="34"/>
  <c r="O4" i="34"/>
  <c r="S4" i="34"/>
  <c r="T4" i="34"/>
  <c r="U4" i="34"/>
  <c r="V4" i="34"/>
  <c r="W4" i="34"/>
  <c r="X4" i="34"/>
  <c r="F69" i="56"/>
  <c r="F68" i="56"/>
  <c r="F67" i="56"/>
  <c r="F66" i="56"/>
  <c r="F65" i="56"/>
  <c r="F64" i="56"/>
  <c r="F61" i="56"/>
  <c r="F60" i="56"/>
  <c r="F51" i="56"/>
  <c r="F49" i="56"/>
  <c r="F2" i="56"/>
  <c r="B3" i="34"/>
  <c r="C3" i="34" a="1"/>
  <c r="C3" i="34" s="1"/>
  <c r="D3" i="34"/>
  <c r="E3" i="34"/>
  <c r="G3" i="34"/>
  <c r="I3" i="34"/>
  <c r="J3" i="34"/>
  <c r="K3" i="34"/>
  <c r="L3" i="34"/>
  <c r="N3" i="34"/>
  <c r="O3" i="34"/>
  <c r="S3" i="34"/>
  <c r="T3" i="34"/>
  <c r="U3" i="34"/>
  <c r="V3" i="34"/>
  <c r="W3" i="34"/>
  <c r="X3" i="34"/>
  <c r="B6" i="34"/>
  <c r="C6" i="34" a="1"/>
  <c r="C6" i="34" s="1"/>
  <c r="D6" i="34"/>
  <c r="E6" i="34"/>
  <c r="G6" i="34"/>
  <c r="I6" i="34"/>
  <c r="J6" i="34"/>
  <c r="K6" i="34"/>
  <c r="L6" i="34"/>
  <c r="N6" i="34"/>
  <c r="O6" i="34"/>
  <c r="S6" i="34"/>
  <c r="T6" i="34"/>
  <c r="U6" i="34"/>
  <c r="V6" i="34"/>
  <c r="W6" i="34"/>
  <c r="X6" i="34"/>
  <c r="N5" i="34"/>
  <c r="D51" i="56"/>
  <c r="D49" i="56"/>
  <c r="F4" i="34" l="1"/>
  <c r="F53" i="56"/>
  <c r="M4" i="34"/>
  <c r="H4" i="34"/>
  <c r="F6" i="34"/>
  <c r="M3" i="34"/>
  <c r="H3" i="34"/>
  <c r="F3" i="34"/>
  <c r="M6" i="34"/>
  <c r="H6" i="34"/>
  <c r="G2" i="56"/>
  <c r="E2" i="56"/>
  <c r="D2" i="56"/>
  <c r="G51" i="56"/>
  <c r="G49" i="56"/>
  <c r="E51" i="56"/>
  <c r="E49" i="56"/>
  <c r="O5" i="34"/>
  <c r="C50" i="56"/>
  <c r="C5" i="34" l="1" a="1"/>
  <c r="C5" i="34" s="1"/>
  <c r="T5" i="34"/>
  <c r="S5" i="34"/>
  <c r="E5" i="34"/>
  <c r="B5" i="34"/>
  <c r="E69" i="56" l="1"/>
  <c r="E68" i="56"/>
  <c r="E67" i="56"/>
  <c r="E66" i="56"/>
  <c r="E65" i="56"/>
  <c r="E64" i="56"/>
  <c r="E61" i="56"/>
  <c r="E53" i="56" s="1"/>
  <c r="E60" i="56"/>
  <c r="G69" i="56" l="1"/>
  <c r="D69" i="56"/>
  <c r="G68" i="56"/>
  <c r="D68" i="56"/>
  <c r="G67" i="56"/>
  <c r="D67" i="56"/>
  <c r="G66" i="56"/>
  <c r="D66" i="56"/>
  <c r="G65" i="56"/>
  <c r="D65" i="56"/>
  <c r="G64" i="56"/>
  <c r="D64" i="56"/>
  <c r="G61" i="56"/>
  <c r="G53" i="56" s="1"/>
  <c r="D61" i="56"/>
  <c r="G60" i="56"/>
  <c r="D60" i="56"/>
  <c r="D53" i="56" l="1"/>
  <c r="B13" i="14" l="1"/>
  <c r="B12" i="14"/>
  <c r="C3" i="61" l="1"/>
  <c r="A3" i="61"/>
  <c r="V5" i="34"/>
  <c r="W5" i="34"/>
  <c r="U5" i="34"/>
  <c r="X5" i="34"/>
  <c r="D3" i="61" l="1"/>
  <c r="D5" i="34"/>
  <c r="G5" i="34"/>
  <c r="I5" i="34"/>
  <c r="J5" i="34"/>
  <c r="K5" i="34"/>
  <c r="L5" i="34"/>
  <c r="H5" i="34" l="1"/>
  <c r="M5" i="34"/>
  <c r="F5" i="34"/>
  <c r="C3" i="43" l="1"/>
  <c r="E3" i="43" s="1"/>
  <c r="A3" i="43"/>
  <c r="B8" i="14" l="1"/>
  <c r="F39" i="56" l="1"/>
  <c r="F26" i="56"/>
  <c r="F11" i="56"/>
  <c r="F28" i="56"/>
  <c r="F38" i="56"/>
  <c r="F25" i="56"/>
  <c r="F9" i="56"/>
  <c r="F37" i="56"/>
  <c r="F24" i="56"/>
  <c r="F7" i="56"/>
  <c r="F15" i="56"/>
  <c r="P4" i="34"/>
  <c r="F34" i="56"/>
  <c r="F21" i="56"/>
  <c r="F6" i="56"/>
  <c r="Q4" i="34"/>
  <c r="F59" i="56"/>
  <c r="F33" i="56"/>
  <c r="F55" i="56" s="1"/>
  <c r="F19" i="56"/>
  <c r="F5" i="56"/>
  <c r="R4" i="34"/>
  <c r="F58" i="56"/>
  <c r="F50" i="56" s="1"/>
  <c r="F31" i="56"/>
  <c r="F18" i="56"/>
  <c r="F4" i="56"/>
  <c r="F29" i="56"/>
  <c r="F16" i="56"/>
  <c r="Q6" i="34"/>
  <c r="R6" i="34"/>
  <c r="P3" i="34"/>
  <c r="Q3" i="34"/>
  <c r="R3" i="34"/>
  <c r="P6" i="34"/>
  <c r="D4" i="56"/>
  <c r="G58" i="56"/>
  <c r="G50" i="56" s="1"/>
  <c r="E58" i="56"/>
  <c r="E50" i="56" s="1"/>
  <c r="E37" i="56"/>
  <c r="E24" i="56"/>
  <c r="E7" i="56"/>
  <c r="E34" i="56"/>
  <c r="E21" i="56"/>
  <c r="E6" i="56"/>
  <c r="E31" i="56"/>
  <c r="E18" i="56"/>
  <c r="E4" i="56"/>
  <c r="E29" i="56"/>
  <c r="E16" i="56"/>
  <c r="E39" i="56"/>
  <c r="E26" i="56"/>
  <c r="E11" i="56"/>
  <c r="E25" i="56"/>
  <c r="D7" i="56"/>
  <c r="E19" i="56"/>
  <c r="D29" i="56"/>
  <c r="D28" i="56"/>
  <c r="E9" i="56"/>
  <c r="D26" i="56"/>
  <c r="E59" i="56"/>
  <c r="E15" i="56"/>
  <c r="E5" i="56"/>
  <c r="E38" i="56"/>
  <c r="E33" i="56"/>
  <c r="E55" i="56" s="1"/>
  <c r="E28" i="56"/>
  <c r="G59" i="56"/>
  <c r="D59" i="56"/>
  <c r="D6" i="56"/>
  <c r="G38" i="56"/>
  <c r="G34" i="56"/>
  <c r="G31" i="56"/>
  <c r="G29" i="56"/>
  <c r="G25" i="56"/>
  <c r="G21" i="56"/>
  <c r="G18" i="56"/>
  <c r="G15" i="56"/>
  <c r="D38" i="56"/>
  <c r="D34" i="56"/>
  <c r="D31" i="56"/>
  <c r="D25" i="56"/>
  <c r="D21" i="56"/>
  <c r="D18" i="56"/>
  <c r="D15" i="56"/>
  <c r="G9" i="56"/>
  <c r="G7" i="56"/>
  <c r="G5" i="56"/>
  <c r="D9" i="56"/>
  <c r="D5" i="56"/>
  <c r="G39" i="56"/>
  <c r="G37" i="56"/>
  <c r="G33" i="56"/>
  <c r="G55" i="56" s="1"/>
  <c r="G28" i="56"/>
  <c r="D39" i="56"/>
  <c r="D24" i="56"/>
  <c r="D37" i="56"/>
  <c r="G19" i="56"/>
  <c r="D33" i="56"/>
  <c r="D55" i="56" s="1"/>
  <c r="D19" i="56"/>
  <c r="G6" i="56"/>
  <c r="G16" i="56"/>
  <c r="D16" i="56"/>
  <c r="G4" i="56"/>
  <c r="G26" i="56"/>
  <c r="G11" i="56"/>
  <c r="D11" i="56"/>
  <c r="G24" i="56"/>
  <c r="R5" i="34"/>
  <c r="Q5" i="34"/>
  <c r="P5" i="34"/>
  <c r="E45" i="56" l="1"/>
  <c r="D58" i="56"/>
  <c r="D50" i="56" s="1"/>
  <c r="D45" i="56"/>
  <c r="G45" i="56"/>
  <c r="F45" i="56"/>
  <c r="F52" i="56"/>
  <c r="F30" i="56"/>
  <c r="F43" i="56"/>
  <c r="F10" i="56"/>
  <c r="F20" i="56"/>
  <c r="F27" i="56"/>
  <c r="F46" i="56"/>
  <c r="F17" i="56"/>
  <c r="F44" i="56"/>
  <c r="D52" i="56"/>
  <c r="E52" i="56"/>
  <c r="G52" i="56"/>
  <c r="E27" i="56"/>
  <c r="D30" i="56"/>
  <c r="E20" i="56"/>
  <c r="E10" i="56"/>
  <c r="E17" i="56"/>
  <c r="E43" i="56"/>
  <c r="E30" i="56"/>
  <c r="E44" i="56"/>
  <c r="E46" i="56"/>
  <c r="D27" i="56"/>
  <c r="G27" i="56"/>
  <c r="G30" i="56"/>
  <c r="D44" i="56"/>
  <c r="D43" i="56"/>
  <c r="D46" i="56"/>
  <c r="G10" i="56"/>
  <c r="D10" i="56"/>
  <c r="G17" i="56"/>
  <c r="D20" i="56"/>
  <c r="G44" i="56"/>
  <c r="G20" i="56"/>
  <c r="G43" i="56"/>
  <c r="G46" i="56"/>
  <c r="D17" i="56"/>
  <c r="F54" i="56" l="1"/>
  <c r="E54" i="56"/>
  <c r="G54" i="56"/>
  <c r="D54" i="5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A1F721-5671-49E5-A80B-683E2F34E1C5}" keepAlive="1" name="Query - Company/Ticker Search (requires paid acc)" description="Connection to the 'Company/Ticker Search (requires paid acc)' query in the workbook." type="5" refreshedVersion="6" background="1" saveData="1">
    <dbPr connection="Provider=Microsoft.Mashup.OleDb.1;Data Source=$Workbook$;Location=&quot;Company/Ticker Search (requires paid acc)&quot;;Extended Properties=&quot;&quot;" command="SELECT * FROM [Company/Ticker Search (requires paid acc)]"/>
  </connection>
  <connection id="2" xr16:uid="{C33AB8FE-D636-41F5-9761-84673099F76E}" keepAlive="1" name="Query - CompanyData" description="Connection to the 'CompanyData' query in the workbook." type="5" refreshedVersion="6" background="1" saveData="1">
    <dbPr connection="Provider=Microsoft.Mashup.OleDb.1;Data Source=$Workbook$;Location=CompanyData;Extended Properties=&quot;&quot;" command="SELECT * FROM [CompanyData]"/>
  </connection>
  <connection id="3" xr16:uid="{90AD6DFE-69B8-4A53-99D0-C7279EA17B4C}" keepAlive="1" name="Query - FetchAccount" description="Connection to the 'FetchAccount' query in the workbook." type="5" refreshedVersion="6" background="1" saveData="1">
    <dbPr connection="Provider=Microsoft.Mashup.OleDb.1;Data Source=$Workbook$;Location=FetchAccount;Extended Properties=&quot;&quot;" command="SELECT * FROM [FetchAccount]"/>
  </connection>
  <connection id="4" xr16:uid="{5B82CF38-C068-4452-8A6A-3949C3D65C84}" keepAlive="1" name="Query - FundiesAdj" description="Connection to the 'FundiesAdj' query in the workbook." type="5" refreshedVersion="6" background="1" saveData="1">
    <dbPr connection="Provider=Microsoft.Mashup.OleDb.1;Data Source=$Workbook$;Location=FundiesAdj;Extended Properties=&quot;&quot;" command="SELECT * FROM [FundiesAdj]"/>
  </connection>
  <connection id="5" xr16:uid="{88D99FC6-3395-489B-8ADB-38104027C332}" keepAlive="1" name="Query - fxAsReported" description="Connection to the 'fxAsReported' query in the workbook." type="5" refreshedVersion="6" background="1" saveData="1">
    <dbPr connection="Provider=Microsoft.Mashup.OleDb.1;Data Source=$Workbook$;Location=fxAsReported;Extended Properties=&quot;&quot;" command="SELECT * FROM [fxAsReported]"/>
  </connection>
  <connection id="6" xr16:uid="{715CDC16-661E-4E37-AED0-C5031D536E8A}" keepAlive="1" name="Query - fxFetchCompanyData" description="Connection to the 'fxFetchCompanyData' query in the workbook." type="5" refreshedVersion="6" background="1" saveData="1">
    <dbPr connection="Provider=Microsoft.Mashup.OleDb.1;Data Source=$Workbook$;Location=fxFetchCompanyData;Extended Properties=&quot;&quot;" command="SELECT * FROM [fxFetchCompanyData]"/>
  </connection>
  <connection id="7" xr16:uid="{31503156-0CA9-407C-8182-B43FE31E0F5B}" keepAlive="1" name="Query - S&amp;P 500 component stocks" description="Connection to the 'S&amp;P 500 component stocks' query in the workbook." type="5" refreshedVersion="6" background="1" saveData="1">
    <dbPr connection="Provider=Microsoft.Mashup.OleDb.1;Data Source=$Workbook$;Location=&quot;S&amp;P 500 component stocks&quot;;Extended Properties=&quot;&quot;" command="SELECT * FROM [S&amp;P 500 component stocks]"/>
  </connection>
  <connection id="8" xr16:uid="{EE08941C-617D-4E42-8518-A3BD76A679DD}"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107973E6-F1D2-4B8D-8904-82489F3251A8}" name="WorksheetConnection_IEX Cloud Powered Comp Table and Side By Side v1.9.xlsm!CompsTable" type="102" refreshedVersion="6" minRefreshableVersion="5">
    <extLst>
      <ext xmlns:x15="http://schemas.microsoft.com/office/spreadsheetml/2010/11/main" uri="{DE250136-89BD-433C-8126-D09CA5730AF9}">
        <x15:connection id="CompsTable">
          <x15:rangePr sourceName="_xlcn.WorksheetConnection_IEXCloudPoweredCompTableandSideBySidev1.9.xlsmCompsTable1"/>
        </x15:connection>
      </ext>
    </extLst>
  </connection>
  <connection id="10" xr16:uid="{F2F1B302-3510-4D64-89A6-B8FFCE01B26B}" name="WorksheetConnection_IEX Cloud Powered Comp Table and Side By Side v1.9.xlsm!FundiesAdj" type="102" refreshedVersion="6" minRefreshableVersion="5">
    <extLst>
      <ext xmlns:x15="http://schemas.microsoft.com/office/spreadsheetml/2010/11/main" uri="{DE250136-89BD-433C-8126-D09CA5730AF9}">
        <x15:connection id="FundiesAdj">
          <x15:rangePr sourceName="_xlcn.WorksheetConnection_IEXCloudPoweredCompTableandSideBySidev1.9.xlsmFundiesAdj1"/>
        </x15:connection>
      </ext>
    </extLst>
  </connection>
  <connection id="11" xr16:uid="{1F4A5C11-AA02-4218-9618-D9891F3DBB0D}" name="WorksheetConnection_IEX Cloud Powered Comp Table and Side By Side v1.9.xlsm!S_P_500_component_stocks" type="102" refreshedVersion="6" minRefreshableVersion="5">
    <extLst>
      <ext xmlns:x15="http://schemas.microsoft.com/office/spreadsheetml/2010/11/main" uri="{DE250136-89BD-433C-8126-D09CA5730AF9}">
        <x15:connection id="S_P_500_component_stocks">
          <x15:rangePr sourceName="_xlcn.WorksheetConnection_IEXCloudPoweredCompTableandSideBySidev1.9.xlsmS_P_500_component_stocks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<sst xmlns="http://schemas.openxmlformats.org/spreadsheetml/2006/main" count="3060" uniqueCount="2221">
  <si>
    <t>annual</t>
  </si>
  <si>
    <t>Y</t>
  </si>
  <si>
    <t>Ticker</t>
  </si>
  <si>
    <t>IEX Cloud Token</t>
  </si>
  <si>
    <t>Scale in Millions</t>
  </si>
  <si>
    <t>FB</t>
  </si>
  <si>
    <t>MSFT</t>
  </si>
  <si>
    <t>INTC</t>
  </si>
  <si>
    <t>&lt; ----------- Enter your iexcloud token here</t>
  </si>
  <si>
    <t>TSLA</t>
  </si>
  <si>
    <t>Value</t>
  </si>
  <si>
    <t>payAsYouGoEnabled</t>
  </si>
  <si>
    <t>effectiveDate</t>
  </si>
  <si>
    <t>subscriptionTermType</t>
  </si>
  <si>
    <t>tierName</t>
  </si>
  <si>
    <t>messageLimit</t>
  </si>
  <si>
    <t>messagesUsed</t>
  </si>
  <si>
    <t>circuitBreaker</t>
  </si>
  <si>
    <t>Secret Token</t>
  </si>
  <si>
    <t>&lt; ----------- Enter your secret iexcloud token here (prefix sk)</t>
  </si>
  <si>
    <t>companyName</t>
  </si>
  <si>
    <t>week52high</t>
  </si>
  <si>
    <t>week52low</t>
  </si>
  <si>
    <t>latestPrice</t>
  </si>
  <si>
    <t>changePercent</t>
  </si>
  <si>
    <t>NFLX</t>
  </si>
  <si>
    <t>%offhigh</t>
  </si>
  <si>
    <t>%offLow</t>
  </si>
  <si>
    <t>AAPL</t>
  </si>
  <si>
    <t>AMZN</t>
  </si>
  <si>
    <t>GOOGL</t>
  </si>
  <si>
    <t>V</t>
  </si>
  <si>
    <t>JNJ</t>
  </si>
  <si>
    <t>WMT</t>
  </si>
  <si>
    <t>JPM</t>
  </si>
  <si>
    <t>NVDA</t>
  </si>
  <si>
    <t>PG</t>
  </si>
  <si>
    <t>UNH</t>
  </si>
  <si>
    <t>MA</t>
  </si>
  <si>
    <t>DIS</t>
  </si>
  <si>
    <t>HD</t>
  </si>
  <si>
    <t>PYPL</t>
  </si>
  <si>
    <t>BAC</t>
  </si>
  <si>
    <t>VZ</t>
  </si>
  <si>
    <t>CMCSA</t>
  </si>
  <si>
    <t>ADBE</t>
  </si>
  <si>
    <t>KO</t>
  </si>
  <si>
    <t>T</t>
  </si>
  <si>
    <t>NKE</t>
  </si>
  <si>
    <t>CRM</t>
  </si>
  <si>
    <t>ABT</t>
  </si>
  <si>
    <t>PFE</t>
  </si>
  <si>
    <t>LLY</t>
  </si>
  <si>
    <t>MRK</t>
  </si>
  <si>
    <t>CSCO</t>
  </si>
  <si>
    <t>XOM</t>
  </si>
  <si>
    <t>TMO</t>
  </si>
  <si>
    <t>PEP</t>
  </si>
  <si>
    <t>ORCL</t>
  </si>
  <si>
    <t>ABBV</t>
  </si>
  <si>
    <t>AVGO</t>
  </si>
  <si>
    <t>QCOM</t>
  </si>
  <si>
    <t>CVX</t>
  </si>
  <si>
    <t>COST</t>
  </si>
  <si>
    <t>DHR</t>
  </si>
  <si>
    <t>NEE</t>
  </si>
  <si>
    <t>MCD</t>
  </si>
  <si>
    <t>TMUS</t>
  </si>
  <si>
    <t>MDT</t>
  </si>
  <si>
    <t>TXN</t>
  </si>
  <si>
    <t>AMGN</t>
  </si>
  <si>
    <t>BMY</t>
  </si>
  <si>
    <t>HON</t>
  </si>
  <si>
    <t>UPS</t>
  </si>
  <si>
    <t>UNP</t>
  </si>
  <si>
    <t>LIN</t>
  </si>
  <si>
    <t>WFC</t>
  </si>
  <si>
    <t>PM</t>
  </si>
  <si>
    <t>C</t>
  </si>
  <si>
    <t>CHTR</t>
  </si>
  <si>
    <t>LOW</t>
  </si>
  <si>
    <t>SBUX</t>
  </si>
  <si>
    <t>BA</t>
  </si>
  <si>
    <t>IBM</t>
  </si>
  <si>
    <t>MMM</t>
  </si>
  <si>
    <t>AMD</t>
  </si>
  <si>
    <t>BLK</t>
  </si>
  <si>
    <t>AMT</t>
  </si>
  <si>
    <t>NOW</t>
  </si>
  <si>
    <t>GE</t>
  </si>
  <si>
    <t>INTU</t>
  </si>
  <si>
    <t>RTX</t>
  </si>
  <si>
    <t>CAT</t>
  </si>
  <si>
    <t>SCHW</t>
  </si>
  <si>
    <t>ACN</t>
  </si>
  <si>
    <t>https://cloud.iexapis.com/stable/stock/</t>
  </si>
  <si>
    <t>last-dividend-amount</t>
  </si>
  <si>
    <t>https://cloud.iexapis.com/stable/data-points/</t>
  </si>
  <si>
    <t>last-dividend-payment-date</t>
  </si>
  <si>
    <t>Token</t>
  </si>
  <si>
    <t>Secret_Token</t>
  </si>
  <si>
    <t>Base_Url</t>
  </si>
  <si>
    <t>Full_URL</t>
  </si>
  <si>
    <t>https://cloud.iexapis.com/stable/account/metadata?token=</t>
  </si>
  <si>
    <t>= Json.Document(Web.Contents(Excel.CurrentWorkbook(){[Name="account"]}[Content]{0}[Full_URL]))</t>
  </si>
  <si>
    <t>account</t>
  </si>
  <si>
    <t>Powerquery:</t>
  </si>
  <si>
    <t>DividendYield</t>
  </si>
  <si>
    <t>TTMeps</t>
  </si>
  <si>
    <t>Trailing P/E</t>
  </si>
  <si>
    <t>sharesOutstanding</t>
  </si>
  <si>
    <t>REPORTED_FINANCIALS</t>
  </si>
  <si>
    <t>Revenues</t>
  </si>
  <si>
    <t>updated</t>
  </si>
  <si>
    <t>10-K</t>
  </si>
  <si>
    <t>OperatingIncomeLoss</t>
  </si>
  <si>
    <t>URL_AsReported</t>
  </si>
  <si>
    <t>creditLimit</t>
  </si>
  <si>
    <t>creditsUsed</t>
  </si>
  <si>
    <t>PreTaxProfit</t>
  </si>
  <si>
    <t>NetIncome</t>
  </si>
  <si>
    <t>OtherAssetsCurrent</t>
  </si>
  <si>
    <t>AssetsCurrent</t>
  </si>
  <si>
    <t>Assets</t>
  </si>
  <si>
    <t>AccountsPayableCurrent</t>
  </si>
  <si>
    <t>LiabilitiesCurrent</t>
  </si>
  <si>
    <t>Liabilities</t>
  </si>
  <si>
    <t>StockholdersEquity</t>
  </si>
  <si>
    <t>LiabilitiesAndStockholdersEquity</t>
  </si>
  <si>
    <t>NetCashProvidedByUsedInFinancingActivities</t>
  </si>
  <si>
    <t>NetCashProvidedByUsedInInvestingActivities</t>
  </si>
  <si>
    <t>NetCashProvidedByUsedInOperatingActivities</t>
  </si>
  <si>
    <t>WeightedAverageNumberOfSharesOutstandingBasic</t>
  </si>
  <si>
    <t>WeightedAverageNumberOfDilutedSharesOutstanding</t>
  </si>
  <si>
    <t>EarningsPerShareBasic</t>
  </si>
  <si>
    <t>EarningsPerShareDiluted</t>
  </si>
  <si>
    <t>CommonStockDividendsPerShareCashPaid</t>
  </si>
  <si>
    <t>CommonStockParOrStatedValuePerShare</t>
  </si>
  <si>
    <t>CommonStockSharesAuthorized</t>
  </si>
  <si>
    <t>CommonStockSharesIssued</t>
  </si>
  <si>
    <t>CommonStockValue</t>
  </si>
  <si>
    <t>PreferredStockParOrStatedValuePerShare</t>
  </si>
  <si>
    <t>PreferredStockSharesAuthorized</t>
  </si>
  <si>
    <t>PreferredStockSharesIssued</t>
  </si>
  <si>
    <t>PreferredStockValue</t>
  </si>
  <si>
    <t>EntityPublicFloat</t>
  </si>
  <si>
    <t>TreasuryStockIssuedForEmployeeCompensationAndStockOptionPlansNetOfCashProceeds</t>
  </si>
  <si>
    <t>TreasuryStockShares</t>
  </si>
  <si>
    <t>TreasuryStockValue</t>
  </si>
  <si>
    <t>dateFiled</t>
  </si>
  <si>
    <t>formFiscalQuarter</t>
  </si>
  <si>
    <t>formFiscalYear</t>
  </si>
  <si>
    <t>periodEnd</t>
  </si>
  <si>
    <t>periodStart</t>
  </si>
  <si>
    <t>reportLink</t>
  </si>
  <si>
    <t>version</t>
  </si>
  <si>
    <t>id</t>
  </si>
  <si>
    <t>key</t>
  </si>
  <si>
    <t>subkey</t>
  </si>
  <si>
    <t>date</t>
  </si>
  <si>
    <t>ABMD</t>
  </si>
  <si>
    <t>ATVI</t>
  </si>
  <si>
    <t>AAP</t>
  </si>
  <si>
    <t>AES</t>
  </si>
  <si>
    <t>AFL</t>
  </si>
  <si>
    <t>A</t>
  </si>
  <si>
    <t>APD</t>
  </si>
  <si>
    <t>AKAM</t>
  </si>
  <si>
    <t>ALK</t>
  </si>
  <si>
    <t>ALB</t>
  </si>
  <si>
    <t>ARE</t>
  </si>
  <si>
    <t>ALXN</t>
  </si>
  <si>
    <t>ALGN</t>
  </si>
  <si>
    <t>ALLE</t>
  </si>
  <si>
    <t>ALL</t>
  </si>
  <si>
    <t>AMCR</t>
  </si>
  <si>
    <t>AEE</t>
  </si>
  <si>
    <t>AAL</t>
  </si>
  <si>
    <t>DepreciationDepletionAndAmmortisation</t>
  </si>
  <si>
    <t>EBITDA</t>
  </si>
  <si>
    <t>DepreciationAmortizationAndOther</t>
  </si>
  <si>
    <t>PP&amp;E</t>
  </si>
  <si>
    <t>Balance Sheet</t>
  </si>
  <si>
    <t>Other LT Assets</t>
  </si>
  <si>
    <t>CashFlow</t>
  </si>
  <si>
    <t>DeferredRevenueCurrent</t>
  </si>
  <si>
    <t>OtherLongTermLiabilities (calculated)</t>
  </si>
  <si>
    <t>OtherCurrentLiabilities(calculated)</t>
  </si>
  <si>
    <t>NetIncomeLossAvailableToCommonStockholdersBasic</t>
  </si>
  <si>
    <t>DirectCostsOfLeasedAndRentedPropertyOrEquipment</t>
  </si>
  <si>
    <t>NetIncomeLossAvailableToCommonStockholdersDiluted</t>
  </si>
  <si>
    <t>Item</t>
  </si>
  <si>
    <t>Reference Data</t>
  </si>
  <si>
    <t>Income Statement</t>
  </si>
  <si>
    <t>Section</t>
  </si>
  <si>
    <t>Valuation</t>
  </si>
  <si>
    <t>Latest Price</t>
  </si>
  <si>
    <t>Market Cap (current),bn</t>
  </si>
  <si>
    <t>P/E</t>
  </si>
  <si>
    <t>EV/EBITDA</t>
  </si>
  <si>
    <t>P/BV</t>
  </si>
  <si>
    <t>Ratios</t>
  </si>
  <si>
    <t>Net Margin</t>
  </si>
  <si>
    <t>Return on Equity</t>
  </si>
  <si>
    <t>EBIT Margin</t>
  </si>
  <si>
    <t>CostOfGoods</t>
  </si>
  <si>
    <t>AEP</t>
  </si>
  <si>
    <t>AXP</t>
  </si>
  <si>
    <t>AIG</t>
  </si>
  <si>
    <t>AWK</t>
  </si>
  <si>
    <t>AMP</t>
  </si>
  <si>
    <t>ABC</t>
  </si>
  <si>
    <t>AME</t>
  </si>
  <si>
    <t>APH</t>
  </si>
  <si>
    <t>ADI</t>
  </si>
  <si>
    <t>ANSS</t>
  </si>
  <si>
    <t>ANTM</t>
  </si>
  <si>
    <t>AON</t>
  </si>
  <si>
    <t>AOS</t>
  </si>
  <si>
    <t>APA</t>
  </si>
  <si>
    <t>AMAT</t>
  </si>
  <si>
    <t>APTV</t>
  </si>
  <si>
    <t>ADM</t>
  </si>
  <si>
    <t>ANET</t>
  </si>
  <si>
    <t>AJG</t>
  </si>
  <si>
    <t>AIZ</t>
  </si>
  <si>
    <t>ATO</t>
  </si>
  <si>
    <t>ADSK</t>
  </si>
  <si>
    <t>ADP</t>
  </si>
  <si>
    <t>AZO</t>
  </si>
  <si>
    <t>AVB</t>
  </si>
  <si>
    <t>AVY</t>
  </si>
  <si>
    <t>OperatingIncome</t>
  </si>
  <si>
    <t>LongTermDebt</t>
  </si>
  <si>
    <t>ShortTermDebt</t>
  </si>
  <si>
    <t>Share Data (from filing)</t>
  </si>
  <si>
    <t>Enterprise Value (bn)</t>
  </si>
  <si>
    <t>Copy column across</t>
  </si>
  <si>
    <t>URL_Company</t>
  </si>
  <si>
    <t>symbol</t>
  </si>
  <si>
    <t>exchange</t>
  </si>
  <si>
    <t>industry</t>
  </si>
  <si>
    <t>website</t>
  </si>
  <si>
    <t>description</t>
  </si>
  <si>
    <t>CEO</t>
  </si>
  <si>
    <t>securityName</t>
  </si>
  <si>
    <t>issueType</t>
  </si>
  <si>
    <t>sector</t>
  </si>
  <si>
    <t>primarySicCode</t>
  </si>
  <si>
    <t>employees</t>
  </si>
  <si>
    <t>tags</t>
  </si>
  <si>
    <t>address</t>
  </si>
  <si>
    <t>address2</t>
  </si>
  <si>
    <t>state</t>
  </si>
  <si>
    <t>city</t>
  </si>
  <si>
    <t>zip</t>
  </si>
  <si>
    <t>country</t>
  </si>
  <si>
    <t>phone</t>
  </si>
  <si>
    <t>NEW YORK STOCK EXCHANGE, INC.</t>
  </si>
  <si>
    <t/>
  </si>
  <si>
    <t>cs</t>
  </si>
  <si>
    <t>[List]</t>
  </si>
  <si>
    <t>US</t>
  </si>
  <si>
    <t>NASDAQ/NGS (GLOBAL SELECT MARKET)</t>
  </si>
  <si>
    <t>Texas</t>
  </si>
  <si>
    <t>Abbott Laboratories</t>
  </si>
  <si>
    <t>Information</t>
  </si>
  <si>
    <t>Autodesk Inc.</t>
  </si>
  <si>
    <t>Arthur J. Gallagher &amp; Co.</t>
  </si>
  <si>
    <t>Applied Materials Inc.</t>
  </si>
  <si>
    <t>American Tower Corp.</t>
  </si>
  <si>
    <t>Amazon.com Inc.</t>
  </si>
  <si>
    <t>APA Corporation</t>
  </si>
  <si>
    <t>Aptiv PLC</t>
  </si>
  <si>
    <t>https://iexcloud.io/cloud-login#/register</t>
  </si>
  <si>
    <t>data-migration-updates-to-financial-statements</t>
  </si>
  <si>
    <t>community@iexcloud.io </t>
  </si>
  <si>
    <t>Links</t>
  </si>
  <si>
    <t>IEX Cloud Services LLC makes no promises or guarantees herein regarding results from particular products and services, and neither the information, nor any opinion expressed here, constitutes a solicitation or offer to buy or sell any securities or provide any investment advice or service.</t>
  </si>
  <si>
    <t xml:space="preserve">This spreadsheet is the personal work of Tim Baker, CFA and is not an official IEX Cloud product. All data is sourced via the IEX Cloud API. </t>
  </si>
  <si>
    <t>https://www.sec.gov/edgar/search/</t>
  </si>
  <si>
    <t>https://iexcloud.io/docs/api/#financials-as-reported</t>
  </si>
  <si>
    <t>BONUS Side by Side View:</t>
  </si>
  <si>
    <t>I also included a SidebySide view of the data.  Add a new ticker at the top (needs to be in the comps table), and copy the formulae from left to right in the expanded table.</t>
  </si>
  <si>
    <t>Comps Table / Screener</t>
  </si>
  <si>
    <t xml:space="preserve">Additional information about Financial Statements endpoints can be found here: </t>
  </si>
  <si>
    <t>https://iexcloud.io/docs/api/#financials</t>
  </si>
  <si>
    <t>SEC filings are typically 3 quarters (10-Q) and 1 annual (10-k) per year - so 4Q data is not available, nor trailing twelve months.  This spreadsheet is setup for 10-K (annual) reports, but can easily be adjusted to quarterly by editing the URL in the comps table (replace 10-K with 10-Q).  Valuation items will need to be adjusted to annualise the income statement data.</t>
  </si>
  <si>
    <t>The spreadhseet will pick up the latest filing for each company, unless for some reason IEX Cloud has not processed the filing.</t>
  </si>
  <si>
    <r>
      <rPr>
        <b/>
        <sz val="18"/>
        <color theme="1"/>
        <rFont val="Calibri"/>
        <family val="2"/>
        <scheme val="minor"/>
      </rPr>
      <t xml:space="preserve">Want to know how I built this?  </t>
    </r>
    <r>
      <rPr>
        <sz val="18"/>
        <color theme="1"/>
        <rFont val="Calibri"/>
        <family val="2"/>
        <scheme val="minor"/>
      </rPr>
      <t>Go to this blog post, and watch the YouTube video (Intro to Fundamentals in Excel):</t>
    </r>
  </si>
  <si>
    <t>Base URLs (used in the comps table to construct the URLs)</t>
  </si>
  <si>
    <t>Symbol</t>
  </si>
  <si>
    <t>Security</t>
  </si>
  <si>
    <t>Headquarters Location</t>
  </si>
  <si>
    <t>Date first added</t>
  </si>
  <si>
    <t>CIK</t>
  </si>
  <si>
    <t>Founded</t>
  </si>
  <si>
    <t>Agilent Technologies</t>
  </si>
  <si>
    <t>Santa Clara, California</t>
  </si>
  <si>
    <t>2000-06-05</t>
  </si>
  <si>
    <t>1999</t>
  </si>
  <si>
    <t>American Airlines Group</t>
  </si>
  <si>
    <t>Fort Worth, Texas</t>
  </si>
  <si>
    <t>2015-03-23</t>
  </si>
  <si>
    <t>1934</t>
  </si>
  <si>
    <t>Advance Auto Parts</t>
  </si>
  <si>
    <t>Raleigh, North Carolina</t>
  </si>
  <si>
    <t>2015-07-09</t>
  </si>
  <si>
    <t>1932</t>
  </si>
  <si>
    <t>Apple Inc.</t>
  </si>
  <si>
    <t>Cupertino, California</t>
  </si>
  <si>
    <t>1982-11-30</t>
  </si>
  <si>
    <t>1977</t>
  </si>
  <si>
    <t>AbbVie Inc.</t>
  </si>
  <si>
    <t>North Chicago, Illinois</t>
  </si>
  <si>
    <t>2012-12-31</t>
  </si>
  <si>
    <t>2013 (1888)</t>
  </si>
  <si>
    <t>AmerisourceBergen</t>
  </si>
  <si>
    <t>Chesterbrook, Pennsylvania</t>
  </si>
  <si>
    <t>2001-08-30</t>
  </si>
  <si>
    <t>1985</t>
  </si>
  <si>
    <t>Abiomed</t>
  </si>
  <si>
    <t>Danvers, Massachusetts</t>
  </si>
  <si>
    <t>2018-05-31</t>
  </si>
  <si>
    <t>1981</t>
  </si>
  <si>
    <t>1964-03-31</t>
  </si>
  <si>
    <t>1888</t>
  </si>
  <si>
    <t>Accenture</t>
  </si>
  <si>
    <t>Dublin, Ireland</t>
  </si>
  <si>
    <t>2011-07-06</t>
  </si>
  <si>
    <t>1989</t>
  </si>
  <si>
    <t>Adobe Inc.</t>
  </si>
  <si>
    <t>San Jose, California</t>
  </si>
  <si>
    <t>1997-05-05</t>
  </si>
  <si>
    <t>1982</t>
  </si>
  <si>
    <t>Analog Devices, Inc.</t>
  </si>
  <si>
    <t>Norwood, Massachusetts</t>
  </si>
  <si>
    <t>1999-10-12</t>
  </si>
  <si>
    <t>1965</t>
  </si>
  <si>
    <t>Archer-Daniels-Midland Co</t>
  </si>
  <si>
    <t>Chicago, Illinois</t>
  </si>
  <si>
    <t>1981-07-29</t>
  </si>
  <si>
    <t>1902</t>
  </si>
  <si>
    <t>Automatic Data Processing</t>
  </si>
  <si>
    <t>Roseland, New Jersey</t>
  </si>
  <si>
    <t>1981-03-31</t>
  </si>
  <si>
    <t>1949</t>
  </si>
  <si>
    <t>San Rafael, California</t>
  </si>
  <si>
    <t>1989-12-01</t>
  </si>
  <si>
    <t>Ameren Corp</t>
  </si>
  <si>
    <t>St. Louis, Missouri</t>
  </si>
  <si>
    <t>1991-09-19</t>
  </si>
  <si>
    <t>American Electric Power</t>
  </si>
  <si>
    <t>Columbus, Ohio</t>
  </si>
  <si>
    <t>1957-03-04</t>
  </si>
  <si>
    <t>1906</t>
  </si>
  <si>
    <t>AES Corp</t>
  </si>
  <si>
    <t>Arlington, Virginia</t>
  </si>
  <si>
    <t>1998-10-02</t>
  </si>
  <si>
    <t>Aflac</t>
  </si>
  <si>
    <t>Columbus, Georgia</t>
  </si>
  <si>
    <t>1999-05-28</t>
  </si>
  <si>
    <t>1955</t>
  </si>
  <si>
    <t>American International Group</t>
  </si>
  <si>
    <t>New York, New York</t>
  </si>
  <si>
    <t>1980-03-31</t>
  </si>
  <si>
    <t>1919</t>
  </si>
  <si>
    <t>Assurant</t>
  </si>
  <si>
    <t>2007-04-10</t>
  </si>
  <si>
    <t>1892</t>
  </si>
  <si>
    <t>Rolling Meadows, Illinois</t>
  </si>
  <si>
    <t>2016-05-31</t>
  </si>
  <si>
    <t>1927</t>
  </si>
  <si>
    <t>Akamai Technologies</t>
  </si>
  <si>
    <t>Cambridge, Massachusetts</t>
  </si>
  <si>
    <t>2007-07-12</t>
  </si>
  <si>
    <t>1998</t>
  </si>
  <si>
    <t>Albemarle Corporation</t>
  </si>
  <si>
    <t>Charlotte, North Carolina</t>
  </si>
  <si>
    <t>2016-07-01</t>
  </si>
  <si>
    <t>1994</t>
  </si>
  <si>
    <t>Align Technology</t>
  </si>
  <si>
    <t>2017-06-19</t>
  </si>
  <si>
    <t>1997</t>
  </si>
  <si>
    <t>Alaska Air Group</t>
  </si>
  <si>
    <t>Seattle, Washington</t>
  </si>
  <si>
    <t>2016-05-13</t>
  </si>
  <si>
    <t>Allstate Corp</t>
  </si>
  <si>
    <t>Northfield Township, Illinois</t>
  </si>
  <si>
    <t>1995-07-13</t>
  </si>
  <si>
    <t>1931</t>
  </si>
  <si>
    <t>Allegion</t>
  </si>
  <si>
    <t>2013-12-02</t>
  </si>
  <si>
    <t>1908</t>
  </si>
  <si>
    <t>Alexion Pharmaceuticals</t>
  </si>
  <si>
    <t>Boston, Massachusetts</t>
  </si>
  <si>
    <t>2012-05-25</t>
  </si>
  <si>
    <t>1992</t>
  </si>
  <si>
    <t>1995-03-16</t>
  </si>
  <si>
    <t>1967</t>
  </si>
  <si>
    <t>Zurich, Switzerland</t>
  </si>
  <si>
    <t>2019-06-07</t>
  </si>
  <si>
    <t>2019 (1860)</t>
  </si>
  <si>
    <t>Advanced Micro Devices</t>
  </si>
  <si>
    <t>2017-03-20</t>
  </si>
  <si>
    <t>1969</t>
  </si>
  <si>
    <t>Ametek</t>
  </si>
  <si>
    <t>Berwyn, Pennsylvania</t>
  </si>
  <si>
    <t>2013-09-23</t>
  </si>
  <si>
    <t>1930</t>
  </si>
  <si>
    <t>Amgen Inc.</t>
  </si>
  <si>
    <t>Thousand Oaks, California</t>
  </si>
  <si>
    <t>1992-01-02</t>
  </si>
  <si>
    <t>1980</t>
  </si>
  <si>
    <t>Ameriprise Financial</t>
  </si>
  <si>
    <t>Minneapolis, Minnesota</t>
  </si>
  <si>
    <t>2005-10-03</t>
  </si>
  <si>
    <t>1894</t>
  </si>
  <si>
    <t>2007-11-19</t>
  </si>
  <si>
    <t>1995</t>
  </si>
  <si>
    <t>2005-11-18</t>
  </si>
  <si>
    <t>Arista Networks</t>
  </si>
  <si>
    <t>2018-08-28</t>
  </si>
  <si>
    <t>2004</t>
  </si>
  <si>
    <t>ANSYS, Inc.</t>
  </si>
  <si>
    <t>Canonsburg, Pennsylvania</t>
  </si>
  <si>
    <t>Anthem</t>
  </si>
  <si>
    <t>Indianapolis, Indiana</t>
  </si>
  <si>
    <t>2002-07-25</t>
  </si>
  <si>
    <t>2014 (1946)</t>
  </si>
  <si>
    <t>Aon plc</t>
  </si>
  <si>
    <t>London, United Kingdom</t>
  </si>
  <si>
    <t>1996-04-23</t>
  </si>
  <si>
    <t>1982 (1919)</t>
  </si>
  <si>
    <t>A.O. Smith Corp</t>
  </si>
  <si>
    <t>Milwaukee, Wisconsin</t>
  </si>
  <si>
    <t>2017-07-26</t>
  </si>
  <si>
    <t>1916</t>
  </si>
  <si>
    <t>Houston, Texas</t>
  </si>
  <si>
    <t>1997-07-28</t>
  </si>
  <si>
    <t>1954</t>
  </si>
  <si>
    <t>Air Products &amp; Chemicals</t>
  </si>
  <si>
    <t>Allentown, Pennsylvania</t>
  </si>
  <si>
    <t>1985-04-30</t>
  </si>
  <si>
    <t>1940</t>
  </si>
  <si>
    <t>Amphenol Corp</t>
  </si>
  <si>
    <t>Wallingford, Connecticut</t>
  </si>
  <si>
    <t>2008-09-30</t>
  </si>
  <si>
    <t>2012-12-24</t>
  </si>
  <si>
    <t>Alexandria Real Estate Equities</t>
  </si>
  <si>
    <t>Pasadena, California</t>
  </si>
  <si>
    <t>Atmos Energy</t>
  </si>
  <si>
    <t>Dallas, Texas</t>
  </si>
  <si>
    <t>2019-02-15</t>
  </si>
  <si>
    <t>Activision Blizzard</t>
  </si>
  <si>
    <t>Santa Monica, California</t>
  </si>
  <si>
    <t>2015-08-31</t>
  </si>
  <si>
    <t>2008</t>
  </si>
  <si>
    <t>AvalonBay Communities</t>
  </si>
  <si>
    <t>2007-01-10</t>
  </si>
  <si>
    <t>1978</t>
  </si>
  <si>
    <t>Broadcom Inc.</t>
  </si>
  <si>
    <t>2014-05-08</t>
  </si>
  <si>
    <t>1961</t>
  </si>
  <si>
    <t>Avery Dennison Corp</t>
  </si>
  <si>
    <t>Glendale, California</t>
  </si>
  <si>
    <t>1987-12-31</t>
  </si>
  <si>
    <t>1990</t>
  </si>
  <si>
    <t>American Water Works</t>
  </si>
  <si>
    <t>Camden, New Jersey</t>
  </si>
  <si>
    <t>2016-03-04</t>
  </si>
  <si>
    <t>1886</t>
  </si>
  <si>
    <t>American Express</t>
  </si>
  <si>
    <t>1976-06-30</t>
  </si>
  <si>
    <t>1850</t>
  </si>
  <si>
    <t>AutoZone Inc</t>
  </si>
  <si>
    <t>Memphis, Tennessee</t>
  </si>
  <si>
    <t>1997-01-02</t>
  </si>
  <si>
    <t>1979</t>
  </si>
  <si>
    <t>Boeing Company</t>
  </si>
  <si>
    <t>Bank of America Corp</t>
  </si>
  <si>
    <t>1998 (1923 / 1874)</t>
  </si>
  <si>
    <t>BAX</t>
  </si>
  <si>
    <t>Baxter International Inc.</t>
  </si>
  <si>
    <t>Deerfield, Illinois</t>
  </si>
  <si>
    <t>1972-09-30</t>
  </si>
  <si>
    <t>BBY</t>
  </si>
  <si>
    <t>Best Buy Co. Inc.</t>
  </si>
  <si>
    <t>Richfield, Minnesota</t>
  </si>
  <si>
    <t>1999-06-29</t>
  </si>
  <si>
    <t>1966</t>
  </si>
  <si>
    <t>BDX</t>
  </si>
  <si>
    <t>Becton Dickinson</t>
  </si>
  <si>
    <t>Franklin Lakes, New Jersey</t>
  </si>
  <si>
    <t>1897</t>
  </si>
  <si>
    <t>BEN</t>
  </si>
  <si>
    <t>Franklin Resources</t>
  </si>
  <si>
    <t>San Mateo, California</t>
  </si>
  <si>
    <t>1947</t>
  </si>
  <si>
    <t>BF.B</t>
  </si>
  <si>
    <t>Brown-Forman Corp.</t>
  </si>
  <si>
    <t>Louisville, Kentucky</t>
  </si>
  <si>
    <t>1982-10-31</t>
  </si>
  <si>
    <t>1870</t>
  </si>
  <si>
    <t>BIIB</t>
  </si>
  <si>
    <t>Biogen Inc.</t>
  </si>
  <si>
    <t>2003-11-13</t>
  </si>
  <si>
    <t>BIO</t>
  </si>
  <si>
    <t>Bio-Rad Laboratories</t>
  </si>
  <si>
    <t>Hercules, California</t>
  </si>
  <si>
    <t>2020-06-22</t>
  </si>
  <si>
    <t>1952</t>
  </si>
  <si>
    <t>BK</t>
  </si>
  <si>
    <t>The Bank of New York Mellon</t>
  </si>
  <si>
    <t>1995-03-31</t>
  </si>
  <si>
    <t>1784</t>
  </si>
  <si>
    <t>BKNG</t>
  </si>
  <si>
    <t>Booking Holdings Inc</t>
  </si>
  <si>
    <t>Norwalk, Connecticut</t>
  </si>
  <si>
    <t>2009-11-06</t>
  </si>
  <si>
    <t>1996</t>
  </si>
  <si>
    <t>BKR</t>
  </si>
  <si>
    <t>Baker Hughes Co</t>
  </si>
  <si>
    <t>2017-07-07</t>
  </si>
  <si>
    <t>2017</t>
  </si>
  <si>
    <t>BlackRock</t>
  </si>
  <si>
    <t>2011-04-04</t>
  </si>
  <si>
    <t>1988</t>
  </si>
  <si>
    <t>BLL</t>
  </si>
  <si>
    <t>Ball Corp</t>
  </si>
  <si>
    <t>Broomfield, Colorado</t>
  </si>
  <si>
    <t>1984-10-31</t>
  </si>
  <si>
    <t>1880</t>
  </si>
  <si>
    <t>Bristol-Myers Squibb</t>
  </si>
  <si>
    <t>BR</t>
  </si>
  <si>
    <t>Broadridge Financial Solutions</t>
  </si>
  <si>
    <t>Lake Success, New York</t>
  </si>
  <si>
    <t>2018-06-18</t>
  </si>
  <si>
    <t>1962</t>
  </si>
  <si>
    <t>BRK.B</t>
  </si>
  <si>
    <t>Berkshire Hathaway</t>
  </si>
  <si>
    <t>Omaha, Nebraska</t>
  </si>
  <si>
    <t>2010-02-16</t>
  </si>
  <si>
    <t>1839</t>
  </si>
  <si>
    <t>BSX</t>
  </si>
  <si>
    <t>Boston Scientific</t>
  </si>
  <si>
    <t>Marlborough, Massachusetts</t>
  </si>
  <si>
    <t>1995-02-24</t>
  </si>
  <si>
    <t>BWA</t>
  </si>
  <si>
    <t>BorgWarner</t>
  </si>
  <si>
    <t>Auburn Hills, Michigan</t>
  </si>
  <si>
    <t>2011-12-19</t>
  </si>
  <si>
    <t>BXP</t>
  </si>
  <si>
    <t>Boston Properties</t>
  </si>
  <si>
    <t>2006-04-03</t>
  </si>
  <si>
    <t>1970</t>
  </si>
  <si>
    <t>Citigroup Inc.</t>
  </si>
  <si>
    <t>1988-05-31</t>
  </si>
  <si>
    <t>CAG</t>
  </si>
  <si>
    <t>Conagra Brands</t>
  </si>
  <si>
    <t>1983-08-31</t>
  </si>
  <si>
    <t>CAH</t>
  </si>
  <si>
    <t>Cardinal Health Inc.</t>
  </si>
  <si>
    <t>Dublin, Ohio</t>
  </si>
  <si>
    <t>1997-05-27</t>
  </si>
  <si>
    <t>1971</t>
  </si>
  <si>
    <t>CARR</t>
  </si>
  <si>
    <t>Carrier Global</t>
  </si>
  <si>
    <t>Palm Beach Gardens, Florida</t>
  </si>
  <si>
    <t>2020-04-03</t>
  </si>
  <si>
    <t>2020 (1915)</t>
  </si>
  <si>
    <t>Caterpillar Inc.</t>
  </si>
  <si>
    <t>1925</t>
  </si>
  <si>
    <t>CB</t>
  </si>
  <si>
    <t>Chubb Limited</t>
  </si>
  <si>
    <t>2010-07-15</t>
  </si>
  <si>
    <t>CBOE</t>
  </si>
  <si>
    <t>Cboe Global Markets</t>
  </si>
  <si>
    <t>2017-03-01</t>
  </si>
  <si>
    <t>1973</t>
  </si>
  <si>
    <t>CBRE</t>
  </si>
  <si>
    <t>CBRE Group</t>
  </si>
  <si>
    <t>2006-11-10</t>
  </si>
  <si>
    <t>CCI</t>
  </si>
  <si>
    <t>Crown Castle</t>
  </si>
  <si>
    <t>2012-03-14</t>
  </si>
  <si>
    <t>CCL</t>
  </si>
  <si>
    <t>Carnival Corp.</t>
  </si>
  <si>
    <t>Miami, Florida</t>
  </si>
  <si>
    <t>1998-12-22</t>
  </si>
  <si>
    <t>1972</t>
  </si>
  <si>
    <t>CDNS</t>
  </si>
  <si>
    <t>Cadence Design Systems</t>
  </si>
  <si>
    <t>2017-09-18</t>
  </si>
  <si>
    <t>CDW</t>
  </si>
  <si>
    <t>Lincolnshire, Illinois</t>
  </si>
  <si>
    <t>2019-09-23</t>
  </si>
  <si>
    <t>1984</t>
  </si>
  <si>
    <t>CE</t>
  </si>
  <si>
    <t>Celanese</t>
  </si>
  <si>
    <t>Irving, Texas</t>
  </si>
  <si>
    <t>2018-12-24</t>
  </si>
  <si>
    <t>1918</t>
  </si>
  <si>
    <t>CERN</t>
  </si>
  <si>
    <t>Cerner</t>
  </si>
  <si>
    <t>North Kansas City, Missouri</t>
  </si>
  <si>
    <t>2010-04-30</t>
  </si>
  <si>
    <t>CF</t>
  </si>
  <si>
    <t>CF Industries Holdings Inc</t>
  </si>
  <si>
    <t>2008-08-27</t>
  </si>
  <si>
    <t>1946</t>
  </si>
  <si>
    <t>CFG</t>
  </si>
  <si>
    <t>Citizens Financial Group</t>
  </si>
  <si>
    <t>Providence, Rhode Island</t>
  </si>
  <si>
    <t>2016-01-29</t>
  </si>
  <si>
    <t>1828</t>
  </si>
  <si>
    <t>CHD</t>
  </si>
  <si>
    <t>Church &amp; Dwight</t>
  </si>
  <si>
    <t>Ewing, New Jersey</t>
  </si>
  <si>
    <t>2015-12-29</t>
  </si>
  <si>
    <t>1847</t>
  </si>
  <si>
    <t>CHRW</t>
  </si>
  <si>
    <t>C. H. Robinson Worldwide</t>
  </si>
  <si>
    <t>Eden Prairie, Minnesota</t>
  </si>
  <si>
    <t>2007-03-02</t>
  </si>
  <si>
    <t>1905</t>
  </si>
  <si>
    <t>Charter Communications</t>
  </si>
  <si>
    <t>Stamford, Connecticut</t>
  </si>
  <si>
    <t>2016-09-08</t>
  </si>
  <si>
    <t>1993</t>
  </si>
  <si>
    <t>CI</t>
  </si>
  <si>
    <t>Cigna</t>
  </si>
  <si>
    <t>Bloomfield, Connecticut</t>
  </si>
  <si>
    <t>CINF</t>
  </si>
  <si>
    <t>Cincinnati Financial</t>
  </si>
  <si>
    <t>Fairfield, Ohio</t>
  </si>
  <si>
    <t>1997-12-18</t>
  </si>
  <si>
    <t>1950</t>
  </si>
  <si>
    <t>CL</t>
  </si>
  <si>
    <t>Colgate-Palmolive</t>
  </si>
  <si>
    <t>1806</t>
  </si>
  <si>
    <t>CLX</t>
  </si>
  <si>
    <t>The Clorox Company</t>
  </si>
  <si>
    <t>Oakland, California</t>
  </si>
  <si>
    <t>1969-03-31</t>
  </si>
  <si>
    <t>1913</t>
  </si>
  <si>
    <t>CMA</t>
  </si>
  <si>
    <t>Comerica Inc.</t>
  </si>
  <si>
    <t>1995-12-01</t>
  </si>
  <si>
    <t>1849</t>
  </si>
  <si>
    <t>Comcast Corp.</t>
  </si>
  <si>
    <t>Philadelphia, Pennsylvania</t>
  </si>
  <si>
    <t>2002-11-19</t>
  </si>
  <si>
    <t>1963</t>
  </si>
  <si>
    <t>CME</t>
  </si>
  <si>
    <t>CME Group Inc.</t>
  </si>
  <si>
    <t>2006-08-11</t>
  </si>
  <si>
    <t>1848</t>
  </si>
  <si>
    <t>CMG</t>
  </si>
  <si>
    <t>Chipotle Mexican Grill</t>
  </si>
  <si>
    <t>Newport Beach, California</t>
  </si>
  <si>
    <t>2011-04-28</t>
  </si>
  <si>
    <t>CMI</t>
  </si>
  <si>
    <t>Cummins Inc.</t>
  </si>
  <si>
    <t>Columbus, Indiana</t>
  </si>
  <si>
    <t>1965-03-31</t>
  </si>
  <si>
    <t>CMS</t>
  </si>
  <si>
    <t>CMS Energy</t>
  </si>
  <si>
    <t>Jackson, Michigan</t>
  </si>
  <si>
    <t>1999-05-03</t>
  </si>
  <si>
    <t>CNC</t>
  </si>
  <si>
    <t>Centene Corporation</t>
  </si>
  <si>
    <t>2016-03-30</t>
  </si>
  <si>
    <t>CNP</t>
  </si>
  <si>
    <t>CenterPoint Energy</t>
  </si>
  <si>
    <t>1985-07-31</t>
  </si>
  <si>
    <t>1882</t>
  </si>
  <si>
    <t>COF</t>
  </si>
  <si>
    <t>Capital One Financial</t>
  </si>
  <si>
    <t>Tysons Corner, Virginia</t>
  </si>
  <si>
    <t>1998-07-01</t>
  </si>
  <si>
    <t>1935</t>
  </si>
  <si>
    <t>COG</t>
  </si>
  <si>
    <t>Cabot Oil &amp; Gas</t>
  </si>
  <si>
    <t>2008-06-23</t>
  </si>
  <si>
    <t>COO</t>
  </si>
  <si>
    <t>The Cooper Companies</t>
  </si>
  <si>
    <t>San Ramon, California</t>
  </si>
  <si>
    <t>2016-09-23</t>
  </si>
  <si>
    <t>1958</t>
  </si>
  <si>
    <t>COP</t>
  </si>
  <si>
    <t>ConocoPhillips</t>
  </si>
  <si>
    <t>2002</t>
  </si>
  <si>
    <t>Costco Wholesale Corp.</t>
  </si>
  <si>
    <t>Issaquah, Washington</t>
  </si>
  <si>
    <t>1993-10-01</t>
  </si>
  <si>
    <t>1976</t>
  </si>
  <si>
    <t>CPB</t>
  </si>
  <si>
    <t>Campbell Soup</t>
  </si>
  <si>
    <t>1869</t>
  </si>
  <si>
    <t>CPRT</t>
  </si>
  <si>
    <t>Copart Inc</t>
  </si>
  <si>
    <t>2018-07-02</t>
  </si>
  <si>
    <t>Salesforce.com</t>
  </si>
  <si>
    <t>San Francisco, California</t>
  </si>
  <si>
    <t>2008-09-15</t>
  </si>
  <si>
    <t>Cisco Systems</t>
  </si>
  <si>
    <t>1993-12-01</t>
  </si>
  <si>
    <t>CSX</t>
  </si>
  <si>
    <t>CSX Corp.</t>
  </si>
  <si>
    <t>Jacksonville, Florida</t>
  </si>
  <si>
    <t>1967-09-30</t>
  </si>
  <si>
    <t>CTAS</t>
  </si>
  <si>
    <t>Cintas Corporation</t>
  </si>
  <si>
    <t>Mason, Ohio</t>
  </si>
  <si>
    <t>2001-03-01</t>
  </si>
  <si>
    <t>1929</t>
  </si>
  <si>
    <t>CTLT</t>
  </si>
  <si>
    <t>Catalent</t>
  </si>
  <si>
    <t>Somerset, New Jersey</t>
  </si>
  <si>
    <t>2020-09-21</t>
  </si>
  <si>
    <t>2007</t>
  </si>
  <si>
    <t>CTSH</t>
  </si>
  <si>
    <t>Cognizant Technology Solutions</t>
  </si>
  <si>
    <t>Teaneck, New Jersey</t>
  </si>
  <si>
    <t>2006-11-17</t>
  </si>
  <si>
    <t>CTVA</t>
  </si>
  <si>
    <t>Corteva</t>
  </si>
  <si>
    <t>Wilmington, Delaware</t>
  </si>
  <si>
    <t>2019-06-03</t>
  </si>
  <si>
    <t>2019</t>
  </si>
  <si>
    <t>CTXS</t>
  </si>
  <si>
    <t>Citrix Systems</t>
  </si>
  <si>
    <t>Fort Lauderdale, Florida</t>
  </si>
  <si>
    <t>1999-12-01</t>
  </si>
  <si>
    <t>CVS</t>
  </si>
  <si>
    <t>CVS Health</t>
  </si>
  <si>
    <t>Woonsocket, Rhode Island</t>
  </si>
  <si>
    <t>Chevron Corp.</t>
  </si>
  <si>
    <t>1879</t>
  </si>
  <si>
    <t>D</t>
  </si>
  <si>
    <t>Dominion Energy</t>
  </si>
  <si>
    <t>Richmond, Virginia</t>
  </si>
  <si>
    <t>1983</t>
  </si>
  <si>
    <t>DAL</t>
  </si>
  <si>
    <t>Delta Air Lines Inc.</t>
  </si>
  <si>
    <t>Atlanta, Georgia</t>
  </si>
  <si>
    <t>2013-09-11</t>
  </si>
  <si>
    <t>DD</t>
  </si>
  <si>
    <t>DuPont de Nemours Inc</t>
  </si>
  <si>
    <t>2019-04-02</t>
  </si>
  <si>
    <t>DE</t>
  </si>
  <si>
    <t>Deere &amp; Co.</t>
  </si>
  <si>
    <t>Moline, Illinois</t>
  </si>
  <si>
    <t>1837</t>
  </si>
  <si>
    <t>DFS</t>
  </si>
  <si>
    <t>Discover Financial Services</t>
  </si>
  <si>
    <t>Riverwoods, Illinois</t>
  </si>
  <si>
    <t>2007-07-02</t>
  </si>
  <si>
    <t>DG</t>
  </si>
  <si>
    <t>Dollar General</t>
  </si>
  <si>
    <t>Goodlettsville, Tennessee</t>
  </si>
  <si>
    <t>2012-12-03</t>
  </si>
  <si>
    <t>1939</t>
  </si>
  <si>
    <t>DGX</t>
  </si>
  <si>
    <t>Quest Diagnostics</t>
  </si>
  <si>
    <t>Secaucus, New Jersey</t>
  </si>
  <si>
    <t>2002-12-12</t>
  </si>
  <si>
    <t>DHI</t>
  </si>
  <si>
    <t>D. R. Horton</t>
  </si>
  <si>
    <t>Arlington, Texas</t>
  </si>
  <si>
    <t>2005-06-22</t>
  </si>
  <si>
    <t>Danaher Corp.</t>
  </si>
  <si>
    <t>Washington, D.C.</t>
  </si>
  <si>
    <t>The Walt Disney Company</t>
  </si>
  <si>
    <t>Burbank, California</t>
  </si>
  <si>
    <t>1923</t>
  </si>
  <si>
    <t>DISCA</t>
  </si>
  <si>
    <t>Discovery, Inc. (Series A)</t>
  </si>
  <si>
    <t>2010-03-01</t>
  </si>
  <si>
    <t>DISCK</t>
  </si>
  <si>
    <t>Discovery, Inc. (Series C)</t>
  </si>
  <si>
    <t>2014-08-07</t>
  </si>
  <si>
    <t>DISH</t>
  </si>
  <si>
    <t>Dish Network</t>
  </si>
  <si>
    <t>Meridian, Colorado</t>
  </si>
  <si>
    <t>2017-03-13</t>
  </si>
  <si>
    <t>DLR</t>
  </si>
  <si>
    <t>Digital Realty Trust Inc</t>
  </si>
  <si>
    <t>Austin, Texas</t>
  </si>
  <si>
    <t>2016-05-18</t>
  </si>
  <si>
    <t>DLTR</t>
  </si>
  <si>
    <t>Dollar Tree</t>
  </si>
  <si>
    <t>Chesapeake, Virginia</t>
  </si>
  <si>
    <t>1986</t>
  </si>
  <si>
    <t>DOV</t>
  </si>
  <si>
    <t>Dover Corporation</t>
  </si>
  <si>
    <t>Downers Grove, Illinois</t>
  </si>
  <si>
    <t>1985-10-31</t>
  </si>
  <si>
    <t>DOW</t>
  </si>
  <si>
    <t>Dow Inc.</t>
  </si>
  <si>
    <t>Midland, Michigan</t>
  </si>
  <si>
    <t>2019-04-01</t>
  </si>
  <si>
    <t>DPZ</t>
  </si>
  <si>
    <t>Domino's Pizza</t>
  </si>
  <si>
    <t>Ann Arbor, Michigan</t>
  </si>
  <si>
    <t>2020-05-12</t>
  </si>
  <si>
    <t>1960</t>
  </si>
  <si>
    <t>DRE</t>
  </si>
  <si>
    <t>Duke Realty Corp</t>
  </si>
  <si>
    <t>DRI</t>
  </si>
  <si>
    <t>Darden Restaurants</t>
  </si>
  <si>
    <t>Orlando, Florida</t>
  </si>
  <si>
    <t>1938</t>
  </si>
  <si>
    <t>DTE</t>
  </si>
  <si>
    <t>DTE Energy Co.</t>
  </si>
  <si>
    <t>Detroit, Michigan</t>
  </si>
  <si>
    <t>DUK</t>
  </si>
  <si>
    <t>Duke Energy</t>
  </si>
  <si>
    <t>1904</t>
  </si>
  <si>
    <t>DVA</t>
  </si>
  <si>
    <t>DaVita Inc.</t>
  </si>
  <si>
    <t>Denver, Colorado</t>
  </si>
  <si>
    <t>2008-07-31</t>
  </si>
  <si>
    <t>DVN</t>
  </si>
  <si>
    <t>Devon Energy</t>
  </si>
  <si>
    <t>Oklahoma City, Oklahoma</t>
  </si>
  <si>
    <t>2000-08-30</t>
  </si>
  <si>
    <t>DXC</t>
  </si>
  <si>
    <t>DXC Technology</t>
  </si>
  <si>
    <t>2017-04-04</t>
  </si>
  <si>
    <t>DXCM</t>
  </si>
  <si>
    <t>DexCom</t>
  </si>
  <si>
    <t>San Diego, California</t>
  </si>
  <si>
    <t>EA</t>
  </si>
  <si>
    <t>Electronic Arts</t>
  </si>
  <si>
    <t>Redwood City, California</t>
  </si>
  <si>
    <t>2002-07-22</t>
  </si>
  <si>
    <t>EBAY</t>
  </si>
  <si>
    <t>eBay Inc.</t>
  </si>
  <si>
    <t>ECL</t>
  </si>
  <si>
    <t>Ecolab Inc.</t>
  </si>
  <si>
    <t>St. Paul, Minnesota</t>
  </si>
  <si>
    <t>1989-01-31</t>
  </si>
  <si>
    <t>ED</t>
  </si>
  <si>
    <t>Consolidated Edison</t>
  </si>
  <si>
    <t>1823</t>
  </si>
  <si>
    <t>EFX</t>
  </si>
  <si>
    <t>Equifax Inc.</t>
  </si>
  <si>
    <t>1997-06-19</t>
  </si>
  <si>
    <t>1899</t>
  </si>
  <si>
    <t>EIX</t>
  </si>
  <si>
    <t>Edison Int'l</t>
  </si>
  <si>
    <t>Rosemead, California</t>
  </si>
  <si>
    <t>EL</t>
  </si>
  <si>
    <t>Estée Lauder Companies</t>
  </si>
  <si>
    <t>2006-01-05</t>
  </si>
  <si>
    <t>EMN</t>
  </si>
  <si>
    <t>Eastman Chemical</t>
  </si>
  <si>
    <t>Kingsport, Tennessee</t>
  </si>
  <si>
    <t>1994-01-01</t>
  </si>
  <si>
    <t>1920</t>
  </si>
  <si>
    <t>EMR</t>
  </si>
  <si>
    <t>Emerson Electric Company</t>
  </si>
  <si>
    <t>Ferguson, Missouri</t>
  </si>
  <si>
    <t>1890</t>
  </si>
  <si>
    <t>ENPH</t>
  </si>
  <si>
    <t>Enphase Energy</t>
  </si>
  <si>
    <t>Fremont, California</t>
  </si>
  <si>
    <t>2021-01-07</t>
  </si>
  <si>
    <t>2006</t>
  </si>
  <si>
    <t>EOG</t>
  </si>
  <si>
    <t>EOG Resources</t>
  </si>
  <si>
    <t>2000-11-02</t>
  </si>
  <si>
    <t>EQIX</t>
  </si>
  <si>
    <t>Equinix</t>
  </si>
  <si>
    <t>2015-03-20</t>
  </si>
  <si>
    <t>EQR</t>
  </si>
  <si>
    <t>Equity Residential</t>
  </si>
  <si>
    <t>2001-12-03</t>
  </si>
  <si>
    <t>ES</t>
  </si>
  <si>
    <t>Eversource Energy</t>
  </si>
  <si>
    <t>Hartford, Connecticut</t>
  </si>
  <si>
    <t>ESS</t>
  </si>
  <si>
    <t>Essex Property Trust, Inc.</t>
  </si>
  <si>
    <t>2014-04-02</t>
  </si>
  <si>
    <t>ETN</t>
  </si>
  <si>
    <t>Eaton Corporation</t>
  </si>
  <si>
    <t>1911</t>
  </si>
  <si>
    <t>ETR</t>
  </si>
  <si>
    <t>Entergy Corp.</t>
  </si>
  <si>
    <t>New Orleans, Louisiana</t>
  </si>
  <si>
    <t>ETSY</t>
  </si>
  <si>
    <t>Etsy</t>
  </si>
  <si>
    <t>Brooklyn, New York</t>
  </si>
  <si>
    <t>2005</t>
  </si>
  <si>
    <t>EVRG</t>
  </si>
  <si>
    <t>Evergy</t>
  </si>
  <si>
    <t>Kansas City, Missouri</t>
  </si>
  <si>
    <t>2018-06-05</t>
  </si>
  <si>
    <t>1909</t>
  </si>
  <si>
    <t>EW</t>
  </si>
  <si>
    <t>Edwards Lifesciences</t>
  </si>
  <si>
    <t>Irvine, California</t>
  </si>
  <si>
    <t>2011-04-01</t>
  </si>
  <si>
    <t>EXC</t>
  </si>
  <si>
    <t>Exelon Corp.</t>
  </si>
  <si>
    <t>2000</t>
  </si>
  <si>
    <t>EXPD</t>
  </si>
  <si>
    <t>Expeditors</t>
  </si>
  <si>
    <t>2007-10-10</t>
  </si>
  <si>
    <t>EXPE</t>
  </si>
  <si>
    <t>Expedia Group</t>
  </si>
  <si>
    <t>2007-10-02</t>
  </si>
  <si>
    <t>EXR</t>
  </si>
  <si>
    <t>Extra Space Storage</t>
  </si>
  <si>
    <t>Salt Lake City, Utah</t>
  </si>
  <si>
    <t>2016-01-19</t>
  </si>
  <si>
    <t>F</t>
  </si>
  <si>
    <t>Ford Motor Company</t>
  </si>
  <si>
    <t>Dearborn, Michigan</t>
  </si>
  <si>
    <t>1903</t>
  </si>
  <si>
    <t>FANG</t>
  </si>
  <si>
    <t>Diamondback Energy</t>
  </si>
  <si>
    <t>Midland, Texas</t>
  </si>
  <si>
    <t>2018-12-03</t>
  </si>
  <si>
    <t>FAST</t>
  </si>
  <si>
    <t>Fastenal Co</t>
  </si>
  <si>
    <t>Winona, Minnesota</t>
  </si>
  <si>
    <t>Facebook, Inc.</t>
  </si>
  <si>
    <t>Menlo Park, California</t>
  </si>
  <si>
    <t>2013-12-23</t>
  </si>
  <si>
    <t>FBHS</t>
  </si>
  <si>
    <t>Fortune Brands Home &amp; Security</t>
  </si>
  <si>
    <t>2016-06-22</t>
  </si>
  <si>
    <t>2011 (1969)</t>
  </si>
  <si>
    <t>FCX</t>
  </si>
  <si>
    <t>Freeport-McMoRan Inc.</t>
  </si>
  <si>
    <t>Phoenix, Arizona</t>
  </si>
  <si>
    <t>1912</t>
  </si>
  <si>
    <t>FDX</t>
  </si>
  <si>
    <t>FedEx Corporation</t>
  </si>
  <si>
    <t>1980-12-31</t>
  </si>
  <si>
    <t>FE</t>
  </si>
  <si>
    <t>FirstEnergy Corp</t>
  </si>
  <si>
    <t>Akron, Ohio</t>
  </si>
  <si>
    <t>FFIV</t>
  </si>
  <si>
    <t>F5 Networks</t>
  </si>
  <si>
    <t>2010-12-20</t>
  </si>
  <si>
    <t>FIS</t>
  </si>
  <si>
    <t>Fidelity National Information Services</t>
  </si>
  <si>
    <t>1968</t>
  </si>
  <si>
    <t>FISV</t>
  </si>
  <si>
    <t>Fiserv Inc</t>
  </si>
  <si>
    <t>Brookfield, Wisconsin</t>
  </si>
  <si>
    <t>2001-04-02</t>
  </si>
  <si>
    <t>FITB</t>
  </si>
  <si>
    <t>Fifth Third Bancorp</t>
  </si>
  <si>
    <t>Cincinnati, Ohio</t>
  </si>
  <si>
    <t>1858</t>
  </si>
  <si>
    <t>FLIR</t>
  </si>
  <si>
    <t>FLIR Systems</t>
  </si>
  <si>
    <t>Wilsonville, Oregon</t>
  </si>
  <si>
    <t>2009-01-02</t>
  </si>
  <si>
    <t>FLT</t>
  </si>
  <si>
    <t>FleetCor Technologies Inc</t>
  </si>
  <si>
    <t>Norcross, Georgia</t>
  </si>
  <si>
    <t>2018-06-20</t>
  </si>
  <si>
    <t>FMC</t>
  </si>
  <si>
    <t>FMC Corporation</t>
  </si>
  <si>
    <t>2009-08-19</t>
  </si>
  <si>
    <t>1883</t>
  </si>
  <si>
    <t>FOX</t>
  </si>
  <si>
    <t>Fox Corporation (Class B)</t>
  </si>
  <si>
    <t>2015-09-18</t>
  </si>
  <si>
    <t>FOXA</t>
  </si>
  <si>
    <t>Fox Corporation (Class A)</t>
  </si>
  <si>
    <t>2013-07-01</t>
  </si>
  <si>
    <t>FRC</t>
  </si>
  <si>
    <t>First Republic Bank</t>
  </si>
  <si>
    <t>2019-01-02</t>
  </si>
  <si>
    <t>FRT</t>
  </si>
  <si>
    <t>Federal Realty Investment Trust</t>
  </si>
  <si>
    <t>Rockville, Maryland</t>
  </si>
  <si>
    <t>2016-02-01</t>
  </si>
  <si>
    <t>FTNT</t>
  </si>
  <si>
    <t>Fortinet</t>
  </si>
  <si>
    <t>Sunnyvale, California</t>
  </si>
  <si>
    <t>2018-10-11</t>
  </si>
  <si>
    <t>FTV</t>
  </si>
  <si>
    <t>Fortive Corp</t>
  </si>
  <si>
    <t>Everett, Washington</t>
  </si>
  <si>
    <t>2016</t>
  </si>
  <si>
    <t>GD</t>
  </si>
  <si>
    <t>General Dynamics</t>
  </si>
  <si>
    <t>Falls Church, Virginia</t>
  </si>
  <si>
    <t>General Electric</t>
  </si>
  <si>
    <t>GILD</t>
  </si>
  <si>
    <t>Gilead Sciences</t>
  </si>
  <si>
    <t>Foster City, California</t>
  </si>
  <si>
    <t>2004-07-01</t>
  </si>
  <si>
    <t>1987</t>
  </si>
  <si>
    <t>GIS</t>
  </si>
  <si>
    <t>General Mills</t>
  </si>
  <si>
    <t>Golden Valley, Minnesota</t>
  </si>
  <si>
    <t>1856</t>
  </si>
  <si>
    <t>GL</t>
  </si>
  <si>
    <t>Globe Life Inc.</t>
  </si>
  <si>
    <t>McKinney, Texas</t>
  </si>
  <si>
    <t>1989-04-30</t>
  </si>
  <si>
    <t>1900</t>
  </si>
  <si>
    <t>GLW</t>
  </si>
  <si>
    <t>Corning Inc.</t>
  </si>
  <si>
    <t>Corning, New York</t>
  </si>
  <si>
    <t>1851</t>
  </si>
  <si>
    <t>GM</t>
  </si>
  <si>
    <t>General Motors</t>
  </si>
  <si>
    <t>2013-06-06</t>
  </si>
  <si>
    <t>GOOG</t>
  </si>
  <si>
    <t>Alphabet Inc. (Class C)</t>
  </si>
  <si>
    <t>Mountain View, California</t>
  </si>
  <si>
    <t>Alphabet Inc. (Class A)</t>
  </si>
  <si>
    <t>2014-04-03</t>
  </si>
  <si>
    <t>GPC</t>
  </si>
  <si>
    <t>Genuine Parts</t>
  </si>
  <si>
    <t>1973-12-31</t>
  </si>
  <si>
    <t>GPN</t>
  </si>
  <si>
    <t>Global Payments Inc.</t>
  </si>
  <si>
    <t>2016-04-25</t>
  </si>
  <si>
    <t>GPS</t>
  </si>
  <si>
    <t>Gap Inc.</t>
  </si>
  <si>
    <t>1986-08-31</t>
  </si>
  <si>
    <t>GRMN</t>
  </si>
  <si>
    <t>Garmin Ltd.</t>
  </si>
  <si>
    <t>Schaffhausen, Switzerland</t>
  </si>
  <si>
    <t>2012-12-12</t>
  </si>
  <si>
    <t>GS</t>
  </si>
  <si>
    <t>Goldman Sachs Group</t>
  </si>
  <si>
    <t>GWW</t>
  </si>
  <si>
    <t>Grainger (W.W.) Inc.</t>
  </si>
  <si>
    <t>Lake Forest, Illinois</t>
  </si>
  <si>
    <t>1981-06-30</t>
  </si>
  <si>
    <t>HAL</t>
  </si>
  <si>
    <t>Halliburton Co.</t>
  </si>
  <si>
    <t>HAS</t>
  </si>
  <si>
    <t>Hasbro Inc.</t>
  </si>
  <si>
    <t>Pawtucket, Rhode Island</t>
  </si>
  <si>
    <t>1984-09-30</t>
  </si>
  <si>
    <t>HBAN</t>
  </si>
  <si>
    <t>Huntington Bancshares</t>
  </si>
  <si>
    <t>1866</t>
  </si>
  <si>
    <t>HBI</t>
  </si>
  <si>
    <t>Hanesbrands Inc</t>
  </si>
  <si>
    <t>Winston-Salem, North Carolina</t>
  </si>
  <si>
    <t>HCA</t>
  </si>
  <si>
    <t>HCA Healthcare</t>
  </si>
  <si>
    <t>Nashville, Tennessee</t>
  </si>
  <si>
    <t>2015-01-27</t>
  </si>
  <si>
    <t>Home Depot</t>
  </si>
  <si>
    <t>1988-03-31</t>
  </si>
  <si>
    <t>HES</t>
  </si>
  <si>
    <t>Hess Corporation</t>
  </si>
  <si>
    <t>1984-05-31</t>
  </si>
  <si>
    <t>HFC</t>
  </si>
  <si>
    <t>HollyFrontier Corp</t>
  </si>
  <si>
    <t>HIG</t>
  </si>
  <si>
    <t>Hartford Financial Svc.Gp.</t>
  </si>
  <si>
    <t>1810</t>
  </si>
  <si>
    <t>HII</t>
  </si>
  <si>
    <t>Huntington Ingalls Industries</t>
  </si>
  <si>
    <t>Newport News, Virginia</t>
  </si>
  <si>
    <t>2018-01-03</t>
  </si>
  <si>
    <t>2011</t>
  </si>
  <si>
    <t>HLT</t>
  </si>
  <si>
    <t>Hilton Worldwide Holdings Inc</t>
  </si>
  <si>
    <t>HOLX</t>
  </si>
  <si>
    <t>Hologic</t>
  </si>
  <si>
    <t>Honeywell Int'l Inc.</t>
  </si>
  <si>
    <t>HPE</t>
  </si>
  <si>
    <t>Hewlett Packard Enterprise</t>
  </si>
  <si>
    <t>2015-11-02</t>
  </si>
  <si>
    <t>2015</t>
  </si>
  <si>
    <t>HPQ</t>
  </si>
  <si>
    <t>HP Inc.</t>
  </si>
  <si>
    <t>Palo Alto, California</t>
  </si>
  <si>
    <t>1974-12-31</t>
  </si>
  <si>
    <t>1939 (2015)</t>
  </si>
  <si>
    <t>HRL</t>
  </si>
  <si>
    <t>Hormel Foods Corp.</t>
  </si>
  <si>
    <t>Austin, Minnesota</t>
  </si>
  <si>
    <t>2009-03-04</t>
  </si>
  <si>
    <t>1891</t>
  </si>
  <si>
    <t>HSIC</t>
  </si>
  <si>
    <t>Henry Schein</t>
  </si>
  <si>
    <t>Melville, New York</t>
  </si>
  <si>
    <t>2015-03-17</t>
  </si>
  <si>
    <t>HST</t>
  </si>
  <si>
    <t>Host Hotels &amp; Resorts</t>
  </si>
  <si>
    <t>Bethesda, Maryland</t>
  </si>
  <si>
    <t>2007-03-20</t>
  </si>
  <si>
    <t>HSY</t>
  </si>
  <si>
    <t>The Hershey Company</t>
  </si>
  <si>
    <t>Hershey, Pennsylvania</t>
  </si>
  <si>
    <t>HUM</t>
  </si>
  <si>
    <t>Humana Inc.</t>
  </si>
  <si>
    <t>HWM</t>
  </si>
  <si>
    <t>Howmet Aerospace</t>
  </si>
  <si>
    <t>Pittsburgh, Pennsylvania</t>
  </si>
  <si>
    <t>International Business Machines</t>
  </si>
  <si>
    <t>Armonk, New York</t>
  </si>
  <si>
    <t>ICE</t>
  </si>
  <si>
    <t>Intercontinental Exchange</t>
  </si>
  <si>
    <t>2007-09-26</t>
  </si>
  <si>
    <t>IDXX</t>
  </si>
  <si>
    <t>Idexx Laboratories</t>
  </si>
  <si>
    <t>Westbrook, Maine</t>
  </si>
  <si>
    <t>2017-01-05</t>
  </si>
  <si>
    <t>IEX</t>
  </si>
  <si>
    <t>IDEX Corporation</t>
  </si>
  <si>
    <t>2019-08-09</t>
  </si>
  <si>
    <t>IFF</t>
  </si>
  <si>
    <t>International Flavors &amp; Fragrances</t>
  </si>
  <si>
    <t>1976-03-31</t>
  </si>
  <si>
    <t>1958 (1889)</t>
  </si>
  <si>
    <t>ILMN</t>
  </si>
  <si>
    <t>Illumina Inc</t>
  </si>
  <si>
    <t>2015-11-19</t>
  </si>
  <si>
    <t>INCY</t>
  </si>
  <si>
    <t>Incyte</t>
  </si>
  <si>
    <t>2017-02-28</t>
  </si>
  <si>
    <t>1991</t>
  </si>
  <si>
    <t>INFO</t>
  </si>
  <si>
    <t>IHS Markit</t>
  </si>
  <si>
    <t>2017-06-02</t>
  </si>
  <si>
    <t>1959</t>
  </si>
  <si>
    <t>Intel Corp.</t>
  </si>
  <si>
    <t>1976-12-31</t>
  </si>
  <si>
    <t>Intuit Inc.</t>
  </si>
  <si>
    <t>2000-12-05</t>
  </si>
  <si>
    <t>IP</t>
  </si>
  <si>
    <t>International Paper</t>
  </si>
  <si>
    <t>1898</t>
  </si>
  <si>
    <t>IPG</t>
  </si>
  <si>
    <t>Interpublic Group</t>
  </si>
  <si>
    <t>1992-10-01</t>
  </si>
  <si>
    <t>1961 (1930)</t>
  </si>
  <si>
    <t>IPGP</t>
  </si>
  <si>
    <t>IPG Photonics Corp.</t>
  </si>
  <si>
    <t>Oxford, Massachusetts</t>
  </si>
  <si>
    <t>2018-03-07</t>
  </si>
  <si>
    <t>IQV</t>
  </si>
  <si>
    <t>IQVIA Holdings Inc.</t>
  </si>
  <si>
    <t>Durham, North Carolina</t>
  </si>
  <si>
    <t>2017-08-29</t>
  </si>
  <si>
    <t>IR</t>
  </si>
  <si>
    <t>Ingersoll Rand</t>
  </si>
  <si>
    <t>2020-03-03</t>
  </si>
  <si>
    <t>1859</t>
  </si>
  <si>
    <t>IRM</t>
  </si>
  <si>
    <t>Iron Mountain Incorporated</t>
  </si>
  <si>
    <t>2009-01-06</t>
  </si>
  <si>
    <t>1951</t>
  </si>
  <si>
    <t>ISRG</t>
  </si>
  <si>
    <t>Intuitive Surgical Inc.</t>
  </si>
  <si>
    <t>2008-06-02</t>
  </si>
  <si>
    <t>IT</t>
  </si>
  <si>
    <t>Gartner Inc</t>
  </si>
  <si>
    <t>2017-04-05</t>
  </si>
  <si>
    <t>ITW</t>
  </si>
  <si>
    <t>Illinois Tool Works</t>
  </si>
  <si>
    <t>Glenview, Illinois</t>
  </si>
  <si>
    <t>1986-02-28</t>
  </si>
  <si>
    <t>IVZ</t>
  </si>
  <si>
    <t>Invesco Ltd.</t>
  </si>
  <si>
    <t>2008-08-21</t>
  </si>
  <si>
    <t>J</t>
  </si>
  <si>
    <t>Jacobs Engineering Group</t>
  </si>
  <si>
    <t>2007-10-26</t>
  </si>
  <si>
    <t>JBHT</t>
  </si>
  <si>
    <t>J. B. Hunt Transport Services</t>
  </si>
  <si>
    <t>Lowell, Arkansas</t>
  </si>
  <si>
    <t>2015-07-01</t>
  </si>
  <si>
    <t>JCI</t>
  </si>
  <si>
    <t>Johnson Controls International</t>
  </si>
  <si>
    <t>Cork, Ireland</t>
  </si>
  <si>
    <t>2010-08-27</t>
  </si>
  <si>
    <t>1885</t>
  </si>
  <si>
    <t>JKHY</t>
  </si>
  <si>
    <t>Jack Henry &amp; Associates</t>
  </si>
  <si>
    <t>Monett, Missouri</t>
  </si>
  <si>
    <t>2018-11-13</t>
  </si>
  <si>
    <t>Johnson &amp; Johnson</t>
  </si>
  <si>
    <t>New Brunswick, New Jersey</t>
  </si>
  <si>
    <t>1973-06-30</t>
  </si>
  <si>
    <t>JNPR</t>
  </si>
  <si>
    <t>Juniper Networks</t>
  </si>
  <si>
    <t>2006-06-02</t>
  </si>
  <si>
    <t>JPMorgan Chase &amp; Co.</t>
  </si>
  <si>
    <t>1975-06-30</t>
  </si>
  <si>
    <t>2000 (1799 / 1871)</t>
  </si>
  <si>
    <t>K</t>
  </si>
  <si>
    <t>Kellogg Co.</t>
  </si>
  <si>
    <t>Battle Creek, Michigan</t>
  </si>
  <si>
    <t>KEY</t>
  </si>
  <si>
    <t>KeyCorp</t>
  </si>
  <si>
    <t>Cleveland, Ohio</t>
  </si>
  <si>
    <t>1994-03-01</t>
  </si>
  <si>
    <t>1825</t>
  </si>
  <si>
    <t>KEYS</t>
  </si>
  <si>
    <t>Keysight Technologies</t>
  </si>
  <si>
    <t>Santa Rosa, California</t>
  </si>
  <si>
    <t>2018-11-06</t>
  </si>
  <si>
    <t>2014</t>
  </si>
  <si>
    <t>KHC</t>
  </si>
  <si>
    <t>Kraft Heinz Co</t>
  </si>
  <si>
    <t>Chicago, Illinois; Pittsburgh, Pennsylvania</t>
  </si>
  <si>
    <t>2015-07-06</t>
  </si>
  <si>
    <t>2015 (1869)</t>
  </si>
  <si>
    <t>KIM</t>
  </si>
  <si>
    <t>Kimco Realty</t>
  </si>
  <si>
    <t>New Hyde Park, New York</t>
  </si>
  <si>
    <t>2006-04-04</t>
  </si>
  <si>
    <t>KLAC</t>
  </si>
  <si>
    <t>KLA Corporation</t>
  </si>
  <si>
    <t>Milpitas, California</t>
  </si>
  <si>
    <t>1975/1977 (1997)</t>
  </si>
  <si>
    <t>KMB</t>
  </si>
  <si>
    <t>Kimberly-Clark</t>
  </si>
  <si>
    <t>1872</t>
  </si>
  <si>
    <t>KMI</t>
  </si>
  <si>
    <t>Kinder Morgan</t>
  </si>
  <si>
    <t>KMX</t>
  </si>
  <si>
    <t>Carmax Inc</t>
  </si>
  <si>
    <t>2010-06-28</t>
  </si>
  <si>
    <t>Coca-Cola Company</t>
  </si>
  <si>
    <t>KR</t>
  </si>
  <si>
    <t>Kroger Co.</t>
  </si>
  <si>
    <t>KSU</t>
  </si>
  <si>
    <t>Kansas City Southern</t>
  </si>
  <si>
    <t>2013-05-24</t>
  </si>
  <si>
    <t>1887</t>
  </si>
  <si>
    <t>L</t>
  </si>
  <si>
    <t>Loews Corp.</t>
  </si>
  <si>
    <t>LB</t>
  </si>
  <si>
    <t>L Brands Inc.</t>
  </si>
  <si>
    <t>1983-09-30</t>
  </si>
  <si>
    <t>LDOS</t>
  </si>
  <si>
    <t>Leidos Holdings</t>
  </si>
  <si>
    <t>Reston, Virginia</t>
  </si>
  <si>
    <t>LEG</t>
  </si>
  <si>
    <t>Leggett &amp; Platt</t>
  </si>
  <si>
    <t>Carthage, Missouri</t>
  </si>
  <si>
    <t>LEN</t>
  </si>
  <si>
    <t>Lennar Corp.</t>
  </si>
  <si>
    <t>2005-10-04</t>
  </si>
  <si>
    <t>LH</t>
  </si>
  <si>
    <t>Laboratory Corp. of America Holding</t>
  </si>
  <si>
    <t>Burlington, North Carolina</t>
  </si>
  <si>
    <t>2004-11-01</t>
  </si>
  <si>
    <t>LHX</t>
  </si>
  <si>
    <t>L3Harris Technologies</t>
  </si>
  <si>
    <t>Melbourne, Florida</t>
  </si>
  <si>
    <t>2008-09-22</t>
  </si>
  <si>
    <t>2019 (1895)</t>
  </si>
  <si>
    <t>Linde plc</t>
  </si>
  <si>
    <t>Guildford, Surrey, United Kingdom</t>
  </si>
  <si>
    <t>1992-07-01</t>
  </si>
  <si>
    <t>LKQ</t>
  </si>
  <si>
    <t>LKQ Corporation</t>
  </si>
  <si>
    <t>2016-05-23</t>
  </si>
  <si>
    <t>Lilly (Eli) &amp; Co.</t>
  </si>
  <si>
    <t>1970-12-31</t>
  </si>
  <si>
    <t>1876</t>
  </si>
  <si>
    <t>LMT</t>
  </si>
  <si>
    <t>Lockheed Martin Corp.</t>
  </si>
  <si>
    <t>1984-07-31</t>
  </si>
  <si>
    <t>LNC</t>
  </si>
  <si>
    <t>Lincoln National</t>
  </si>
  <si>
    <t>Radnor, Pennsylvania</t>
  </si>
  <si>
    <t>LNT</t>
  </si>
  <si>
    <t>Alliant Energy</t>
  </si>
  <si>
    <t>Madison, Wisconsin</t>
  </si>
  <si>
    <t>1917</t>
  </si>
  <si>
    <t>Lowe's Cos.</t>
  </si>
  <si>
    <t>Mooresville, North Carolina</t>
  </si>
  <si>
    <t>1984-02-29</t>
  </si>
  <si>
    <t>1904/1946/1959</t>
  </si>
  <si>
    <t>LRCX</t>
  </si>
  <si>
    <t>Lam Research</t>
  </si>
  <si>
    <t>2012-06-29</t>
  </si>
  <si>
    <t>LUMN</t>
  </si>
  <si>
    <t>Lumen Technologies</t>
  </si>
  <si>
    <t>Monroe, Louisiana</t>
  </si>
  <si>
    <t>1999-03-25</t>
  </si>
  <si>
    <t>1983 (1877)</t>
  </si>
  <si>
    <t>LUV</t>
  </si>
  <si>
    <t>Southwest Airlines</t>
  </si>
  <si>
    <t>1994-07-01</t>
  </si>
  <si>
    <t>LVS</t>
  </si>
  <si>
    <t>Las Vegas Sands</t>
  </si>
  <si>
    <t>Las Vegas, Nevada</t>
  </si>
  <si>
    <t>2019-10-03</t>
  </si>
  <si>
    <t>LW</t>
  </si>
  <si>
    <t>Lamb Weston Holdings Inc</t>
  </si>
  <si>
    <t>Eagle, Idaho</t>
  </si>
  <si>
    <t>2016 (1950)</t>
  </si>
  <si>
    <t>LYB</t>
  </si>
  <si>
    <t>LyondellBasell</t>
  </si>
  <si>
    <t>Rotterdam, Netherlands</t>
  </si>
  <si>
    <t>2012-09-05</t>
  </si>
  <si>
    <t>LYV</t>
  </si>
  <si>
    <t>Live Nation Entertainment</t>
  </si>
  <si>
    <t>Beverly Hills, California</t>
  </si>
  <si>
    <t>2019-12-23</t>
  </si>
  <si>
    <t>2010</t>
  </si>
  <si>
    <t>Mastercard Inc.</t>
  </si>
  <si>
    <t>Harrison, New York</t>
  </si>
  <si>
    <t>2008-07-18</t>
  </si>
  <si>
    <t>MAA</t>
  </si>
  <si>
    <t>Mid-America Apartments</t>
  </si>
  <si>
    <t>2016-12-02</t>
  </si>
  <si>
    <t>MAR</t>
  </si>
  <si>
    <t>Marriott International</t>
  </si>
  <si>
    <t>MAS</t>
  </si>
  <si>
    <t>Masco Corp.</t>
  </si>
  <si>
    <t>Livonia, Michigan</t>
  </si>
  <si>
    <t>McDonald's Corp.</t>
  </si>
  <si>
    <t>1970-06-30</t>
  </si>
  <si>
    <t>MCHP</t>
  </si>
  <si>
    <t>Microchip Technology</t>
  </si>
  <si>
    <t>Chandler, Arizona</t>
  </si>
  <si>
    <t>2007-09-07</t>
  </si>
  <si>
    <t>MCK</t>
  </si>
  <si>
    <t>McKesson Corp.</t>
  </si>
  <si>
    <t>1833</t>
  </si>
  <si>
    <t>MCO</t>
  </si>
  <si>
    <t>Moody's Corp</t>
  </si>
  <si>
    <t>MDLZ</t>
  </si>
  <si>
    <t>Mondelez International</t>
  </si>
  <si>
    <t>2012-10-02</t>
  </si>
  <si>
    <t>2012</t>
  </si>
  <si>
    <t>Medtronic plc</t>
  </si>
  <si>
    <t>1986-10-31</t>
  </si>
  <si>
    <t>MET</t>
  </si>
  <si>
    <t>MetLife Inc.</t>
  </si>
  <si>
    <t>1868</t>
  </si>
  <si>
    <t>MGM</t>
  </si>
  <si>
    <t>MGM Resorts International</t>
  </si>
  <si>
    <t>Paradise, Nevada</t>
  </si>
  <si>
    <t>MHK</t>
  </si>
  <si>
    <t>Mohawk Industries</t>
  </si>
  <si>
    <t>Calhoun, Georgia</t>
  </si>
  <si>
    <t>1878</t>
  </si>
  <si>
    <t>MKC</t>
  </si>
  <si>
    <t>McCormick &amp; Co.</t>
  </si>
  <si>
    <t>Hunt Valley, Maryland</t>
  </si>
  <si>
    <t>1889</t>
  </si>
  <si>
    <t>MKTX</t>
  </si>
  <si>
    <t>MarketAxess</t>
  </si>
  <si>
    <t>2019-07-01</t>
  </si>
  <si>
    <t>MLM</t>
  </si>
  <si>
    <t>Martin Marietta Materials</t>
  </si>
  <si>
    <t>2014-07-02</t>
  </si>
  <si>
    <t>MMC</t>
  </si>
  <si>
    <t>Marsh &amp; McLennan</t>
  </si>
  <si>
    <t>1987-08-31</t>
  </si>
  <si>
    <t>3M Company</t>
  </si>
  <si>
    <t>1976-08-09</t>
  </si>
  <si>
    <t>MNST</t>
  </si>
  <si>
    <t>Monster Beverage</t>
  </si>
  <si>
    <t>Corona, California</t>
  </si>
  <si>
    <t>2012-06-28</t>
  </si>
  <si>
    <t>2012 (1935)</t>
  </si>
  <si>
    <t>MO</t>
  </si>
  <si>
    <t>Altria Group Inc</t>
  </si>
  <si>
    <t>MOS</t>
  </si>
  <si>
    <t>The Mosaic Company</t>
  </si>
  <si>
    <t>Tampa, Florida</t>
  </si>
  <si>
    <t>2011-09-26</t>
  </si>
  <si>
    <t>2004 (1865 / 1909)</t>
  </si>
  <si>
    <t>MPC</t>
  </si>
  <si>
    <t>Marathon Petroleum</t>
  </si>
  <si>
    <t>Findlay, Ohio</t>
  </si>
  <si>
    <t>2011-07-01</t>
  </si>
  <si>
    <t>2009 (1887)</t>
  </si>
  <si>
    <t>MPWR</t>
  </si>
  <si>
    <t>Monolithic Power Systems</t>
  </si>
  <si>
    <t>Kirkland, Washington</t>
  </si>
  <si>
    <t>2021-02-12</t>
  </si>
  <si>
    <t>Merck &amp; Co.</t>
  </si>
  <si>
    <t>Kenilworth, New Jersey</t>
  </si>
  <si>
    <t>MRO</t>
  </si>
  <si>
    <t>Marathon Oil Corp.</t>
  </si>
  <si>
    <t>1991-05-01</t>
  </si>
  <si>
    <t>MS</t>
  </si>
  <si>
    <t>Morgan Stanley</t>
  </si>
  <si>
    <t>MSCI</t>
  </si>
  <si>
    <t>MSCI Inc</t>
  </si>
  <si>
    <t>2018-04-04</t>
  </si>
  <si>
    <t>Microsoft Corp.</t>
  </si>
  <si>
    <t>Redmond, Washington</t>
  </si>
  <si>
    <t>1994-06-01</t>
  </si>
  <si>
    <t>1975</t>
  </si>
  <si>
    <t>MSI</t>
  </si>
  <si>
    <t>Motorola Solutions Inc.</t>
  </si>
  <si>
    <t>1928 (2011)</t>
  </si>
  <si>
    <t>MTB</t>
  </si>
  <si>
    <t>M&amp;T Bank</t>
  </si>
  <si>
    <t>Buffalo, New York</t>
  </si>
  <si>
    <t>2004-02-23</t>
  </si>
  <si>
    <t>MTD</t>
  </si>
  <si>
    <t>Mettler Toledo</t>
  </si>
  <si>
    <t>2016-09-06</t>
  </si>
  <si>
    <t>1945</t>
  </si>
  <si>
    <t>MU</t>
  </si>
  <si>
    <t>Micron Technology</t>
  </si>
  <si>
    <t>Boise, Idaho</t>
  </si>
  <si>
    <t>1994-09-27</t>
  </si>
  <si>
    <t>MXIM</t>
  </si>
  <si>
    <t>Maxim Integrated Products</t>
  </si>
  <si>
    <t>NCLH</t>
  </si>
  <si>
    <t>Norwegian Cruise Line Holdings</t>
  </si>
  <si>
    <t>2017-10-13</t>
  </si>
  <si>
    <t>2011 (1966)</t>
  </si>
  <si>
    <t>NDAQ</t>
  </si>
  <si>
    <t>Nasdaq, Inc.</t>
  </si>
  <si>
    <t>2008-10-22</t>
  </si>
  <si>
    <t>NextEra Energy</t>
  </si>
  <si>
    <t>Juno Beach, Florida</t>
  </si>
  <si>
    <t>1984 (1925)</t>
  </si>
  <si>
    <t>NEM</t>
  </si>
  <si>
    <t>Newmont Corporation</t>
  </si>
  <si>
    <t>1969-06-30</t>
  </si>
  <si>
    <t>1921</t>
  </si>
  <si>
    <t>Netflix Inc.</t>
  </si>
  <si>
    <t>Los Gatos, California</t>
  </si>
  <si>
    <t>NI</t>
  </si>
  <si>
    <t>NiSource Inc.</t>
  </si>
  <si>
    <t>Merrillville, Indiana</t>
  </si>
  <si>
    <t>Nike, Inc.</t>
  </si>
  <si>
    <t>Washington County, Oregon</t>
  </si>
  <si>
    <t>1988-11-30</t>
  </si>
  <si>
    <t>1964</t>
  </si>
  <si>
    <t>NLOK</t>
  </si>
  <si>
    <t>NortonLifeLock</t>
  </si>
  <si>
    <t>Tempe, Arizona</t>
  </si>
  <si>
    <t>2003-03-25</t>
  </si>
  <si>
    <t>NLSN</t>
  </si>
  <si>
    <t>Nielsen Holdings</t>
  </si>
  <si>
    <t>2013-07-09</t>
  </si>
  <si>
    <t>NOC</t>
  </si>
  <si>
    <t>Northrop Grumman</t>
  </si>
  <si>
    <t>West Falls Church, Virginia</t>
  </si>
  <si>
    <t>1985-06-30</t>
  </si>
  <si>
    <t>1994 (Northrop 1939, Grumman 1930)</t>
  </si>
  <si>
    <t>NOV</t>
  </si>
  <si>
    <t>NOV Inc.</t>
  </si>
  <si>
    <t>2005-03-14</t>
  </si>
  <si>
    <t>1841</t>
  </si>
  <si>
    <t>ServiceNow</t>
  </si>
  <si>
    <t>2019-11-21</t>
  </si>
  <si>
    <t>2003</t>
  </si>
  <si>
    <t>NRG</t>
  </si>
  <si>
    <t>NRG Energy</t>
  </si>
  <si>
    <t>Princeton, New Jersey</t>
  </si>
  <si>
    <t>2010-01-29</t>
  </si>
  <si>
    <t>NSC</t>
  </si>
  <si>
    <t>Norfolk Southern Corp.</t>
  </si>
  <si>
    <t>Norfolk, Virginia</t>
  </si>
  <si>
    <t>1881/1894 (1980)</t>
  </si>
  <si>
    <t>NTAP</t>
  </si>
  <si>
    <t>NetApp</t>
  </si>
  <si>
    <t>1999-06-25</t>
  </si>
  <si>
    <t>NTRS</t>
  </si>
  <si>
    <t>Northern Trust Corp.</t>
  </si>
  <si>
    <t>NUE</t>
  </si>
  <si>
    <t>Nucor Corp.</t>
  </si>
  <si>
    <t>Nvidia Corporation</t>
  </si>
  <si>
    <t>2001-11-30</t>
  </si>
  <si>
    <t>NVR</t>
  </si>
  <si>
    <t>NVR, Inc.</t>
  </si>
  <si>
    <t>2019-09-26</t>
  </si>
  <si>
    <t>NWL</t>
  </si>
  <si>
    <t>Newell Brands</t>
  </si>
  <si>
    <t>NWS</t>
  </si>
  <si>
    <t>News Corp (Class B)</t>
  </si>
  <si>
    <t>2013 (1980)</t>
  </si>
  <si>
    <t>NWSA</t>
  </si>
  <si>
    <t>News Corp (Class A)</t>
  </si>
  <si>
    <t>2013-08-01</t>
  </si>
  <si>
    <t>O</t>
  </si>
  <si>
    <t>Realty Income Corporation</t>
  </si>
  <si>
    <t>2015-04-07</t>
  </si>
  <si>
    <t>ODFL</t>
  </si>
  <si>
    <t>Old Dominion Freight Line</t>
  </si>
  <si>
    <t>Thomasville, North Carolina</t>
  </si>
  <si>
    <t>2019-12-09</t>
  </si>
  <si>
    <t>OKE</t>
  </si>
  <si>
    <t>Oneok</t>
  </si>
  <si>
    <t>Tulsa, Oklahoma</t>
  </si>
  <si>
    <t>2010-03-15</t>
  </si>
  <si>
    <t>OMC</t>
  </si>
  <si>
    <t>Omnicom Group</t>
  </si>
  <si>
    <t>Oracle Corp.</t>
  </si>
  <si>
    <t>1989-08-31</t>
  </si>
  <si>
    <t>ORLY</t>
  </si>
  <si>
    <t>O'Reilly Automotive</t>
  </si>
  <si>
    <t>Springfield, Missouri</t>
  </si>
  <si>
    <t>2009-03-27</t>
  </si>
  <si>
    <t>1957</t>
  </si>
  <si>
    <t>OTIS</t>
  </si>
  <si>
    <t>Otis Worldwide</t>
  </si>
  <si>
    <t>Farmington, Connecticut</t>
  </si>
  <si>
    <t>2020 (1853)</t>
  </si>
  <si>
    <t>OXY</t>
  </si>
  <si>
    <t>Occidental Petroleum</t>
  </si>
  <si>
    <t>1982-12-31</t>
  </si>
  <si>
    <t>PAYC</t>
  </si>
  <si>
    <t>Paycom</t>
  </si>
  <si>
    <t>2020-01-28</t>
  </si>
  <si>
    <t>PAYX</t>
  </si>
  <si>
    <t>Paychex Inc.</t>
  </si>
  <si>
    <t>Penfield, New York</t>
  </si>
  <si>
    <t>PBCT</t>
  </si>
  <si>
    <t>People's United Financial</t>
  </si>
  <si>
    <t>Bridgeport, Connecticut</t>
  </si>
  <si>
    <t>2008-11-13</t>
  </si>
  <si>
    <t>1842</t>
  </si>
  <si>
    <t>PCAR</t>
  </si>
  <si>
    <t>Paccar</t>
  </si>
  <si>
    <t>Bellevue, Washington</t>
  </si>
  <si>
    <t>PEAK</t>
  </si>
  <si>
    <t>Healthpeak Properties</t>
  </si>
  <si>
    <t>Long Beach, California</t>
  </si>
  <si>
    <t>2008-03-31</t>
  </si>
  <si>
    <t>PEG</t>
  </si>
  <si>
    <t>Public Service Enterprise Group (PSEG)</t>
  </si>
  <si>
    <t>Newark, New Jersey</t>
  </si>
  <si>
    <t>PepsiCo Inc.</t>
  </si>
  <si>
    <t>Purchase, New York</t>
  </si>
  <si>
    <t>Pfizer Inc.</t>
  </si>
  <si>
    <t>PFG</t>
  </si>
  <si>
    <t>Principal Financial Group</t>
  </si>
  <si>
    <t>Des Moines, Iowa</t>
  </si>
  <si>
    <t>Procter &amp; Gamble</t>
  </si>
  <si>
    <t>PGR</t>
  </si>
  <si>
    <t>Progressive Corp.</t>
  </si>
  <si>
    <t>Mayfield Village, Ohio</t>
  </si>
  <si>
    <t>1997-08-04</t>
  </si>
  <si>
    <t>1937</t>
  </si>
  <si>
    <t>PH</t>
  </si>
  <si>
    <t>Parker-Hannifin</t>
  </si>
  <si>
    <t>1985-11-30</t>
  </si>
  <si>
    <t>PHM</t>
  </si>
  <si>
    <t>PulteGroup</t>
  </si>
  <si>
    <t>1984-04-30</t>
  </si>
  <si>
    <t>1956</t>
  </si>
  <si>
    <t>PKG</t>
  </si>
  <si>
    <t>Packaging Corporation of America</t>
  </si>
  <si>
    <t>PKI</t>
  </si>
  <si>
    <t>PerkinElmer</t>
  </si>
  <si>
    <t>Waltham, Massachusetts</t>
  </si>
  <si>
    <t>1985-05-31</t>
  </si>
  <si>
    <t>PLD</t>
  </si>
  <si>
    <t>Prologis</t>
  </si>
  <si>
    <t>2003-07-17</t>
  </si>
  <si>
    <t>Philip Morris International</t>
  </si>
  <si>
    <t>2008 (1847)</t>
  </si>
  <si>
    <t>PNC</t>
  </si>
  <si>
    <t>PNC Financial Services</t>
  </si>
  <si>
    <t>1988-04-30</t>
  </si>
  <si>
    <t>1845</t>
  </si>
  <si>
    <t>PNR</t>
  </si>
  <si>
    <t>Pentair plc</t>
  </si>
  <si>
    <t>Worsley, UK</t>
  </si>
  <si>
    <t>2012-10-01</t>
  </si>
  <si>
    <t>PNW</t>
  </si>
  <si>
    <t>Pinnacle West Capital</t>
  </si>
  <si>
    <t>POOL</t>
  </si>
  <si>
    <t>Pool Corporation</t>
  </si>
  <si>
    <t>Covington, Louisiana</t>
  </si>
  <si>
    <t>2020-10-07</t>
  </si>
  <si>
    <t>PPG</t>
  </si>
  <si>
    <t>PPG Industries</t>
  </si>
  <si>
    <t>PPL</t>
  </si>
  <si>
    <t>PPL Corp.</t>
  </si>
  <si>
    <t>PRGO</t>
  </si>
  <si>
    <t>Perrigo</t>
  </si>
  <si>
    <t>2013 (1887)</t>
  </si>
  <si>
    <t>PRU</t>
  </si>
  <si>
    <t>Prudential Financial</t>
  </si>
  <si>
    <t>1875</t>
  </si>
  <si>
    <t>PSA</t>
  </si>
  <si>
    <t>Public Storage</t>
  </si>
  <si>
    <t>2005-08-19</t>
  </si>
  <si>
    <t>PSX</t>
  </si>
  <si>
    <t>Phillips 66</t>
  </si>
  <si>
    <t>2012-05-01</t>
  </si>
  <si>
    <t>2012 (1917)</t>
  </si>
  <si>
    <t>PVH</t>
  </si>
  <si>
    <t>PVH Corp.</t>
  </si>
  <si>
    <t>2013-02-15</t>
  </si>
  <si>
    <t>1881</t>
  </si>
  <si>
    <t>PWR</t>
  </si>
  <si>
    <t>Quanta Services Inc.</t>
  </si>
  <si>
    <t>2009-07-01</t>
  </si>
  <si>
    <t>PXD</t>
  </si>
  <si>
    <t>Pioneer Natural Resources</t>
  </si>
  <si>
    <t>2008-09-24</t>
  </si>
  <si>
    <t>PayPal</t>
  </si>
  <si>
    <t>2015-07-20</t>
  </si>
  <si>
    <t>Qualcomm</t>
  </si>
  <si>
    <t>QRVO</t>
  </si>
  <si>
    <t>Qorvo</t>
  </si>
  <si>
    <t>Greensboro, North Carolina</t>
  </si>
  <si>
    <t>2015-06-11</t>
  </si>
  <si>
    <t>RCL</t>
  </si>
  <si>
    <t>Royal Caribbean Group</t>
  </si>
  <si>
    <t>2014-12-05</t>
  </si>
  <si>
    <t>RE</t>
  </si>
  <si>
    <t>Everest Re Group Ltd.</t>
  </si>
  <si>
    <t>Hamilton, Bermuda</t>
  </si>
  <si>
    <t>REG</t>
  </si>
  <si>
    <t>Regency Centers Corporation</t>
  </si>
  <si>
    <t>2017-03-02</t>
  </si>
  <si>
    <t>REGN</t>
  </si>
  <si>
    <t>Regeneron Pharmaceuticals</t>
  </si>
  <si>
    <t>Tarrytown, New York</t>
  </si>
  <si>
    <t>2013-05-01</t>
  </si>
  <si>
    <t>RF</t>
  </si>
  <si>
    <t>Regions Financial Corp.</t>
  </si>
  <si>
    <t>Birmingham, Alabama</t>
  </si>
  <si>
    <t>1998-08-28</t>
  </si>
  <si>
    <t>RHI</t>
  </si>
  <si>
    <t>Robert Half International</t>
  </si>
  <si>
    <t>1948</t>
  </si>
  <si>
    <t>RJF</t>
  </si>
  <si>
    <t>Raymond James Financial</t>
  </si>
  <si>
    <t>St. Petersburg, Florida</t>
  </si>
  <si>
    <t>RL</t>
  </si>
  <si>
    <t>Ralph Lauren Corporation</t>
  </si>
  <si>
    <t>2007-02-02</t>
  </si>
  <si>
    <t>RMD</t>
  </si>
  <si>
    <t>ResMed</t>
  </si>
  <si>
    <t>ROK</t>
  </si>
  <si>
    <t>Rockwell Automation Inc.</t>
  </si>
  <si>
    <t>ROL</t>
  </si>
  <si>
    <t>Rollins, Inc.</t>
  </si>
  <si>
    <t>2018-10-01</t>
  </si>
  <si>
    <t>ROP</t>
  </si>
  <si>
    <t>Roper Technologies</t>
  </si>
  <si>
    <t>Sarasota, Florida</t>
  </si>
  <si>
    <t>2009-12-23</t>
  </si>
  <si>
    <t>ROST</t>
  </si>
  <si>
    <t>Ross Stores</t>
  </si>
  <si>
    <t>Dublin, California</t>
  </si>
  <si>
    <t>2009-12-21</t>
  </si>
  <si>
    <t>RSG</t>
  </si>
  <si>
    <t>Republic Services Inc</t>
  </si>
  <si>
    <t>2008-12-05</t>
  </si>
  <si>
    <t>1998 (1981)</t>
  </si>
  <si>
    <t>Raytheon Technologies</t>
  </si>
  <si>
    <t>1922</t>
  </si>
  <si>
    <t>SBAC</t>
  </si>
  <si>
    <t>SBA Communications</t>
  </si>
  <si>
    <t>Boca Raton, Florida</t>
  </si>
  <si>
    <t>2017-09-01</t>
  </si>
  <si>
    <t>Starbucks Corp.</t>
  </si>
  <si>
    <t>Charles Schwab Corporation</t>
  </si>
  <si>
    <t>Westlake, Texas</t>
  </si>
  <si>
    <t>1997-06-02</t>
  </si>
  <si>
    <t>SEE</t>
  </si>
  <si>
    <t>Sealed Air</t>
  </si>
  <si>
    <t>SHW</t>
  </si>
  <si>
    <t>Sherwin-Williams</t>
  </si>
  <si>
    <t>1964-06-30</t>
  </si>
  <si>
    <t>SIVB</t>
  </si>
  <si>
    <t>SVB Financial</t>
  </si>
  <si>
    <t>2018-03-19</t>
  </si>
  <si>
    <t>SJM</t>
  </si>
  <si>
    <t>JM Smucker</t>
  </si>
  <si>
    <t>Orrville, Ohio</t>
  </si>
  <si>
    <t>2008-11-06</t>
  </si>
  <si>
    <t>SLB</t>
  </si>
  <si>
    <t>Schlumberger Ltd.</t>
  </si>
  <si>
    <t>Curaçao, Kingdom of the Netherlands</t>
  </si>
  <si>
    <t>1926</t>
  </si>
  <si>
    <t>SNA</t>
  </si>
  <si>
    <t>Snap-on</t>
  </si>
  <si>
    <t>Kenosha, Wisconsin</t>
  </si>
  <si>
    <t>1982-09-30</t>
  </si>
  <si>
    <t>SNPS</t>
  </si>
  <si>
    <t>Synopsys Inc.</t>
  </si>
  <si>
    <t>2017-03-16</t>
  </si>
  <si>
    <t>SO</t>
  </si>
  <si>
    <t>Southern Company</t>
  </si>
  <si>
    <t>SPG</t>
  </si>
  <si>
    <t>Simon Property Group Inc</t>
  </si>
  <si>
    <t>2002-06-26</t>
  </si>
  <si>
    <t>SPGI</t>
  </si>
  <si>
    <t>S&amp;P Global Inc.</t>
  </si>
  <si>
    <t>SRE</t>
  </si>
  <si>
    <t>Sempra Energy</t>
  </si>
  <si>
    <t>STE</t>
  </si>
  <si>
    <t>Steris</t>
  </si>
  <si>
    <t>STT</t>
  </si>
  <si>
    <t>State Street Corp.</t>
  </si>
  <si>
    <t>1792</t>
  </si>
  <si>
    <t>STX</t>
  </si>
  <si>
    <t>Seagate Technology</t>
  </si>
  <si>
    <t>2012-07-02</t>
  </si>
  <si>
    <t>STZ</t>
  </si>
  <si>
    <t>Constellation Brands</t>
  </si>
  <si>
    <t>Victor, New York</t>
  </si>
  <si>
    <t>2005-07-01</t>
  </si>
  <si>
    <t>SWK</t>
  </si>
  <si>
    <t>Stanley Black &amp; Decker</t>
  </si>
  <si>
    <t>New Britain, Connecticut</t>
  </si>
  <si>
    <t>1843</t>
  </si>
  <si>
    <t>SWKS</t>
  </si>
  <si>
    <t>Skyworks Solutions</t>
  </si>
  <si>
    <t>Woburn, Massachusetts</t>
  </si>
  <si>
    <t>2015-03-12</t>
  </si>
  <si>
    <t>SYF</t>
  </si>
  <si>
    <t>Synchrony Financial</t>
  </si>
  <si>
    <t>2015-11-18</t>
  </si>
  <si>
    <t>SYK</t>
  </si>
  <si>
    <t>Stryker Corp.</t>
  </si>
  <si>
    <t>Kalamazoo, Michigan</t>
  </si>
  <si>
    <t>2000-12-12</t>
  </si>
  <si>
    <t>1941</t>
  </si>
  <si>
    <t>SYY</t>
  </si>
  <si>
    <t>Sysco Corp.</t>
  </si>
  <si>
    <t>1986-12-31</t>
  </si>
  <si>
    <t>AT&amp;T Inc.</t>
  </si>
  <si>
    <t>1983-11-30 (1957-03-04)</t>
  </si>
  <si>
    <t>1983 (1885)</t>
  </si>
  <si>
    <t>TAP</t>
  </si>
  <si>
    <t>Molson Coors Beverage Company</t>
  </si>
  <si>
    <t>2005 (Molson 1786, Coors 1873)</t>
  </si>
  <si>
    <t>TDG</t>
  </si>
  <si>
    <t>TransDigm Group</t>
  </si>
  <si>
    <t>2016-06-03</t>
  </si>
  <si>
    <t>TDY</t>
  </si>
  <si>
    <t>Teledyne Technologies</t>
  </si>
  <si>
    <t>TEL</t>
  </si>
  <si>
    <t>TE Connectivity Ltd.</t>
  </si>
  <si>
    <t>2011-10-17</t>
  </si>
  <si>
    <t>TER</t>
  </si>
  <si>
    <t>Teradyne</t>
  </si>
  <si>
    <t>North Reading, Massachusetts</t>
  </si>
  <si>
    <t>TFC</t>
  </si>
  <si>
    <t>Truist Financial</t>
  </si>
  <si>
    <t>1997-12-04</t>
  </si>
  <si>
    <t>TFX</t>
  </si>
  <si>
    <t>Teleflex</t>
  </si>
  <si>
    <t>Wayne, Pennsylvania</t>
  </si>
  <si>
    <t>2019-01-18</t>
  </si>
  <si>
    <t>1943</t>
  </si>
  <si>
    <t>TGT</t>
  </si>
  <si>
    <t>Target Corp.</t>
  </si>
  <si>
    <t>TJX</t>
  </si>
  <si>
    <t>TJX Companies Inc.</t>
  </si>
  <si>
    <t>Framingham, Massachusetts</t>
  </si>
  <si>
    <t>1985-09-30</t>
  </si>
  <si>
    <t>Thermo Fisher Scientific</t>
  </si>
  <si>
    <t>2004-08-03</t>
  </si>
  <si>
    <t>2006 (1902)</t>
  </si>
  <si>
    <t>T-Mobile US</t>
  </si>
  <si>
    <t>2019-07-15</t>
  </si>
  <si>
    <t>TPR</t>
  </si>
  <si>
    <t>Tapestry, Inc.</t>
  </si>
  <si>
    <t>TRMB</t>
  </si>
  <si>
    <t>Trimble Inc.</t>
  </si>
  <si>
    <t>2021-01-21</t>
  </si>
  <si>
    <t>TROW</t>
  </si>
  <si>
    <t>T. Rowe Price Group</t>
  </si>
  <si>
    <t>Baltimore, Maryland</t>
  </si>
  <si>
    <t>TRV</t>
  </si>
  <si>
    <t>The Travelers Companies</t>
  </si>
  <si>
    <t>2002-08-21</t>
  </si>
  <si>
    <t>1853</t>
  </si>
  <si>
    <t>TSCO</t>
  </si>
  <si>
    <t>Tractor Supply Company</t>
  </si>
  <si>
    <t>Brentwood, Tennessee</t>
  </si>
  <si>
    <t>2014-01-24</t>
  </si>
  <si>
    <t>Tesla, Inc.</t>
  </si>
  <si>
    <t>2020-12-21</t>
  </si>
  <si>
    <t>TSN</t>
  </si>
  <si>
    <t>Tyson Foods</t>
  </si>
  <si>
    <t>Springdale, Arkansas</t>
  </si>
  <si>
    <t>TT</t>
  </si>
  <si>
    <t>Trane Technologies plc</t>
  </si>
  <si>
    <t>2010-11-17</t>
  </si>
  <si>
    <t>1871</t>
  </si>
  <si>
    <t>TTWO</t>
  </si>
  <si>
    <t>Take-Two Interactive</t>
  </si>
  <si>
    <t>TWTR</t>
  </si>
  <si>
    <t>Twitter, Inc.</t>
  </si>
  <si>
    <t>2018-06-07</t>
  </si>
  <si>
    <t>Texas Instruments</t>
  </si>
  <si>
    <t>TXT</t>
  </si>
  <si>
    <t>Textron Inc.</t>
  </si>
  <si>
    <t>1978-12-31</t>
  </si>
  <si>
    <t>TYL</t>
  </si>
  <si>
    <t>Tyler Technologies</t>
  </si>
  <si>
    <t>Plano, Texas</t>
  </si>
  <si>
    <t>UA</t>
  </si>
  <si>
    <t>Under Armour (Class C)</t>
  </si>
  <si>
    <t>2016-04-08</t>
  </si>
  <si>
    <t>UAA</t>
  </si>
  <si>
    <t>Under Armour (Class A)</t>
  </si>
  <si>
    <t>2014-05-01</t>
  </si>
  <si>
    <t>UAL</t>
  </si>
  <si>
    <t>United Airlines Holdings</t>
  </si>
  <si>
    <t>2015-09-03</t>
  </si>
  <si>
    <t>UDR</t>
  </si>
  <si>
    <t>UDR, Inc.</t>
  </si>
  <si>
    <t>Highlands Ranch, Colorado</t>
  </si>
  <si>
    <t>2016-03-07</t>
  </si>
  <si>
    <t>UHS</t>
  </si>
  <si>
    <t>Universal Health Services</t>
  </si>
  <si>
    <t>King of Prussia, Pennsylvania</t>
  </si>
  <si>
    <t>2014-09-20</t>
  </si>
  <si>
    <t>ULTA</t>
  </si>
  <si>
    <t>Ulta Beauty</t>
  </si>
  <si>
    <t>Bolingbrook, Illinois</t>
  </si>
  <si>
    <t>2016-04-18</t>
  </si>
  <si>
    <t>UnitedHealth Group Inc.</t>
  </si>
  <si>
    <t>Minnetonka, Minnesota</t>
  </si>
  <si>
    <t>UNM</t>
  </si>
  <si>
    <t>Unum Group</t>
  </si>
  <si>
    <t>Chattanooga, Tennessee</t>
  </si>
  <si>
    <t>Union Pacific Corp</t>
  </si>
  <si>
    <t>1862</t>
  </si>
  <si>
    <t>United Parcel Service</t>
  </si>
  <si>
    <t>1907</t>
  </si>
  <si>
    <t>URI</t>
  </si>
  <si>
    <t>United Rentals, Inc.</t>
  </si>
  <si>
    <t>USB</t>
  </si>
  <si>
    <t>U.S. Bancorp</t>
  </si>
  <si>
    <t>Visa Inc.</t>
  </si>
  <si>
    <t>VAR</t>
  </si>
  <si>
    <t>Varian Medical Systems</t>
  </si>
  <si>
    <t>2007-02-12</t>
  </si>
  <si>
    <t>VFC</t>
  </si>
  <si>
    <t>VF Corporation</t>
  </si>
  <si>
    <t>1979-06-30</t>
  </si>
  <si>
    <t>VIAC</t>
  </si>
  <si>
    <t>ViacomCBS</t>
  </si>
  <si>
    <t>2019 (1952)</t>
  </si>
  <si>
    <t>VLO</t>
  </si>
  <si>
    <t>Valero Energy</t>
  </si>
  <si>
    <t>San Antonio, Texas</t>
  </si>
  <si>
    <t>VMC</t>
  </si>
  <si>
    <t>Vulcan Materials</t>
  </si>
  <si>
    <t>1999-06-30</t>
  </si>
  <si>
    <t>VNO</t>
  </si>
  <si>
    <t>Vornado Realty Trust</t>
  </si>
  <si>
    <t>VRSK</t>
  </si>
  <si>
    <t>Verisk Analytics</t>
  </si>
  <si>
    <t>Jersey City, New Jersey</t>
  </si>
  <si>
    <t>2015-10-08</t>
  </si>
  <si>
    <t>VRSN</t>
  </si>
  <si>
    <t>Verisign Inc.</t>
  </si>
  <si>
    <t>Dulles, Virginia</t>
  </si>
  <si>
    <t>2006-02-01</t>
  </si>
  <si>
    <t>VRTX</t>
  </si>
  <si>
    <t>Vertex Pharmaceuticals Inc</t>
  </si>
  <si>
    <t>VTR</t>
  </si>
  <si>
    <t>Ventas Inc</t>
  </si>
  <si>
    <t>VTRS</t>
  </si>
  <si>
    <t>Viatris</t>
  </si>
  <si>
    <t>2004-04-23</t>
  </si>
  <si>
    <t>Verizon Communications</t>
  </si>
  <si>
    <t>1983-11-30</t>
  </si>
  <si>
    <t>WAB</t>
  </si>
  <si>
    <t>Westinghouse Air Brake Technologies Corp</t>
  </si>
  <si>
    <t>Wilmerding, Pennsylvania</t>
  </si>
  <si>
    <t>2019-02-27</t>
  </si>
  <si>
    <t>1999 (1869)</t>
  </si>
  <si>
    <t>WAT</t>
  </si>
  <si>
    <t>Waters Corporation</t>
  </si>
  <si>
    <t>Milford, Massachusetts</t>
  </si>
  <si>
    <t>WBA</t>
  </si>
  <si>
    <t>Walgreens Boots Alliance</t>
  </si>
  <si>
    <t>1979-12-31</t>
  </si>
  <si>
    <t>WDC</t>
  </si>
  <si>
    <t>Western Digital</t>
  </si>
  <si>
    <t>WEC</t>
  </si>
  <si>
    <t>WEC Energy Group</t>
  </si>
  <si>
    <t>2008-10-31</t>
  </si>
  <si>
    <t>1896</t>
  </si>
  <si>
    <t>WELL</t>
  </si>
  <si>
    <t>Welltower Inc.</t>
  </si>
  <si>
    <t>Toledo, Ohio</t>
  </si>
  <si>
    <t>2009-01-30</t>
  </si>
  <si>
    <t>Wells Fargo</t>
  </si>
  <si>
    <t>1852</t>
  </si>
  <si>
    <t>WHR</t>
  </si>
  <si>
    <t>Whirlpool Corp.</t>
  </si>
  <si>
    <t>Benton Harbor, Michigan</t>
  </si>
  <si>
    <t>WLTW</t>
  </si>
  <si>
    <t>Willis Towers Watson</t>
  </si>
  <si>
    <t>2016-01-05</t>
  </si>
  <si>
    <t>WM</t>
  </si>
  <si>
    <t>Waste Management Inc.</t>
  </si>
  <si>
    <t>WMB</t>
  </si>
  <si>
    <t>Williams Companies</t>
  </si>
  <si>
    <t>1975-03-31</t>
  </si>
  <si>
    <t>Walmart</t>
  </si>
  <si>
    <t>Bentonville, Arkansas</t>
  </si>
  <si>
    <t>1982-08-31</t>
  </si>
  <si>
    <t>WRB</t>
  </si>
  <si>
    <t>W. R. Berkley Corporation</t>
  </si>
  <si>
    <t>Greenwich, Connecticut</t>
  </si>
  <si>
    <t>2019-12-05</t>
  </si>
  <si>
    <t>WRK</t>
  </si>
  <si>
    <t>WestRock</t>
  </si>
  <si>
    <t>WST</t>
  </si>
  <si>
    <t>West Pharmaceutical Services</t>
  </si>
  <si>
    <t>Exton, Pennsylvania</t>
  </si>
  <si>
    <t>2020-05-22</t>
  </si>
  <si>
    <t>WU</t>
  </si>
  <si>
    <t>Western Union Co</t>
  </si>
  <si>
    <t>Englewood, Colorado</t>
  </si>
  <si>
    <t>2006-09-29</t>
  </si>
  <si>
    <t>WY</t>
  </si>
  <si>
    <t>Weyerhaeuser</t>
  </si>
  <si>
    <t>Federal Way, Washington</t>
  </si>
  <si>
    <t>WYNN</t>
  </si>
  <si>
    <t>Wynn Resorts Ltd</t>
  </si>
  <si>
    <t>2008-11-14</t>
  </si>
  <si>
    <t>XEL</t>
  </si>
  <si>
    <t>Xcel Energy Inc</t>
  </si>
  <si>
    <t>XLNX</t>
  </si>
  <si>
    <t>Xilinx</t>
  </si>
  <si>
    <t>1999-11-08</t>
  </si>
  <si>
    <t>Exxon Mobil Corp.</t>
  </si>
  <si>
    <t>XRAY</t>
  </si>
  <si>
    <t>Dentsply Sirona</t>
  </si>
  <si>
    <t>2016 (1969)</t>
  </si>
  <si>
    <t>XYL</t>
  </si>
  <si>
    <t>Xylem Inc.</t>
  </si>
  <si>
    <t>White Plains, New York</t>
  </si>
  <si>
    <t>2011-11-01</t>
  </si>
  <si>
    <t>YUM</t>
  </si>
  <si>
    <t>Yum! Brands Inc</t>
  </si>
  <si>
    <t>1997-10-06</t>
  </si>
  <si>
    <t>ZBH</t>
  </si>
  <si>
    <t>Zimmer Biomet</t>
  </si>
  <si>
    <t>Warsaw, Indiana</t>
  </si>
  <si>
    <t>2001-08-07</t>
  </si>
  <si>
    <t>ZBRA</t>
  </si>
  <si>
    <t>Zebra Technologies</t>
  </si>
  <si>
    <t>ZION</t>
  </si>
  <si>
    <t>Zions Bancorp</t>
  </si>
  <si>
    <t>2001-06-22</t>
  </si>
  <si>
    <t>1873</t>
  </si>
  <si>
    <t>ZTS</t>
  </si>
  <si>
    <t>Zoetis</t>
  </si>
  <si>
    <t>Parsippany, New Jersey</t>
  </si>
  <si>
    <t>2013-06-21</t>
  </si>
  <si>
    <t>I also pull a list of US companies and tickers for the S&amp;P 500.  This data is not provided by IEX Cloud.</t>
  </si>
  <si>
    <t>Column1</t>
  </si>
  <si>
    <t>string</t>
  </si>
  <si>
    <t>https://cloud.iexapis.com/stable/search/</t>
  </si>
  <si>
    <t>search</t>
  </si>
  <si>
    <t>Results</t>
  </si>
  <si>
    <t>cik</t>
  </si>
  <si>
    <t>securityType</t>
  </si>
  <si>
    <t>region</t>
  </si>
  <si>
    <t>currency</t>
  </si>
  <si>
    <t>USD</t>
  </si>
  <si>
    <t>Updating your Queries Automatically</t>
  </si>
  <si>
    <t>1. From the ribbon select Data -&gt; Queries &amp; Connections.</t>
  </si>
  <si>
    <t>2. Right-click on the query and select Properties… from the menu.</t>
  </si>
  <si>
    <t>4. Click OK to close the Query Properties dialog box.</t>
  </si>
  <si>
    <r>
      <t>3. Tick the </t>
    </r>
    <r>
      <rPr>
        <b/>
        <sz val="12"/>
        <color rgb="FF202124"/>
        <rFont val="Calibri"/>
        <family val="2"/>
        <scheme val="minor"/>
      </rPr>
      <t>Refresh</t>
    </r>
    <r>
      <rPr>
        <sz val="12"/>
        <color rgb="FF202124"/>
        <rFont val="Calibri"/>
        <family val="2"/>
        <scheme val="minor"/>
      </rPr>
      <t> Every n Minutes option and enter a time interval.</t>
    </r>
  </si>
  <si>
    <t>= Json.Document(Web.Contents(Excel.CurrentWorkbook(){[Name="search"]}[Content]{0}[Full_URL]))</t>
  </si>
  <si>
    <t>Only works with a paid account</t>
  </si>
  <si>
    <t>Add ticker (must be included in your comps table)</t>
  </si>
  <si>
    <t>Recommended</t>
  </si>
  <si>
    <t>https://cloud.iexapis.com/stable/account/metadata</t>
  </si>
  <si>
    <t>Name</t>
  </si>
  <si>
    <t>to remove tickers, delete rows from table.  Do not remove top row!</t>
  </si>
  <si>
    <t>AccountsReceivableNetCurrent</t>
  </si>
  <si>
    <t>Days Revenue Outstanding (DRO/DSO)</t>
  </si>
  <si>
    <t>Enter your ticker list into the comps table.   You can copy and paste a list, and I incuded the list of S&amp;P 500 firms.  Use the Refresh button and it will pull the data from the API, and populate the data.</t>
  </si>
  <si>
    <t>Click here to go to CompsTable</t>
  </si>
  <si>
    <t>Click here for item lookup</t>
  </si>
  <si>
    <t>Click here to go to Side by Side View</t>
  </si>
  <si>
    <t>Click her to go to the S&amp;P 500 ticker list</t>
  </si>
  <si>
    <t>Note:  There are some hidden tabs which is where PowerQuery pulls data into from the IEX Cloud API.</t>
  </si>
  <si>
    <t>Amcor plc</t>
  </si>
  <si>
    <t>Warmley, Bristol, United Kingdom</t>
  </si>
  <si>
    <t>CashAndCashEquivalents</t>
  </si>
  <si>
    <t>EUR</t>
  </si>
  <si>
    <t>FRA</t>
  </si>
  <si>
    <t>STU</t>
  </si>
  <si>
    <t>GB</t>
  </si>
  <si>
    <t>LON</t>
  </si>
  <si>
    <t>CH</t>
  </si>
  <si>
    <t>SWX</t>
  </si>
  <si>
    <t>CHF</t>
  </si>
  <si>
    <t>Manufacturing</t>
  </si>
  <si>
    <t>Retail Trade</t>
  </si>
  <si>
    <t>RevenuesNetOfInterestExpense</t>
  </si>
  <si>
    <t>California</t>
  </si>
  <si>
    <t>Apple Inc</t>
  </si>
  <si>
    <t xml:space="preserve">Electronic Computer Manufacturing </t>
  </si>
  <si>
    <t>https://www.apple.com/</t>
  </si>
  <si>
    <t>Apple Inc. is an American multinational technology company headquartered in Cupertino, California, that designs, develops, and sells consumer electronics, computer software, and online services. It is considered one of the Big Five companies in the U.S. information technology industry, along with Amazon, Google, Microsoft, and Facebook. Its hardware products include the iPhone smartphone, the iPad tablet computer, the Mac personal computer, the iPod portable media player, the Apple Watch smartwatch, the Apple TV digital media player, the AirPods wireless earbuds, the AirPods Max headphones, and the HomePod smart speaker line. Apple's software includes iOS, iPadOS, macOS, watchOS, and tvOS operating systems, the iTunes media player, the Safari web browser, the Shazam music identifier, and the iLife and iWork creativity and productivity suites, as well as professional applications like Final Cut Pro X, Logic Pro, and Xcode. Its online services include the iTunes Store, the iOS App Store, Mac App Store, Apple Arcade, Apple Music, Apple TV+, iMessage, and iCloud. Other services include Apple Store, Genius Bar, AppleCare, Apple Pay, Apple Pay Cash, and Apple Card. Apple was founded by Steve Jobs, Steve Wozniak, and Ronald Wayne in April 1976 to develop and sell Wozniak's Apple I personal computer, though Wayne sold his share back within 12 days. It was incorporated as Apple Computer, Inc., in January 1977, and sales of its computers, including the Apple I and Apple II, grew quickly.</t>
  </si>
  <si>
    <t>Timothy Cook</t>
  </si>
  <si>
    <t>1 Apple Park Way</t>
  </si>
  <si>
    <t>Cupertino</t>
  </si>
  <si>
    <t>95014-0642</t>
  </si>
  <si>
    <t>Data Processing, Hosting, and Related Services</t>
  </si>
  <si>
    <t>Facebook Inc</t>
  </si>
  <si>
    <t>https://www.facebook.com</t>
  </si>
  <si>
    <t>Founded in 2004, Facebook's mission is to give people the power to build community and bring the world closer together. People use Facebook's apps and technologies to connect with friends and family, find communities and grow businesses.</t>
  </si>
  <si>
    <t>Mark Zuckerberg</t>
  </si>
  <si>
    <t>Facebook Inc - Class A</t>
  </si>
  <si>
    <t>1601 Willow Rd</t>
  </si>
  <si>
    <t>Menlo Park</t>
  </si>
  <si>
    <t>94025-1452</t>
  </si>
  <si>
    <t>Fund Name</t>
  </si>
  <si>
    <t>Issuer</t>
  </si>
  <si>
    <t>Segment</t>
  </si>
  <si>
    <t>SPY</t>
  </si>
  <si>
    <t>SPDR S&amp;P 500 ETF Trust</t>
  </si>
  <si>
    <t>State Street Global Advisors</t>
  </si>
  <si>
    <t>Equity: U.S. - Large Cap</t>
  </si>
  <si>
    <t>GLD</t>
  </si>
  <si>
    <t>SPDR Gold Trust</t>
  </si>
  <si>
    <t>Commodities: Precious Metals Gold</t>
  </si>
  <si>
    <t>XLF</t>
  </si>
  <si>
    <t>Financial Select Sector SPDR Fund</t>
  </si>
  <si>
    <t>Equity: U.S. Financials</t>
  </si>
  <si>
    <t>XLK</t>
  </si>
  <si>
    <t>Technology Select Sector SPDR Fund</t>
  </si>
  <si>
    <t>Equity: U.S. Technology</t>
  </si>
  <si>
    <t>DIA</t>
  </si>
  <si>
    <t>SPDR Dow Jones Industrial Average ETF Trust</t>
  </si>
  <si>
    <t>XLV</t>
  </si>
  <si>
    <t>Health Care Select Sector SPDR Fund</t>
  </si>
  <si>
    <t>Equity: U.S. Health Care</t>
  </si>
  <si>
    <t>XLE</t>
  </si>
  <si>
    <t>Energy Select Sector SPDR Fund</t>
  </si>
  <si>
    <t>Equity: U.S. Energy</t>
  </si>
  <si>
    <t>MDY</t>
  </si>
  <si>
    <t>SPDR S&amp;P Midcap 400 ETF Trust</t>
  </si>
  <si>
    <t>Equity: U.S. - Mid Cap</t>
  </si>
  <si>
    <t>XLY</t>
  </si>
  <si>
    <t>Consumer Discretionary Select Sector SPDR Fund</t>
  </si>
  <si>
    <t>Equity: U.S. Consumer Cyclicals</t>
  </si>
  <si>
    <t>XLI</t>
  </si>
  <si>
    <t>Industrial Select Sector SPDR Fund</t>
  </si>
  <si>
    <t>Equity: U.S. Industrials</t>
  </si>
  <si>
    <t>SDY</t>
  </si>
  <si>
    <t>SPDR S&amp;P Dividend ETF</t>
  </si>
  <si>
    <t>Equity: U.S. - High Dividend Yield</t>
  </si>
  <si>
    <t>XLC</t>
  </si>
  <si>
    <t>Communication Services Select Sector SPDR Fund</t>
  </si>
  <si>
    <t>Equity: U.S. Telecommunications</t>
  </si>
  <si>
    <t>BIL</t>
  </si>
  <si>
    <t>SPDR Bloomberg Barclays 1-3 Month T-Bill ETF</t>
  </si>
  <si>
    <t>Fixed Income: U.S. - Government, Treasury Investment Grade U…</t>
  </si>
  <si>
    <t>XLU</t>
  </si>
  <si>
    <t>Utilities Select Sector SPDR Fund</t>
  </si>
  <si>
    <t>Equity: U.S. Utilities</t>
  </si>
  <si>
    <t>XLP</t>
  </si>
  <si>
    <t>Consumer Staples Select Sector SPDR Fund</t>
  </si>
  <si>
    <t>Equity: U.S. Consumer Non-cyclicals</t>
  </si>
  <si>
    <t>SPDW</t>
  </si>
  <si>
    <t>SPDR Portfolio Developed World ex-US ETF</t>
  </si>
  <si>
    <t>Equity: Developed Markets Ex-U.S. - Total Market</t>
  </si>
  <si>
    <t>JNK</t>
  </si>
  <si>
    <t>SPDR Bloomberg Barclays High Yield Bond ETF</t>
  </si>
  <si>
    <t>Fixed Income: U.S. - Corporate, Broad-based High Yield</t>
  </si>
  <si>
    <t>SPYV</t>
  </si>
  <si>
    <t>SPDR Portfolio S&amp;P 500 Value ETF</t>
  </si>
  <si>
    <t>Equity: U.S. - Large Cap Value</t>
  </si>
  <si>
    <t>SPYG</t>
  </si>
  <si>
    <t>SPDR Portfolio S&amp;P 500 Growth ETF</t>
  </si>
  <si>
    <t>Equity: U.S. - Large Cap Growth</t>
  </si>
  <si>
    <t>SPLG</t>
  </si>
  <si>
    <t>SPDR Portfolio S&amp;P 500 ETF</t>
  </si>
  <si>
    <t>Source:  etf.com</t>
  </si>
  <si>
    <t>Full list:</t>
  </si>
  <si>
    <t>https://en.wikipedia.org/wiki/List_of_American_exchange-traded_funds</t>
  </si>
  <si>
    <t>Instructions</t>
  </si>
  <si>
    <t>RevenueFromContractWithCustomerExcludingAssessedTax</t>
  </si>
  <si>
    <t>RevenueFromContractWithCustomerIncludingAssessedTax</t>
  </si>
  <si>
    <t>RegulatedAndUnregulatedOperatingRevenue</t>
  </si>
  <si>
    <t>CostOfGoodsAndServicesSold</t>
  </si>
  <si>
    <t>CostOfRevenue</t>
  </si>
  <si>
    <t>IncomeLossFromContinuingOperationsBeforeIncomeTaxesMinorityInterestAndIncomeLoss</t>
  </si>
  <si>
    <t>IncomeLossFromContinuingOperationsBeforeIncomeTaxesExtraordinaryItemsNoncontroll</t>
  </si>
  <si>
    <t>IncomeLossFromContinuingOperationsAfterNoncontrollingInterestBeforeIncomeTaxes</t>
  </si>
  <si>
    <t>IncomeLossFromContinuingOperationsBeforeIncomeTaxes</t>
  </si>
  <si>
    <t>ProfitLoss</t>
  </si>
  <si>
    <t>NetIncomeLoss</t>
  </si>
  <si>
    <t>IncomeLossFromContinuingOperations</t>
  </si>
  <si>
    <t>PropertyPlantAndEquipmentNet</t>
  </si>
  <si>
    <t>PropertyPlantandEquipmentandFinanceLeaseRightofUseAssetafterAccumulatedDepreciat</t>
  </si>
  <si>
    <t>PropertyPlantAndEquipmentAndFinanceLeaseRightOfUseAssetAfterAccumulatedDepreci.1</t>
  </si>
  <si>
    <t>DepreciationDepletionAndAmortization</t>
  </si>
  <si>
    <t>DepreciationAndAmortization</t>
  </si>
  <si>
    <t>DepreciationAndImpairmentOnDispositionOfPropertyAndEquipment</t>
  </si>
  <si>
    <t>DepreciationAmortizationAndAccretionNet</t>
  </si>
  <si>
    <t>CashCashEquivalentsRestrictedCashAndRestrictedCashEquivalents</t>
  </si>
  <si>
    <t>CashAndCashEquivalentsAtCarryingValue</t>
  </si>
  <si>
    <t>ContractWithCustomerLiabilityCurrent</t>
  </si>
  <si>
    <t>ShortTermBorrowings</t>
  </si>
  <si>
    <t>LongTermDebtCurrent</t>
  </si>
  <si>
    <t>DebtCurrent</t>
  </si>
  <si>
    <t>StockholdersEquityIncludingPortionAttributableToNoncontrollingInterest</t>
  </si>
  <si>
    <t>ReceivablesNetCurrent</t>
  </si>
  <si>
    <t>[LiabilitiesAndStockholdersEquity]-[StockholdersEquityRolled]</t>
  </si>
  <si>
    <t>Income Statement Item Rollups</t>
  </si>
  <si>
    <t>Balance Sheet Item Rollups</t>
  </si>
  <si>
    <t>Revenues. xbrl items:</t>
  </si>
  <si>
    <t>Cash. xbrl items:</t>
  </si>
  <si>
    <t xml:space="preserve">Deferred Revenue. xbrl items: </t>
  </si>
  <si>
    <t>CostOfGoods. xbrl items:</t>
  </si>
  <si>
    <t>AccountsReceivableNetCurrent. xbrl items:</t>
  </si>
  <si>
    <t>PreTaxProfit. xbrl items:</t>
  </si>
  <si>
    <t>PP&amp;E. xbrl items:</t>
  </si>
  <si>
    <t>OperatingIncome. xbrl items:</t>
  </si>
  <si>
    <t>NetIncome. xbrl items:</t>
  </si>
  <si>
    <t>Liabilities. xbrl items:</t>
  </si>
  <si>
    <t>Depreciation. xbrl items:</t>
  </si>
  <si>
    <t>StockHoldersEquity. xbrl items:</t>
  </si>
  <si>
    <t>ShortTermDebt. xbrl items:</t>
  </si>
  <si>
    <t>(do not delete)</t>
  </si>
  <si>
    <t>Above are the adjustments to the iXBRL reporting items to help create a standardised view of the data.  This is imperfect but better than nothing!</t>
  </si>
  <si>
    <t>For proper adjustments subscribe to the paid API and use the Financials end point, with data from New Constructs.</t>
  </si>
  <si>
    <t>This spreadhseet is provided "as is" and may contain errors or differences to some calculation conventions used in financial analysis.  Do let me know via GitHub if you have any questions, or corrections.</t>
  </si>
  <si>
    <t>https://github.com/timbaker-iex</t>
  </si>
  <si>
    <t>Sign up for an IEX Cloud account.</t>
  </si>
  <si>
    <t xml:space="preserve">Go to the settings tab: Enter your IEX Cloud token into the settings TAB. </t>
  </si>
  <si>
    <t xml:space="preserve">This spreadsheet can be used to screen thousands of U.S. listed companies. This is the personal work of Tim Baker, and is not an official IEX Cloud product. </t>
  </si>
  <si>
    <t xml:space="preserve">It is supplied free of charge. Should you make improvements to this spreadsheet, feel free to contribute it back to the Excel community at IEX Cloud. </t>
  </si>
  <si>
    <t>This spreadsheet is formatted for Industrial (i.e. non-financial/bank) companies.</t>
  </si>
  <si>
    <t xml:space="preserve">The fundamental data is sourced by IEX Cloud from the SEC website - linked here.  </t>
  </si>
  <si>
    <t>https://iexcloud.io/blog/an-introduction-to-fundamental-analysis-in-excel</t>
  </si>
  <si>
    <t>Your Account (requires Data/Refresh)</t>
  </si>
  <si>
    <t>As Reported Fields lookup / dropdown -------&gt;                                                  OR select column header (blue) and use right hand drop down</t>
  </si>
  <si>
    <t>If you want to add additional financial data, I included a lookup cell, and each of the blue header cells have a drop down (use the second one)</t>
  </si>
  <si>
    <t>-----------------------&gt;</t>
  </si>
  <si>
    <t>-------------------------------------------------------------------------------------------------------&gt;</t>
  </si>
  <si>
    <t>BONUS: S&amp;P500 ticker list from Wikepedia, a few ETFs, and a ticker lookup tab, which hits the IEX Cloud search end point.</t>
  </si>
  <si>
    <r>
      <t xml:space="preserve">I make adjustments to this data, and do a rudimentary merger of various fields to combine "similar" financial items.  To view these adjustments hit Data/Queries &amp; Connections and edit the FundiesAdj powerQuery.  Then select "Advanced Editor" to view the M Query code.  Each "Rollup" or adjustment is marked:  </t>
    </r>
    <r>
      <rPr>
        <b/>
        <sz val="18"/>
        <color theme="9" tint="-0.249977111117893"/>
        <rFont val="Calibri"/>
        <family val="2"/>
        <scheme val="minor"/>
      </rPr>
      <t xml:space="preserve">//Combine xbrl tems for Revenue.  </t>
    </r>
    <r>
      <rPr>
        <b/>
        <u/>
        <sz val="18"/>
        <color theme="9" tint="-0.249977111117893"/>
        <rFont val="Calibri"/>
        <family val="2"/>
        <scheme val="minor"/>
      </rPr>
      <t>Or go to the Adjustments TAB.</t>
    </r>
  </si>
  <si>
    <t>Notes / about this spreadsheet</t>
  </si>
  <si>
    <t>Works with free accounts for a limited number of stocks.  Works best with a Paid account.</t>
  </si>
  <si>
    <t>BER</t>
  </si>
  <si>
    <t>SONO</t>
  </si>
  <si>
    <t>PHBA-GB</t>
  </si>
  <si>
    <t>0001450681</t>
  </si>
  <si>
    <t>Sonova Holding AG - ADR</t>
  </si>
  <si>
    <t>ad</t>
  </si>
  <si>
    <t>SOON-SE</t>
  </si>
  <si>
    <t>Sonova Holding AG</t>
  </si>
  <si>
    <t>PHBA-GF</t>
  </si>
  <si>
    <t>PHBA-GS</t>
  </si>
  <si>
    <t>0QPY-LN</t>
  </si>
  <si>
    <t>SONVY</t>
  </si>
  <si>
    <t>PINX</t>
  </si>
  <si>
    <t>066910-KQ</t>
  </si>
  <si>
    <t>Sonokong Co Ltd</t>
  </si>
  <si>
    <t>KRKSDQ</t>
  </si>
  <si>
    <t>KRW</t>
  </si>
  <si>
    <t>SOONE-SE</t>
  </si>
  <si>
    <t>Sonova Holding AG (Buyback)</t>
  </si>
  <si>
    <t>SONVF</t>
  </si>
  <si>
    <t>marketcap</t>
  </si>
  <si>
    <t>Cashflow Item Rollup</t>
  </si>
  <si>
    <t xml:space="preserve">    </t>
  </si>
  <si>
    <t>NetCashProvidedByUsedInFinancingActivitiesContinuingOperations</t>
  </si>
  <si>
    <t>NetCashProvidedByUsedInFinancingActivities xbrl items</t>
  </si>
  <si>
    <t>NetCashProvidedByUsedInOperatingActivitiesContinuingOperation</t>
  </si>
  <si>
    <t>NetCashProvidedByUsedInOperatingActivities xbrl items</t>
  </si>
  <si>
    <t>NetCashProvidedByUsedInInvestingActivitiesContinuingOperations</t>
  </si>
  <si>
    <t>NetCashProvidedByUsedInInvestingActivities xbrl items</t>
  </si>
  <si>
    <t>^ add tickers here.  You can insert new rows too.</t>
  </si>
  <si>
    <t>Co name or ticker ------&gt;</t>
  </si>
  <si>
    <t xml:space="preserve">Automobile Manufacturing </t>
  </si>
  <si>
    <t>Tesla Inc</t>
  </si>
  <si>
    <t>https://www.tesla.com/</t>
  </si>
  <si>
    <t>Tesla’s mission is to accelerate the world’s transition to sustainable energy. Since its founding in 2003, Tesla has broken new barriers in developing high-performance automobiles that are not only the world’s best and highest-selling pure electric vehicles—with long range and absolutely no tailpipe emissions—but also the safest, highest-rated cars on the road in the world. Beyond the flagship Model S sedan and the falcon-winged door Model X sports utility vehicle, Tesla also offers a smaller, simpler and more affordable mid-sized sedan, Model 3, which it is expected will truly propel electric vehicles into the mainstream.  In addition, with the opening of the Gigafactory and the acquisition of SolarCity, Tesla now offers a full suite of energy products that incorporates solar, storage, and grid services. As the world’s only fully integrated sustainable energy company, Tesla is at the vanguard of the world’s inevitable shift towards a sustainable energy platform.</t>
  </si>
  <si>
    <t>Elon Musk</t>
  </si>
  <si>
    <t>3500 Deer Creek Rd</t>
  </si>
  <si>
    <t>Palo Alto</t>
  </si>
  <si>
    <t>94304-1317</t>
  </si>
  <si>
    <t>CZR</t>
  </si>
  <si>
    <t>Caesars Entertainment</t>
  </si>
  <si>
    <t>Reno, Nevada</t>
  </si>
  <si>
    <t>2021-03-22</t>
  </si>
  <si>
    <t>GNRC</t>
  </si>
  <si>
    <t>Generac Holdings</t>
  </si>
  <si>
    <t>Waukesha, Wisconsin</t>
  </si>
  <si>
    <t>NXPI</t>
  </si>
  <si>
    <t>NXP Semiconductors</t>
  </si>
  <si>
    <t>Eindhoven, Netherlands</t>
  </si>
  <si>
    <t>1953</t>
  </si>
  <si>
    <t>PENN</t>
  </si>
  <si>
    <t>Penn National Gaming</t>
  </si>
  <si>
    <t>Wyomissing, Pennsylvania</t>
  </si>
  <si>
    <t>scale</t>
  </si>
  <si>
    <t>GME</t>
  </si>
  <si>
    <t>Gamestop Corporation</t>
  </si>
  <si>
    <t xml:space="preserve">Electronics Stores </t>
  </si>
  <si>
    <t>http://news.gamestop.com/</t>
  </si>
  <si>
    <t>George Sherman</t>
  </si>
  <si>
    <t>Gamestop Corporation - Class A</t>
  </si>
  <si>
    <t>625 Westport Pkwy</t>
  </si>
  <si>
    <t>Grapevine</t>
  </si>
  <si>
    <t>76051-6740</t>
  </si>
  <si>
    <r>
      <t xml:space="preserve">In order to update this spreadsheet with different companies, you will need to sign up for an IEX Cloud account by signing up here:   </t>
    </r>
    <r>
      <rPr>
        <b/>
        <sz val="18"/>
        <color theme="1"/>
        <rFont val="Calibri"/>
        <family val="2"/>
        <scheme val="minor"/>
      </rPr>
      <t>NOTE this spreadsheet will function with a FREE account.  EACH COMPANY uses about 10,400 credits.  SUGGEST YOU EXPERIMENT WITH SANDBOX.</t>
    </r>
  </si>
  <si>
    <t>Go PAID: I highly recommend upgrading your account to a paid account to get you access to our full statement normalised fundamental data from New Constructs.  This data is fully normalised across almost 200 statement items, as well as 4 quarter, trailing 12m and full annual data going back 20 years.  And over 100 other endpoints and massively expanded available data.  AND CLOUD CASH IS INCLUDED SO PERFECT FOR REPEAT QUERIES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</si>
</sst>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0.0%"/>
    <numFmt numFmtId="165" formatCode="_(* #,##0_);_(* \(#,##0\);_(* &quot;-&quot;??_);_(@_)"/>
    <numFmt numFmtId="166" formatCode="_(* #,##0.0_);_(* \(#,##0.0\);_(* &quot;-&quot;??_);_(@_)"/>
    <numFmt numFmtId="167" formatCode="[$-409]d\-mmm\-yy;@"/>
    <numFmt numFmtId="168" formatCode="m/d/yy;@"/>
  </numFmts>
  <fonts count="33" x14ac:knownFonts="1">
    <font>
      <sz val="11"/>
      <color theme="1"/>
      <name val="Calibri"/>
      <family val="2"/>
      <scheme val="minor"/>
    </font>
    <font>
      <sz val="11"/>
      <color theme="1"/>
      <name val="Calibri"/>
      <family val="2"/>
      <scheme val="minor"/>
    </font>
    <font>
      <b/>
      <sz val="18"/>
      <color indexed="54"/>
      <name val="Calibri Light"/>
      <family val="2"/>
      <charset val="1"/>
    </font>
    <font>
      <sz val="8"/>
      <name val="Calibri"/>
      <family val="2"/>
      <scheme val="minor"/>
    </font>
    <font>
      <u/>
      <sz val="11"/>
      <color theme="10"/>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9"/>
      <color rgb="FF202A35"/>
      <name val="Source Sans Pro"/>
      <family val="2"/>
    </font>
    <font>
      <b/>
      <u/>
      <sz val="11"/>
      <color theme="1"/>
      <name val="Calibri"/>
      <family val="2"/>
      <scheme val="minor"/>
    </font>
    <font>
      <sz val="18"/>
      <color theme="1"/>
      <name val="Calibri"/>
      <family val="2"/>
      <scheme val="minor"/>
    </font>
    <font>
      <sz val="24"/>
      <color theme="10"/>
      <name val="Webdings"/>
      <family val="1"/>
      <charset val="2"/>
    </font>
    <font>
      <u/>
      <sz val="18"/>
      <color theme="10"/>
      <name val="Calibri"/>
      <family val="2"/>
      <scheme val="minor"/>
    </font>
    <font>
      <b/>
      <sz val="18"/>
      <color theme="1"/>
      <name val="Calibri"/>
      <family val="2"/>
      <scheme val="minor"/>
    </font>
    <font>
      <b/>
      <sz val="18"/>
      <color theme="9" tint="-0.249977111117893"/>
      <name val="Calibri"/>
      <family val="2"/>
      <scheme val="minor"/>
    </font>
    <font>
      <sz val="18"/>
      <name val="Calibri"/>
      <family val="2"/>
      <scheme val="minor"/>
    </font>
    <font>
      <b/>
      <sz val="12"/>
      <color rgb="FF202124"/>
      <name val="Calibri"/>
      <family val="2"/>
      <scheme val="minor"/>
    </font>
    <font>
      <sz val="12"/>
      <color rgb="FF202124"/>
      <name val="Calibri"/>
      <family val="2"/>
      <scheme val="minor"/>
    </font>
    <font>
      <sz val="11"/>
      <color rgb="FF000000"/>
      <name val="Calibri"/>
      <family val="2"/>
    </font>
    <font>
      <sz val="11"/>
      <color rgb="FFFF0000"/>
      <name val="Calibri"/>
      <family val="2"/>
      <scheme val="minor"/>
    </font>
    <font>
      <sz val="11"/>
      <color theme="0"/>
      <name val="Calibri"/>
      <family val="2"/>
      <scheme val="minor"/>
    </font>
    <font>
      <b/>
      <u/>
      <sz val="11"/>
      <color theme="0"/>
      <name val="Calibri"/>
      <family val="2"/>
      <scheme val="minor"/>
    </font>
    <font>
      <i/>
      <sz val="11"/>
      <color theme="1"/>
      <name val="Calibri"/>
      <family val="2"/>
      <scheme val="minor"/>
    </font>
    <font>
      <b/>
      <u/>
      <sz val="18"/>
      <color theme="1"/>
      <name val="Calibri"/>
      <family val="2"/>
      <scheme val="minor"/>
    </font>
    <font>
      <b/>
      <sz val="14"/>
      <color theme="0"/>
      <name val="Arial"/>
      <family val="2"/>
    </font>
    <font>
      <sz val="11.5"/>
      <color theme="0"/>
      <name val="Arial"/>
      <family val="2"/>
    </font>
    <font>
      <i/>
      <sz val="14"/>
      <color theme="0"/>
      <name val="Calibri"/>
      <family val="2"/>
      <scheme val="minor"/>
    </font>
    <font>
      <b/>
      <u/>
      <sz val="11"/>
      <color theme="9"/>
      <name val="Calibri"/>
      <family val="2"/>
      <scheme val="minor"/>
    </font>
    <font>
      <sz val="11"/>
      <color theme="4" tint="-0.499984740745262"/>
      <name val="Calibri"/>
      <family val="2"/>
      <scheme val="minor"/>
    </font>
    <font>
      <sz val="14"/>
      <color rgb="FF339966"/>
      <name val="Calibri"/>
      <family val="2"/>
    </font>
    <font>
      <b/>
      <u/>
      <sz val="18"/>
      <color theme="9" tint="-0.249977111117893"/>
      <name val="Calibri"/>
      <family val="2"/>
      <scheme val="minor"/>
    </font>
    <font>
      <sz val="11"/>
      <color rgb="FF202A35"/>
      <name val="Source Sans Pro"/>
      <family val="2"/>
    </font>
    <font>
      <sz val="11"/>
      <color rgb="FF202A35"/>
      <name val="Segoe UI"/>
      <family val="2"/>
    </font>
  </fonts>
  <fills count="14">
    <fill>
      <patternFill patternType="none"/>
    </fill>
    <fill>
      <patternFill patternType="gray125"/>
    </fill>
    <fill>
      <patternFill patternType="solid">
        <fgColor rgb="FFC6EFCE"/>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5"/>
      </patternFill>
    </fill>
    <fill>
      <patternFill patternType="solid">
        <fgColor theme="9"/>
        <bgColor theme="9"/>
      </patternFill>
    </fill>
    <fill>
      <patternFill patternType="solid">
        <fgColor theme="9"/>
      </patternFill>
    </fill>
    <fill>
      <patternFill patternType="solid">
        <fgColor theme="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bgColor indexed="64"/>
      </patternFill>
    </fill>
    <fill>
      <patternFill patternType="solid">
        <fgColor theme="8" tint="-0.249977111117893"/>
        <bgColor indexed="64"/>
      </patternFill>
    </fill>
    <fill>
      <patternFill patternType="solid">
        <fgColor rgb="FF0070C0"/>
        <bgColor theme="9"/>
      </patternFill>
    </fill>
  </fills>
  <borders count="16">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style="medium">
        <color indexed="64"/>
      </left>
      <right/>
      <top style="medium">
        <color indexed="64"/>
      </top>
      <bottom/>
      <diagonal/>
    </border>
    <border>
      <left/>
      <right style="thin">
        <color theme="4" tint="0.39997558519241921"/>
      </right>
      <top style="thin">
        <color theme="4" tint="0.39997558519241921"/>
      </top>
      <bottom style="thin">
        <color theme="4"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top style="thin">
        <color theme="9" tint="0.39997558519241921"/>
      </top>
      <bottom/>
      <diagonal/>
    </border>
    <border>
      <left style="thin">
        <color theme="9" tint="0.39997558519241921"/>
      </left>
      <right/>
      <top style="thin">
        <color theme="9" tint="0.39997558519241921"/>
      </top>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Protection="0"/>
    <xf numFmtId="0" fontId="4" fillId="0" borderId="0" applyNumberFormat="0" applyFill="0" applyBorder="0" applyAlignment="0" applyProtection="0"/>
    <xf numFmtId="0" fontId="5" fillId="2" borderId="0" applyNumberFormat="0" applyBorder="0" applyAlignment="0" applyProtection="0"/>
    <xf numFmtId="0" fontId="1" fillId="5" borderId="0" applyNumberFormat="0" applyBorder="0" applyAlignment="0" applyProtection="0"/>
  </cellStyleXfs>
  <cellXfs count="112">
    <xf numFmtId="0" fontId="0" fillId="0" borderId="0" xfId="0"/>
    <xf numFmtId="165" fontId="0" fillId="0" borderId="0" xfId="1" applyNumberFormat="1" applyFont="1"/>
    <xf numFmtId="0" fontId="0" fillId="0" borderId="0" xfId="0" applyNumberFormat="1"/>
    <xf numFmtId="0" fontId="0" fillId="0" borderId="0" xfId="0" applyAlignment="1">
      <alignment horizontal="right"/>
    </xf>
    <xf numFmtId="43" fontId="0" fillId="0" borderId="0" xfId="1" applyFont="1"/>
    <xf numFmtId="43" fontId="0" fillId="0" borderId="0" xfId="1" applyNumberFormat="1" applyFont="1"/>
    <xf numFmtId="165" fontId="0" fillId="0" borderId="0" xfId="0" applyNumberFormat="1"/>
    <xf numFmtId="164" fontId="0" fillId="0" borderId="0" xfId="2" applyNumberFormat="1" applyFont="1"/>
    <xf numFmtId="43" fontId="0" fillId="0" borderId="0" xfId="0" applyNumberFormat="1"/>
    <xf numFmtId="0" fontId="0" fillId="0" borderId="0" xfId="0" applyAlignment="1">
      <alignment wrapText="1"/>
    </xf>
    <xf numFmtId="9" fontId="0" fillId="0" borderId="0" xfId="2" applyFont="1"/>
    <xf numFmtId="0" fontId="4" fillId="0" borderId="0" xfId="4"/>
    <xf numFmtId="43" fontId="0" fillId="0" borderId="0" xfId="1" applyNumberFormat="1" applyFont="1" applyAlignment="1">
      <alignment horizontal="left" indent="1"/>
    </xf>
    <xf numFmtId="0" fontId="8" fillId="0" borderId="0" xfId="0" applyFont="1"/>
    <xf numFmtId="164" fontId="0" fillId="0" borderId="0" xfId="2" applyNumberFormat="1" applyFont="1" applyAlignment="1">
      <alignment horizontal="left" indent="1"/>
    </xf>
    <xf numFmtId="0" fontId="6" fillId="3" borderId="1" xfId="0" applyFont="1" applyFill="1" applyBorder="1"/>
    <xf numFmtId="0" fontId="6" fillId="3" borderId="0" xfId="0" applyFont="1" applyFill="1"/>
    <xf numFmtId="0" fontId="0" fillId="4" borderId="2" xfId="0" applyFill="1" applyBorder="1"/>
    <xf numFmtId="0" fontId="4" fillId="4" borderId="0" xfId="4" applyFill="1" applyBorder="1"/>
    <xf numFmtId="0" fontId="0" fillId="4" borderId="0" xfId="0" applyFill="1"/>
    <xf numFmtId="0" fontId="7" fillId="0" borderId="0" xfId="0" applyFont="1"/>
    <xf numFmtId="0" fontId="0" fillId="0" borderId="0" xfId="0" applyAlignment="1">
      <alignment horizontal="left" indent="1"/>
    </xf>
    <xf numFmtId="165" fontId="0" fillId="0" borderId="0" xfId="1" applyNumberFormat="1" applyFont="1" applyAlignment="1">
      <alignment horizontal="right"/>
    </xf>
    <xf numFmtId="0" fontId="0" fillId="0" borderId="0" xfId="0" quotePrefix="1"/>
    <xf numFmtId="14" fontId="0" fillId="0" borderId="0" xfId="0" applyNumberFormat="1"/>
    <xf numFmtId="43" fontId="0" fillId="0" borderId="0" xfId="1" applyFont="1" applyAlignment="1">
      <alignment horizontal="right"/>
    </xf>
    <xf numFmtId="168" fontId="0" fillId="0" borderId="0" xfId="1" applyNumberFormat="1" applyFont="1" applyAlignment="1">
      <alignment horizontal="right"/>
    </xf>
    <xf numFmtId="166" fontId="0" fillId="0" borderId="0" xfId="1" applyNumberFormat="1" applyFont="1" applyAlignment="1">
      <alignment horizontal="right"/>
    </xf>
    <xf numFmtId="0" fontId="9" fillId="0" borderId="0" xfId="0" applyFont="1"/>
    <xf numFmtId="0" fontId="6" fillId="0" borderId="0" xfId="0" applyFont="1" applyAlignment="1">
      <alignment horizontal="center"/>
    </xf>
    <xf numFmtId="0" fontId="9" fillId="0" borderId="3" xfId="0" applyFont="1" applyBorder="1"/>
    <xf numFmtId="0" fontId="7" fillId="0" borderId="3" xfId="0" applyFont="1" applyBorder="1"/>
    <xf numFmtId="9" fontId="0" fillId="0" borderId="0" xfId="2" applyFont="1" applyAlignment="1">
      <alignment horizontal="right"/>
    </xf>
    <xf numFmtId="0" fontId="10" fillId="0" borderId="0" xfId="0" applyFont="1"/>
    <xf numFmtId="0" fontId="10" fillId="0" borderId="0" xfId="0" applyFont="1" applyAlignment="1">
      <alignment horizontal="right"/>
    </xf>
    <xf numFmtId="0" fontId="10" fillId="0" borderId="0" xfId="0" applyFont="1" applyAlignment="1">
      <alignment wrapText="1"/>
    </xf>
    <xf numFmtId="0" fontId="12" fillId="0" borderId="0" xfId="4" applyFont="1" applyBorder="1"/>
    <xf numFmtId="0" fontId="6" fillId="6" borderId="11" xfId="0" applyFont="1" applyFill="1" applyBorder="1"/>
    <xf numFmtId="0" fontId="0" fillId="0" borderId="11" xfId="0" applyFont="1" applyBorder="1"/>
    <xf numFmtId="168" fontId="0" fillId="0" borderId="0" xfId="0" applyNumberFormat="1"/>
    <xf numFmtId="0" fontId="0" fillId="0" borderId="0" xfId="0" applyBorder="1"/>
    <xf numFmtId="0" fontId="0" fillId="0" borderId="0" xfId="0" applyNumberFormat="1" applyAlignment="1">
      <alignment horizontal="right"/>
    </xf>
    <xf numFmtId="0" fontId="6" fillId="3" borderId="0" xfId="0" applyFont="1" applyFill="1" applyBorder="1"/>
    <xf numFmtId="0" fontId="0" fillId="0" borderId="0" xfId="1" applyNumberFormat="1" applyFont="1"/>
    <xf numFmtId="0" fontId="6" fillId="6" borderId="0" xfId="0" applyFont="1" applyFill="1" applyBorder="1"/>
    <xf numFmtId="0" fontId="4" fillId="4" borderId="10" xfId="4" applyFill="1" applyBorder="1"/>
    <xf numFmtId="0" fontId="0" fillId="0" borderId="0" xfId="0" applyNumberFormat="1" applyFont="1" applyBorder="1"/>
    <xf numFmtId="43" fontId="0" fillId="0" borderId="0" xfId="1" applyNumberFormat="1" applyFont="1" applyAlignment="1">
      <alignment horizontal="left" indent="2"/>
    </xf>
    <xf numFmtId="0" fontId="0" fillId="0" borderId="12" xfId="0" applyFont="1" applyBorder="1"/>
    <xf numFmtId="0" fontId="22" fillId="0" borderId="0" xfId="0" applyFont="1"/>
    <xf numFmtId="0" fontId="0" fillId="0" borderId="13" xfId="0" applyFont="1" applyBorder="1"/>
    <xf numFmtId="0" fontId="0" fillId="0" borderId="14" xfId="0" applyFont="1" applyBorder="1"/>
    <xf numFmtId="0" fontId="23" fillId="8" borderId="9" xfId="0" applyFont="1" applyFill="1" applyBorder="1" applyAlignment="1">
      <alignment wrapText="1"/>
    </xf>
    <xf numFmtId="0" fontId="13" fillId="8" borderId="8" xfId="0" applyFont="1" applyFill="1" applyBorder="1" applyAlignment="1">
      <alignment horizontal="right"/>
    </xf>
    <xf numFmtId="0" fontId="10" fillId="8" borderId="7" xfId="0" applyFont="1" applyFill="1" applyBorder="1" applyAlignment="1">
      <alignment wrapText="1"/>
    </xf>
    <xf numFmtId="0" fontId="12" fillId="8" borderId="6" xfId="4" applyFont="1" applyFill="1" applyBorder="1" applyAlignment="1">
      <alignment horizontal="right"/>
    </xf>
    <xf numFmtId="0" fontId="11" fillId="8" borderId="6" xfId="4" applyNumberFormat="1" applyFont="1" applyFill="1" applyBorder="1" applyAlignment="1" applyProtection="1">
      <alignment horizontal="right" vertical="center" wrapText="1"/>
    </xf>
    <xf numFmtId="0" fontId="13" fillId="8" borderId="7" xfId="0" applyFont="1" applyFill="1" applyBorder="1" applyAlignment="1">
      <alignment wrapText="1"/>
    </xf>
    <xf numFmtId="0" fontId="15" fillId="8" borderId="7" xfId="0" applyFont="1" applyFill="1" applyBorder="1" applyAlignment="1">
      <alignment wrapText="1"/>
    </xf>
    <xf numFmtId="0" fontId="10" fillId="8" borderId="5" xfId="0" applyFont="1" applyFill="1" applyBorder="1" applyAlignment="1">
      <alignment wrapText="1"/>
    </xf>
    <xf numFmtId="0" fontId="10" fillId="8" borderId="4" xfId="0" applyFont="1" applyFill="1" applyBorder="1" applyAlignment="1">
      <alignment horizontal="right"/>
    </xf>
    <xf numFmtId="168" fontId="0" fillId="0" borderId="0" xfId="1" applyNumberFormat="1" applyFont="1" applyAlignment="1">
      <alignment horizontal="center"/>
    </xf>
    <xf numFmtId="0" fontId="0" fillId="0" borderId="0" xfId="0"/>
    <xf numFmtId="43" fontId="0" fillId="0" borderId="0" xfId="1" applyFont="1"/>
    <xf numFmtId="9" fontId="0" fillId="0" borderId="0" xfId="2" applyFont="1"/>
    <xf numFmtId="0" fontId="7" fillId="0" borderId="0" xfId="0" applyFont="1"/>
    <xf numFmtId="0" fontId="0" fillId="0" borderId="0" xfId="0" applyAlignment="1">
      <alignment horizontal="center"/>
    </xf>
    <xf numFmtId="0" fontId="6" fillId="6" borderId="11" xfId="0" applyFont="1" applyFill="1" applyBorder="1"/>
    <xf numFmtId="0" fontId="27" fillId="0" borderId="12" xfId="0" applyFont="1" applyBorder="1"/>
    <xf numFmtId="0" fontId="27" fillId="0" borderId="14" xfId="0" applyFont="1" applyBorder="1"/>
    <xf numFmtId="0" fontId="20" fillId="7" borderId="0" xfId="5" applyFont="1" applyFill="1" applyAlignment="1">
      <alignment wrapText="1"/>
    </xf>
    <xf numFmtId="0" fontId="20" fillId="7" borderId="0" xfId="6" applyFont="1" applyFill="1" applyAlignment="1">
      <alignment wrapText="1"/>
    </xf>
    <xf numFmtId="0" fontId="0" fillId="9" borderId="0" xfId="0" applyFill="1"/>
    <xf numFmtId="0" fontId="7" fillId="9" borderId="0" xfId="0" applyFont="1" applyFill="1"/>
    <xf numFmtId="0" fontId="0" fillId="10" borderId="0" xfId="0" applyFill="1"/>
    <xf numFmtId="0" fontId="7" fillId="10" borderId="0" xfId="0" applyFont="1" applyFill="1"/>
    <xf numFmtId="0" fontId="21" fillId="11" borderId="0" xfId="0" applyFont="1" applyFill="1"/>
    <xf numFmtId="0" fontId="23" fillId="9" borderId="9" xfId="0" applyFont="1" applyFill="1" applyBorder="1" applyAlignment="1">
      <alignment wrapText="1"/>
    </xf>
    <xf numFmtId="0" fontId="13" fillId="9" borderId="8" xfId="0" applyFont="1" applyFill="1" applyBorder="1" applyAlignment="1">
      <alignment horizontal="right"/>
    </xf>
    <xf numFmtId="0" fontId="10" fillId="9" borderId="7" xfId="0" applyFont="1" applyFill="1" applyBorder="1" applyAlignment="1">
      <alignment wrapText="1"/>
    </xf>
    <xf numFmtId="0" fontId="10" fillId="9" borderId="6" xfId="0" applyFont="1" applyFill="1" applyBorder="1" applyAlignment="1">
      <alignment horizontal="right"/>
    </xf>
    <xf numFmtId="0" fontId="10" fillId="9" borderId="7" xfId="0" applyFont="1" applyFill="1" applyBorder="1" applyAlignment="1">
      <alignment horizontal="left" wrapText="1"/>
    </xf>
    <xf numFmtId="0" fontId="12" fillId="9" borderId="6" xfId="4" applyFont="1" applyFill="1" applyBorder="1" applyAlignment="1">
      <alignment horizontal="right"/>
    </xf>
    <xf numFmtId="0" fontId="13" fillId="9" borderId="5" xfId="0" applyFont="1" applyFill="1" applyBorder="1" applyAlignment="1">
      <alignment wrapText="1"/>
    </xf>
    <xf numFmtId="0" fontId="12" fillId="9" borderId="4" xfId="4" applyFont="1" applyFill="1" applyBorder="1" applyAlignment="1">
      <alignment horizontal="right"/>
    </xf>
    <xf numFmtId="0" fontId="24" fillId="11" borderId="0" xfId="0" applyFont="1" applyFill="1" applyAlignment="1">
      <alignment vertical="center"/>
    </xf>
    <xf numFmtId="0" fontId="25" fillId="11" borderId="0" xfId="0" applyFont="1" applyFill="1"/>
    <xf numFmtId="0" fontId="26" fillId="11" borderId="0" xfId="0" applyFont="1" applyFill="1" applyAlignment="1">
      <alignment horizontal="right"/>
    </xf>
    <xf numFmtId="164" fontId="0" fillId="0" borderId="0" xfId="2" applyNumberFormat="1" applyFont="1" applyAlignment="1">
      <alignment horizontal="right" indent="1"/>
    </xf>
    <xf numFmtId="0" fontId="6" fillId="6" borderId="11" xfId="0" applyFont="1" applyFill="1" applyBorder="1" applyAlignment="1">
      <alignment horizontal="right"/>
    </xf>
    <xf numFmtId="167" fontId="0" fillId="0" borderId="0" xfId="1" applyNumberFormat="1" applyFont="1" applyAlignment="1">
      <alignment horizontal="right" indent="1"/>
    </xf>
    <xf numFmtId="167" fontId="0" fillId="0" borderId="0" xfId="1" applyNumberFormat="1" applyFont="1" applyAlignment="1">
      <alignment horizontal="center"/>
    </xf>
    <xf numFmtId="0" fontId="6" fillId="6" borderId="11" xfId="0" applyFont="1" applyFill="1" applyBorder="1" applyAlignment="1">
      <alignment horizontal="center"/>
    </xf>
    <xf numFmtId="0" fontId="20" fillId="12" borderId="0" xfId="0" applyFont="1" applyFill="1" applyAlignment="1">
      <alignment horizontal="center" vertical="top"/>
    </xf>
    <xf numFmtId="0" fontId="5" fillId="9" borderId="0" xfId="5" applyFill="1" applyAlignment="1">
      <alignment horizontal="right"/>
    </xf>
    <xf numFmtId="0" fontId="10" fillId="0" borderId="0" xfId="0" quotePrefix="1" applyFont="1"/>
    <xf numFmtId="168" fontId="7" fillId="0" borderId="0" xfId="0" applyNumberFormat="1" applyFont="1"/>
    <xf numFmtId="166" fontId="6" fillId="6" borderId="11" xfId="1" applyNumberFormat="1" applyFont="1" applyFill="1" applyBorder="1"/>
    <xf numFmtId="0" fontId="0" fillId="9" borderId="0" xfId="0" applyFont="1" applyFill="1"/>
    <xf numFmtId="165" fontId="6" fillId="6" borderId="11" xfId="1" applyNumberFormat="1" applyFont="1" applyFill="1" applyBorder="1"/>
    <xf numFmtId="0" fontId="0" fillId="0" borderId="0" xfId="0" applyNumberFormat="1" applyBorder="1"/>
    <xf numFmtId="0" fontId="6" fillId="13" borderId="11" xfId="0" applyFont="1" applyFill="1" applyBorder="1"/>
    <xf numFmtId="0" fontId="12" fillId="8" borderId="6" xfId="4" applyFont="1" applyFill="1" applyBorder="1" applyAlignment="1">
      <alignment horizontal="right" vertical="center"/>
    </xf>
    <xf numFmtId="0" fontId="19" fillId="0" borderId="0" xfId="0" applyFont="1" applyAlignment="1">
      <alignment horizontal="center" vertical="top" wrapText="1"/>
    </xf>
    <xf numFmtId="0" fontId="28" fillId="0" borderId="0" xfId="0" applyFont="1" applyAlignment="1">
      <alignment horizontal="center" vertical="top"/>
    </xf>
    <xf numFmtId="0" fontId="31" fillId="0" borderId="0" xfId="0" applyFont="1" applyAlignment="1"/>
    <xf numFmtId="0" fontId="31" fillId="0" borderId="0" xfId="0" applyFont="1" applyAlignment="1">
      <alignment vertical="center" wrapText="1"/>
    </xf>
    <xf numFmtId="0" fontId="9" fillId="0" borderId="0" xfId="0" applyFont="1" applyAlignment="1">
      <alignment horizontal="left"/>
    </xf>
    <xf numFmtId="3" fontId="0" fillId="0" borderId="0" xfId="0" applyNumberFormat="1"/>
    <xf numFmtId="3" fontId="32" fillId="0" borderId="0" xfId="0" applyNumberFormat="1" applyFont="1"/>
    <xf numFmtId="0" fontId="5" fillId="2" borderId="0" xfId="5"/>
    <xf numFmtId="0" fontId="6" fillId="6" borderId="15" xfId="0" applyFont="1" applyFill="1" applyBorder="1"/>
  </cellXfs>
  <cellStyles count="7">
    <cellStyle name="20% - Accent1" xfId="6" builtinId="30"/>
    <cellStyle name="Comma" xfId="1" builtinId="3"/>
    <cellStyle name="Excel_BuiltIn_Title 1" xfId="3" xr:uid="{F76D663A-E153-4B86-8701-AA475EE04C0D}"/>
    <cellStyle name="Good" xfId="5" builtinId="26"/>
    <cellStyle name="Hyperlink" xfId="4" builtinId="8"/>
    <cellStyle name="Normal" xfId="0" builtinId="0"/>
    <cellStyle name="Percent" xfId="2" builtinId="5"/>
  </cellStyles>
  <dxfs count="67">
    <dxf>
      <font>
        <b val="0"/>
        <i val="0"/>
        <strike val="0"/>
        <condense val="0"/>
        <extend val="0"/>
        <outline val="0"/>
        <shadow val="0"/>
        <u val="none"/>
        <vertAlign val="baseline"/>
        <sz val="11"/>
        <color theme="1"/>
        <name val="Calibri"/>
        <family val="2"/>
        <scheme val="minor"/>
      </font>
      <numFmt numFmtId="0" formatCode="General"/>
    </dxf>
    <dxf>
      <numFmt numFmtId="19" formatCode="m/d/yyyy"/>
    </dxf>
    <dxf>
      <numFmt numFmtId="19" formatCode="m/d/yyyy"/>
    </dxf>
    <dxf>
      <numFmt numFmtId="19" formatCode="m/d/yyyy"/>
    </dxf>
    <dxf>
      <numFmt numFmtId="19" formatCode="m/d/yyyy"/>
    </dxf>
    <dxf>
      <numFmt numFmtId="19" formatCode="m/d/yyyy"/>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numFmt numFmtId="165" formatCode="_(* #,##0_);_(* \(#,##0\);_(* &quot;-&quot;??_);_(@_)"/>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8" formatCode="m/d/yy;@"/>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9" tint="0.39997558519241921"/>
        </top>
        <bottom style="thin">
          <color theme="9" tint="0.39997558519241921"/>
        </bottom>
      </border>
    </dxf>
    <dxf>
      <font>
        <b/>
        <i val="0"/>
        <strike val="0"/>
        <condense val="0"/>
        <extend val="0"/>
        <outline val="0"/>
        <shadow val="0"/>
        <u/>
        <vertAlign val="baseline"/>
        <sz val="11"/>
        <color theme="9"/>
        <name val="Calibri"/>
        <family val="2"/>
        <scheme val="minor"/>
      </font>
      <border diagonalUp="0" diagonalDown="0" outline="0">
        <left/>
        <right/>
        <top style="thin">
          <color theme="9" tint="0.39997558519241921"/>
        </top>
        <bottom style="thin">
          <color theme="9" tint="0.39997558519241921"/>
        </bottom>
      </border>
    </dxf>
    <dxf>
      <border outline="0">
        <top style="thin">
          <color theme="9" tint="0.39997558519241921"/>
        </top>
      </border>
    </dxf>
    <dxf>
      <border outline="0">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65" formatCode="_(* #,##0_);_(* \(#,##0\);_(* &quot;-&quot;??_);_(@_)"/>
    </dxf>
    <dxf>
      <font>
        <b val="0"/>
        <i val="0"/>
        <strike val="0"/>
        <condense val="0"/>
        <extend val="0"/>
        <outline val="0"/>
        <shadow val="0"/>
        <u val="none"/>
        <vertAlign val="baseline"/>
        <sz val="11"/>
        <color theme="1"/>
        <name val="Calibri"/>
        <family val="2"/>
        <scheme val="minor"/>
      </font>
      <numFmt numFmtId="168" formatCode="m/d/yy;@"/>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8" formatCode="m/d/yy;@"/>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66" formatCode="_(* #,##0.0_);_(* \(#,##0.0\);_(* &quot;-&quot;??_);_(@_)"/>
    </dxf>
    <dxf>
      <numFmt numFmtId="165" formatCode="_(* #,##0_);_(* \(#,##0\);_(* &quot;-&quot;??_);_(@_)"/>
      <alignment horizontal="right" vertical="bottom" textRotation="0" indent="0" justifyLastLine="0" shrinkToFit="0" readingOrder="0"/>
    </dxf>
    <dxf>
      <numFmt numFmtId="35" formatCode="_(* #,##0.00_);_(* \(#,##0.00\);_(* &quot;-&quot;??_);_(@_)"/>
    </dxf>
    <dxf>
      <numFmt numFmtId="35" formatCode="_(* #,##0.00_);_(* \(#,##0.00\);_(* &quot;-&quot;??_);_(@_)"/>
    </dxf>
    <dxf>
      <numFmt numFmtId="164" formatCode="0.0%"/>
      <alignment horizontal="right" vertical="bottom" textRotation="0" wrapText="0" indent="1" justifyLastLine="0" shrinkToFit="0" readingOrder="0"/>
    </dxf>
    <dxf>
      <numFmt numFmtId="167" formatCode="[$-409]d\-mmm\-yy;@"/>
      <alignment horizontal="center" vertical="bottom" textRotation="0" wrapText="0" indent="0" justifyLastLine="0" shrinkToFit="0" readingOrder="0"/>
    </dxf>
    <dxf>
      <numFmt numFmtId="35" formatCode="_(* #,##0.00_);_(* \(#,##0.00\);_(* &quot;-&quot;??_);_(@_)"/>
    </dxf>
    <dxf>
      <font>
        <b val="0"/>
        <i val="0"/>
        <strike val="0"/>
        <condense val="0"/>
        <extend val="0"/>
        <outline val="0"/>
        <shadow val="0"/>
        <u val="none"/>
        <vertAlign val="baseline"/>
        <sz val="11"/>
        <color theme="1"/>
        <name val="Calibri"/>
        <family val="2"/>
        <scheme val="minor"/>
      </font>
      <numFmt numFmtId="164" formatCode="0.0%"/>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164" formatCode="0.0%"/>
    </dxf>
    <dxf>
      <font>
        <b val="0"/>
        <i val="0"/>
        <strike val="0"/>
        <condense val="0"/>
        <extend val="0"/>
        <outline val="0"/>
        <shadow val="0"/>
        <u val="none"/>
        <vertAlign val="baseline"/>
        <sz val="11"/>
        <color theme="1"/>
        <name val="Calibri"/>
        <family val="2"/>
        <scheme val="minor"/>
      </font>
      <numFmt numFmtId="35" formatCode="_(* #,##0.00_);_(* \(#,##0.00\);_(* &quot;-&quot;??_);_(@_)"/>
      <alignment horizontal="left" vertical="bottom" textRotation="0" wrapText="0" relativeIndent="1" justifyLastLine="0" shrinkToFit="0" readingOrder="0"/>
    </dxf>
    <dxf>
      <numFmt numFmtId="164" formatCode="0.0%"/>
    </dxf>
    <dxf>
      <numFmt numFmtId="35" formatCode="_(* #,##0.00_);_(* \(#,##0.00\);_(* &quot;-&quot;??_);_(@_)"/>
    </dxf>
    <dxf>
      <numFmt numFmtId="0" formatCode="General"/>
    </dxf>
    <dxf>
      <font>
        <strike val="0"/>
        <outline val="0"/>
        <shadow val="0"/>
        <u val="none"/>
        <vertAlign val="baseline"/>
        <sz val="11"/>
        <color theme="0"/>
        <name val="Calibri"/>
        <family val="2"/>
        <scheme val="minor"/>
      </font>
      <fill>
        <patternFill patternType="solid">
          <bgColor theme="9"/>
        </patternFill>
      </fill>
      <alignment horizontal="general" vertical="bottom" textRotation="0" wrapText="1" indent="0" justifyLastLine="0" shrinkToFit="0" readingOrder="0"/>
    </dxf>
  </dxfs>
  <tableStyles count="1" defaultTableStyle="TableStyleMedium2" defaultPivotStyle="PivotStyleLight16">
    <tableStyle name="Invisible" pivot="0" table="0" count="0" xr9:uid="{89AE3991-9E84-4933-B094-5E3187C814F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iexcloud.io/cloud-login#/register" TargetMode="Externa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https://iexcloud.io/" TargetMode="External"/></Relationships>
</file>

<file path=xl/drawings/drawing1.xml><?xml version="1.0" encoding="utf-8"?>
<xdr:wsDr xmlns:xdr="http://schemas.openxmlformats.org/drawingml/2006/spreadsheetDrawing" xmlns:a="http://schemas.openxmlformats.org/drawingml/2006/main">
  <xdr:oneCellAnchor>
    <xdr:from>
      <xdr:col>1</xdr:col>
      <xdr:colOff>3463636</xdr:colOff>
      <xdr:row>2</xdr:row>
      <xdr:rowOff>102671</xdr:rowOff>
    </xdr:from>
    <xdr:ext cx="2386199" cy="613791"/>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5724909" y="708807"/>
          <a:ext cx="2386199" cy="613791"/>
        </a:xfrm>
        <a:prstGeom prst="rect">
          <a:avLst/>
        </a:prstGeom>
        <a:solidFill>
          <a:schemeClr val="accent1">
            <a:lumMod val="60000"/>
            <a:lumOff val="40000"/>
          </a:schemeClr>
        </a:solidFill>
      </xdr:spPr>
    </xdr:pic>
    <xdr:clientData/>
  </xdr:oneCellAnchor>
  <xdr:twoCellAnchor editAs="oneCell">
    <xdr:from>
      <xdr:col>5</xdr:col>
      <xdr:colOff>51955</xdr:colOff>
      <xdr:row>1</xdr:row>
      <xdr:rowOff>190501</xdr:rowOff>
    </xdr:from>
    <xdr:to>
      <xdr:col>13</xdr:col>
      <xdr:colOff>328522</xdr:colOff>
      <xdr:row>8</xdr:row>
      <xdr:rowOff>267027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20781819" y="484910"/>
          <a:ext cx="5125658" cy="2830117"/>
        </a:xfrm>
        <a:prstGeom prst="rect">
          <a:avLst/>
        </a:prstGeom>
      </xdr:spPr>
    </xdr:pic>
    <xdr:clientData/>
  </xdr:twoCellAnchor>
  <xdr:twoCellAnchor editAs="oneCell">
    <xdr:from>
      <xdr:col>14</xdr:col>
      <xdr:colOff>190500</xdr:colOff>
      <xdr:row>6</xdr:row>
      <xdr:rowOff>325145</xdr:rowOff>
    </xdr:from>
    <xdr:to>
      <xdr:col>30</xdr:col>
      <xdr:colOff>198524</xdr:colOff>
      <xdr:row>14</xdr:row>
      <xdr:rowOff>409924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4"/>
        <a:stretch>
          <a:fillRect/>
        </a:stretch>
      </xdr:blipFill>
      <xdr:spPr>
        <a:xfrm>
          <a:off x="26375591" y="2195509"/>
          <a:ext cx="9706206" cy="33405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38100</xdr:rowOff>
    </xdr:from>
    <xdr:to>
      <xdr:col>0</xdr:col>
      <xdr:colOff>1746250</xdr:colOff>
      <xdr:row>2</xdr:row>
      <xdr:rowOff>98866</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76200" y="38100"/>
          <a:ext cx="1666875" cy="44176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165100</xdr:colOff>
          <xdr:row>0</xdr:row>
          <xdr:rowOff>114300</xdr:rowOff>
        </xdr:from>
        <xdr:to>
          <xdr:col>1</xdr:col>
          <xdr:colOff>2413000</xdr:colOff>
          <xdr:row>0</xdr:row>
          <xdr:rowOff>584200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339966"/>
                  </a:solidFill>
                  <a:latin typeface="Calibri"/>
                  <a:cs typeface="Calibri"/>
                </a:rPr>
                <a:t>Refresh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222250</xdr:colOff>
          <xdr:row>5</xdr:row>
          <xdr:rowOff>76200</xdr:rowOff>
        </xdr:from>
        <xdr:to>
          <xdr:col>4</xdr:col>
          <xdr:colOff>527050</xdr:colOff>
          <xdr:row>8</xdr:row>
          <xdr:rowOff>107950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SEARCH</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9EE6C1A-E947-41E5-BDC0-5A32F2E1D762}" autoFormatId="16" applyNumberFormats="0" applyBorderFormats="0" applyFontFormats="0" applyPatternFormats="0" applyAlignmentFormats="0" applyWidthHeightFormats="0">
  <queryTableRefresh nextId="14">
    <queryTableFields count="9">
      <queryTableField id="12" name="Recommended" tableColumnId="11"/>
      <queryTableField id="1" name="symbol" tableColumnId="1"/>
      <queryTableField id="2" name="cik" tableColumnId="2"/>
      <queryTableField id="3" name="securityName" tableColumnId="3"/>
      <queryTableField id="4" name="securityType" tableColumnId="4"/>
      <queryTableField id="5" name="region" tableColumnId="5"/>
      <queryTableField id="6" name="exchange" tableColumnId="6"/>
      <queryTableField id="7" name="sector" tableColumnId="7"/>
      <queryTableField id="8" name="currency"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0A7CC76F-A68D-4183-9A1F-FFAA0C78B958}" autoFormatId="16" applyNumberFormats="0" applyBorderFormats="0" applyFontFormats="0" applyPatternFormats="0" applyAlignmentFormats="0" applyWidthHeightFormats="0">
  <queryTableRefresh nextId="21">
    <queryTableFields count="20">
      <queryTableField id="1" name="symbol" tableColumnId="1"/>
      <queryTableField id="2" name="companyName" tableColumnId="2"/>
      <queryTableField id="3" name="exchange" tableColumnId="3"/>
      <queryTableField id="4" name="industry" tableColumnId="4"/>
      <queryTableField id="5" name="website" tableColumnId="5"/>
      <queryTableField id="6" name="description" tableColumnId="6"/>
      <queryTableField id="7" name="CEO" tableColumnId="7"/>
      <queryTableField id="8" name="securityName" tableColumnId="8"/>
      <queryTableField id="9" name="issueType" tableColumnId="9"/>
      <queryTableField id="10" name="sector" tableColumnId="10"/>
      <queryTableField id="11" name="primarySicCode" tableColumnId="11"/>
      <queryTableField id="12" name="employees" tableColumnId="12"/>
      <queryTableField id="13" name="tags" tableColumnId="13"/>
      <queryTableField id="14" name="address" tableColumnId="14"/>
      <queryTableField id="15" name="address2" tableColumnId="15"/>
      <queryTableField id="16" name="state" tableColumnId="16"/>
      <queryTableField id="17" name="city" tableColumnId="17"/>
      <queryTableField id="18" name="zip" tableColumnId="18"/>
      <queryTableField id="19" name="country" tableColumnId="19"/>
      <queryTableField id="20" name="phone" tableColumnId="2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D5A3E86F-C714-4101-8FB9-73C016054365}" autoFormatId="16" applyNumberFormats="0" applyBorderFormats="0" applyFontFormats="0" applyPatternFormats="0" applyAlignmentFormats="0" applyWidthHeightFormats="0">
  <queryTableRefresh nextId="8">
    <queryTableFields count="6">
      <queryTableField id="1" name="Symbol" tableColumnId="1"/>
      <queryTableField id="2" name="Security" tableColumnId="2"/>
      <queryTableField id="4" name="Headquarters Location" tableColumnId="4"/>
      <queryTableField id="5" name="Date first added" tableColumnId="5"/>
      <queryTableField id="6" name="CIK" tableColumnId="6"/>
      <queryTableField id="7" name="Founded"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C72E7836-B5AB-4E1C-8394-103BB70E64E9}" autoFormatId="16" applyNumberFormats="0" applyBorderFormats="0" applyFontFormats="0" applyPatternFormats="0" applyAlignmentFormats="0" applyWidthHeightFormats="0">
  <queryTableRefresh nextId="384">
    <queryTableFields count="57">
      <queryTableField id="1" name="Ticker" tableColumnId="1"/>
      <queryTableField id="297" name="Revenues" tableColumnId="76"/>
      <queryTableField id="298" name="CostOFGoods" tableColumnId="77"/>
      <queryTableField id="299" name="PreTaxProfit" tableColumnId="78"/>
      <queryTableField id="246" name="OperatingIncomeLoss" tableColumnId="10"/>
      <queryTableField id="300" name="NetIncome" tableColumnId="79"/>
      <queryTableField id="323" name="DirectCostsOfLeasedAndRentedPropertyOrEquipment" tableColumnId="6"/>
      <queryTableField id="321" name="NetIncomeLossAvailableToCommonStockholdersBasic" tableColumnId="5"/>
      <queryTableField id="324" name="NetIncomeLossAvailableToCommonStockholdersDiluted" tableColumnId="7"/>
      <queryTableField id="301" name="DepreciationDepletionAndAmmortisation" tableColumnId="80"/>
      <queryTableField id="307" name="DepreciationAmortizationAndOther" tableColumnId="81"/>
      <queryTableField id="380" name="CashAndCashEquivalents" tableColumnId="3"/>
      <queryTableField id="378" name="AccountsReceivableNetCurrent" tableColumnId="2"/>
      <queryTableField id="61" name="OtherAssetsCurrent" tableColumnId="24"/>
      <queryTableField id="62" name="AssetsCurrent" tableColumnId="25"/>
      <queryTableField id="65" name="Assets" tableColumnId="28"/>
      <queryTableField id="311" name="DeferredRevenueCurrent" tableColumnId="85"/>
      <queryTableField id="309" name="PP&amp;E" tableColumnId="82"/>
      <queryTableField id="66" name="AccountsPayableCurrent" tableColumnId="29"/>
      <queryTableField id="355" name="ShortTermDebt" tableColumnId="26"/>
      <queryTableField id="67" name="LiabilitiesCurrent" tableColumnId="30"/>
      <queryTableField id="335" name="LongTermDebt" tableColumnId="17"/>
      <queryTableField id="70" name="Liabilities" tableColumnId="33"/>
      <queryTableField id="71" name="StockholdersEquity" tableColumnId="34"/>
      <queryTableField id="72" name="LiabilitiesAndStockholdersEquity" tableColumnId="35"/>
      <queryTableField id="73" name="NetCashProvidedByUsedInFinancingActivities" tableColumnId="36"/>
      <queryTableField id="74" name="NetCashProvidedByUsedInInvestingActivities" tableColumnId="37"/>
      <queryTableField id="75" name="NetCashProvidedByUsedInOperatingActivities" tableColumnId="38"/>
      <queryTableField id="76" name="WeightedAverageNumberOfSharesOutstandingBasic" tableColumnId="39"/>
      <queryTableField id="77" name="WeightedAverageNumberOfDilutedSharesOutstanding" tableColumnId="40"/>
      <queryTableField id="78" name="EarningsPerShareBasic" tableColumnId="41"/>
      <queryTableField id="79" name="EarningsPerShareDiluted" tableColumnId="42"/>
      <queryTableField id="80" name="CommonStockDividendsPerShareCashPaid" tableColumnId="43"/>
      <queryTableField id="81" name="CommonStockParOrStatedValuePerShare" tableColumnId="44"/>
      <queryTableField id="82" name="CommonStockSharesAuthorized" tableColumnId="45"/>
      <queryTableField id="83" name="CommonStockSharesIssued" tableColumnId="46"/>
      <queryTableField id="84" name="CommonStockValue" tableColumnId="47"/>
      <queryTableField id="85" name="PreferredStockParOrStatedValuePerShare" tableColumnId="48"/>
      <queryTableField id="86" name="PreferredStockSharesAuthorized" tableColumnId="49"/>
      <queryTableField id="87" name="PreferredStockSharesIssued" tableColumnId="50"/>
      <queryTableField id="88" name="PreferredStockValue" tableColumnId="51"/>
      <queryTableField id="89" name="EntityPublicFloat" tableColumnId="52"/>
      <queryTableField id="90" name="TreasuryStockIssuedForEmployeeCompensationAndStockOptionPlansNetOfCashProceeds" tableColumnId="53"/>
      <queryTableField id="91" name="TreasuryStockShares" tableColumnId="54"/>
      <queryTableField id="92" name="TreasuryStockValue" tableColumnId="55"/>
      <queryTableField id="93" name="dateFiled" tableColumnId="56"/>
      <queryTableField id="94" name="formFiscalQuarter" tableColumnId="57"/>
      <queryTableField id="95" name="formFiscalYear" tableColumnId="58"/>
      <queryTableField id="96" name="periodEnd" tableColumnId="59"/>
      <queryTableField id="97" name="periodStart" tableColumnId="60"/>
      <queryTableField id="98" name="reportLink" tableColumnId="61"/>
      <queryTableField id="99" name="version" tableColumnId="62"/>
      <queryTableField id="100" name="id" tableColumnId="63"/>
      <queryTableField id="101" name="key" tableColumnId="64"/>
      <queryTableField id="102" name="subkey" tableColumnId="65"/>
      <queryTableField id="103" name="date" tableColumnId="66"/>
      <queryTableField id="104" name="updated" tableColumnId="6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1E257F25-D85E-4D72-A49A-3C375C66C311}" autoFormatId="16" applyNumberFormats="0" applyBorderFormats="0" applyFontFormats="0" applyPatternFormats="0" applyAlignmentFormats="0" applyWidthHeightFormats="0">
  <queryTableRefresh nextId="16">
    <queryTableFields count="2">
      <queryTableField id="14" name="Name" tableColumnId="1"/>
      <queryTableField id="13" name="Value" tableColumnId="11"/>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8338FD4-4C3E-4435-8C6E-F9E4216021FA}" name="CompsTable" displayName="CompsTable" ref="A2:X6" totalsRowShown="0" headerRowDxfId="66" headerRowCellStyle="Good">
  <autoFilter ref="A2:X6" xr:uid="{EE95A948-F873-4EBF-9ABC-70BB401C0957}"/>
  <sortState xmlns:xlrd2="http://schemas.microsoft.com/office/spreadsheetml/2017/richdata2" ref="A3:X6">
    <sortCondition ref="A2:A6"/>
  </sortState>
  <tableColumns count="24">
    <tableColumn id="1" xr3:uid="{9AE4E747-C151-4F74-9E75-4BEF05F47863}" name="Ticker" dataDxfId="0"/>
    <tableColumn id="3" xr3:uid="{5EE065C3-BC00-42B1-AD79-D9DDF81D7AAA}" name="securityName" dataDxfId="65">
      <calculatedColumnFormula>VLOOKUP(CompsTable[[#This Row],[Ticker]],CompanyData[],MATCH(B$2,CompanyData[#Headers],0),FALSE)</calculatedColumnFormula>
    </tableColumn>
    <tableColumn id="14" xr3:uid="{958440F8-9A91-4292-8623-2239A1AB4AA0}" name="latestPrice" dataDxfId="64" dataCellStyle="Comma">
      <calculatedColumnFormula array="1">VALUE(_xlfn.WEBSERVICE(Stock&amp;CompsTable[[#This Row],[Ticker]]&amp;"/quote/"&amp;C$2&amp;"?token="&amp;my_token))</calculatedColumnFormula>
    </tableColumn>
    <tableColumn id="15" xr3:uid="{48D1877C-DBA6-4673-B5A1-A077C49F7FB0}" name="changePercent" dataDxfId="63" dataCellStyle="Percent">
      <calculatedColumnFormula>VALUE(_xlfn.WEBSERVICE(Stock&amp;CompsTable[[#This Row],[Ticker]]&amp;"/quote/"&amp;D$2&amp;"?token="&amp;my_token))</calculatedColumnFormula>
    </tableColumn>
    <tableColumn id="16" xr3:uid="{D92A9254-C0BC-44A6-95BB-18CFBC1D88AD}" name="week52high" dataDxfId="62" dataCellStyle="Comma">
      <calculatedColumnFormula>VALUE(_xlfn.WEBSERVICE(Stock&amp;CompsTable[[#This Row],[Ticker]]&amp;"/stats/"&amp;E$2&amp;"?token="&amp;my_token))</calculatedColumnFormula>
    </tableColumn>
    <tableColumn id="17" xr3:uid="{E15B15E8-FBA9-4AF4-B9B8-03A670315C4D}" name="%offhigh" dataDxfId="61" dataCellStyle="Percent">
      <calculatedColumnFormula>+CompsTable[[#This Row],[latestPrice]]/CompsTable[[#This Row],[week52high]]-1</calculatedColumnFormula>
    </tableColumn>
    <tableColumn id="18" xr3:uid="{315F2B0D-B32D-4C3F-A646-0A7B2FD23C84}" name="week52low" dataDxfId="60" dataCellStyle="Comma">
      <calculatedColumnFormula>VALUE(_xlfn.WEBSERVICE(Stock&amp;CompsTable[[#This Row],[Ticker]]&amp;"/stats/"&amp;G$2&amp;"?token="&amp;my_token))</calculatedColumnFormula>
    </tableColumn>
    <tableColumn id="19" xr3:uid="{A2ED89D3-2B5E-47D5-99B8-869523426521}" name="%offLow" dataDxfId="59" dataCellStyle="Percent">
      <calculatedColumnFormula>+CompsTable[[#This Row],[latestPrice]]/CompsTable[[#This Row],[week52low]]-1</calculatedColumnFormula>
    </tableColumn>
    <tableColumn id="2" xr3:uid="{41FFF5B1-853C-463B-B776-4DEC170C13E3}" name="last-dividend-amount" dataDxfId="58">
      <calculatedColumnFormula>IFERROR(VALUE(SUBSTITUTE(_xlfn.WEBSERVICE(datapoints&amp;CompsTable[[#This Row],[Ticker]]&amp;"/"&amp;I$2&amp;"?token="&amp;my_token),"""","")),"")</calculatedColumnFormula>
    </tableColumn>
    <tableColumn id="4" xr3:uid="{B128F9E7-EA2A-4D10-804B-3EEC0DFE65DA}" name="last-dividend-payment-date" dataDxfId="57" dataCellStyle="Comma">
      <calculatedColumnFormula>IFERROR(VALUE(SUBSTITUTE(_xlfn.WEBSERVICE(datapoints&amp;CompsTable[[#This Row],[Ticker]]&amp;"/"&amp;J$2&amp;"?token="&amp;my_token),"""","")),"")</calculatedColumnFormula>
    </tableColumn>
    <tableColumn id="5" xr3:uid="{3A10FB5A-E8CE-400C-8AF1-915B27954DE9}" name="DividendYield" dataDxfId="56" dataCellStyle="Percent">
      <calculatedColumnFormula>IFERROR(VALUE(SUBSTITUTE(_xlfn.WEBSERVICE(datapoints&amp;CompsTable[[#This Row],[Ticker]]&amp;"/"&amp;K$2&amp;"?token="&amp;my_token),"""","")),"")</calculatedColumnFormula>
    </tableColumn>
    <tableColumn id="6" xr3:uid="{8D136DDA-AFD4-41EB-A4E1-C08C936BF478}" name="TTMeps" dataDxfId="55" dataCellStyle="Comma">
      <calculatedColumnFormula>IFERROR(VALUE(_xlfn.WEBSERVICE(datapoints&amp;CompsTable[[#This Row],[Ticker]]&amp;"/"&amp;L$2&amp;"?token="&amp;my_token)),"")</calculatedColumnFormula>
    </tableColumn>
    <tableColumn id="7" xr3:uid="{F4C717FA-60FC-4FB9-828F-3B9107D66D14}" name="Trailing P/E" dataDxfId="54">
      <calculatedColumnFormula>IFERROR(CompsTable[[#This Row],[latestPrice]]/CompsTable[[#This Row],[TTMeps]],"")</calculatedColumnFormula>
    </tableColumn>
    <tableColumn id="8" xr3:uid="{49AB2EB6-4CFD-4E6C-B05E-F512E1EB2E67}" name="sharesOutstanding" dataDxfId="53" dataCellStyle="Comma">
      <calculatedColumnFormula>VALUE(_xlfn.WEBSERVICE(Stock&amp;CompsTable[[#This Row],[Ticker]]&amp;"/stats/"&amp;N$2&amp;"?token="&amp;my_token))/1000000</calculatedColumnFormula>
    </tableColumn>
    <tableColumn id="9" xr3:uid="{445C3D91-0682-4E64-AE47-F0B15F499451}" name="marketcap" dataDxfId="52" dataCellStyle="Comma">
      <calculatedColumnFormula>VALUE(_xlfn.WEBSERVICE(Stock&amp;CompsTable[[#This Row],[Ticker]]&amp;"/stats/"&amp;O$2&amp;"?token="&amp;my_token))/1000000</calculatedColumnFormula>
    </tableColumn>
    <tableColumn id="21" xr3:uid="{40EC1C34-E87E-45F2-A8D4-AD211D1BC87A}" name="Revenues" dataDxfId="51" dataCellStyle="Comma">
      <calculatedColumnFormula>IFERROR(VLOOKUP(CompsTable[[#This Row],[Ticker]],FundiesAdj[],MATCH(P$2,FundiesAdj[#Headers],0),FALSE)/Millions,"")</calculatedColumnFormula>
    </tableColumn>
    <tableColumn id="22" xr3:uid="{D9EBCCD8-0223-41CC-B2DD-F4EBFB26F346}" name="OperatingIncomeLoss" dataDxfId="50" dataCellStyle="Comma">
      <calculatedColumnFormula>IFERROR(VLOOKUP(CompsTable[[#This Row],[Ticker]],FundiesAdj[],MATCH(Q$2,FundiesAdj[#Headers],0),FALSE)/Millions,"")</calculatedColumnFormula>
    </tableColumn>
    <tableColumn id="23" xr3:uid="{F4E1CD1C-4560-4532-9E06-5AF354CF45DD}" name="NetIncome" dataDxfId="49" dataCellStyle="Comma">
      <calculatedColumnFormula>IFERROR(VLOOKUP(CompsTable[[#This Row],[Ticker]],FundiesAdj[],MATCH(R$2,FundiesAdj[#Headers],0),FALSE)/Millions,"")</calculatedColumnFormula>
    </tableColumn>
    <tableColumn id="24" xr3:uid="{2448FEA5-6D55-436C-8E0C-77B36FDD73DD}" name="EarningsPerShareBasic" dataDxfId="48" dataCellStyle="Comma">
      <calculatedColumnFormula>IFERROR(VLOOKUP(CompsTable[[#This Row],[Ticker]],FundiesAdj[],MATCH(S$2,FundiesAdj[#Headers],0),FALSE),"")</calculatedColumnFormula>
    </tableColumn>
    <tableColumn id="25" xr3:uid="{2B8556DC-B415-4905-960C-4B55F4D862E3}" name="EarningsPerShareDiluted" dataDxfId="47" dataCellStyle="Comma">
      <calculatedColumnFormula>IFERROR(VLOOKUP(CompsTable[[#This Row],[Ticker]],FundiesAdj[],MATCH(T$2,FundiesAdj[#Headers],0),FALSE),"")</calculatedColumnFormula>
    </tableColumn>
    <tableColumn id="11" xr3:uid="{2C03510E-1F4B-44C9-83B7-5DF85F9D228C}" name="industry" dataDxfId="46" dataCellStyle="Comma">
      <calculatedColumnFormula>VLOOKUP(CompsTable[[#This Row],[Ticker]],CompanyData[],MATCH(U$2,CompanyData[#Headers],0),FALSE)</calculatedColumnFormula>
    </tableColumn>
    <tableColumn id="13" xr3:uid="{D2CF3C88-1931-4484-8D0E-32334C291160}" name="website" dataDxfId="45">
      <calculatedColumnFormula>VLOOKUP(CompsTable[[#This Row],[Ticker]],CompanyData[],MATCH(V$2,CompanyData[#Headers],0),FALSE)</calculatedColumnFormula>
    </tableColumn>
    <tableColumn id="10" xr3:uid="{83469998-AD68-4768-B761-8E0D611B5C3A}" name="URL_AsReported" dataDxfId="44">
      <calculatedColumnFormula>"https://cloud.iexapis.com/stable/time-series//REPORTED_FINANCIALS/"&amp;CompsTable[[#This Row],[Ticker]]&amp;"/10-K?last=1&amp;token="&amp;my_token</calculatedColumnFormula>
    </tableColumn>
    <tableColumn id="12" xr3:uid="{B199A9E4-FCC9-4AB2-9CCD-0F7870A84D6E}" name="URL_Company" dataDxfId="43" dataCellStyle="Comma">
      <calculatedColumnFormula>"https://cloud.iexapis.com/stable/stock/"&amp;CompsTable[[#This Row],[Ticker]]&amp;"/company/industry?token="&amp;my_token</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61D8E3-FA88-4E3E-8548-9D8CDA5F2F43}" name="SideBySide" displayName="SideBySide" ref="B1:G69" totalsRowShown="0">
  <autoFilter ref="B1:G69" xr:uid="{52B23821-F45C-41F4-9A3D-BAF9A843DF99}"/>
  <tableColumns count="6">
    <tableColumn id="5" xr3:uid="{54CD188F-F296-4053-8F20-BCD91F5B9FA1}" name="Section"/>
    <tableColumn id="1" xr3:uid="{3620C0CE-F5A3-476B-8172-74AFE129D23F}" name="Item"/>
    <tableColumn id="2" xr3:uid="{625B178B-B2E6-44ED-84E4-1B9CF1E2F7A6}" name="AAPL" dataDxfId="42" dataCellStyle="Comma">
      <calculatedColumnFormula>INDEX(FundiesAdj[],MATCH(Ticker,FundiesAdj[Ticker],0),MATCH(C2,FundiesAdj[#Headers],0))</calculatedColumnFormula>
    </tableColumn>
    <tableColumn id="4" xr3:uid="{2E80B287-0783-4DF3-964B-6C4EDAF8EAFF}" name="GME" dataDxfId="41" dataCellStyle="Comma"/>
    <tableColumn id="6" xr3:uid="{31530341-56F9-43F9-9144-5F7DEDE65B66}" name="FB" dataDxfId="10" dataCellStyle="Comma"/>
    <tableColumn id="3" xr3:uid="{3250F480-F0CA-42F3-BB34-EF133102B4BF}" name="TSLA" dataDxfId="40">
      <calculatedColumnFormula>INDEX(FundiesAdj[],MATCH(G$1,FundiesAdj[Ticker],0),MATCH("OperatingIncomeLoss",FundiesAdj[#Headers],0))/Millions</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F6071D-CBBB-4640-90D3-1274356AD2FB}" name="search" displayName="search" ref="A2:D3" totalsRowShown="0" headerRowDxfId="39" dataDxfId="38" tableBorderDxfId="37">
  <autoFilter ref="A2:D3" xr:uid="{F79A76F7-8033-48AA-8103-26604C6DD825}"/>
  <tableColumns count="4">
    <tableColumn id="1" xr3:uid="{ADE7DDCB-9B29-4431-9302-858A8745FCED}" name="Token" dataDxfId="36">
      <calculatedColumnFormula>+my_token</calculatedColumnFormula>
    </tableColumn>
    <tableColumn id="6" xr3:uid="{12A1D6B1-B4EB-4396-B4DA-DBF12D28DB39}" name="Base_Url" dataDxfId="35" dataCellStyle="Hyperlink"/>
    <tableColumn id="2" xr3:uid="{589642C0-B305-44B2-990E-198266880E62}" name="string" dataDxfId="34" dataCellStyle="Hyperlink">
      <calculatedColumnFormula>C8</calculatedColumnFormula>
    </tableColumn>
    <tableColumn id="7" xr3:uid="{117545E3-E9C4-4D3B-93D3-BC9B69E6B8ED}" name="Full_URL" dataDxfId="33">
      <calculatedColumnFormula>+search[[#This Row],[Base_Url]]&amp;search[[#This Row],[string]]&amp;"?token="&amp;search[[#This Row],[Token]]</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9DAAC3B-3C75-41B9-B332-C9E097944567}" name="Company_Ticker_Search__requires_paid_acc" displayName="Company_Ticker_Search__requires_paid_acc" ref="A12:I21" tableType="queryTable" totalsRowShown="0">
  <autoFilter ref="A12:I21" xr:uid="{98185062-ABE6-471B-A61C-233A0F52C180}"/>
  <tableColumns count="9">
    <tableColumn id="11" xr3:uid="{AE27BEC5-EFB4-4FD9-84C3-423C26D3FD50}" uniqueName="11" name="Recommended" queryTableFieldId="12"/>
    <tableColumn id="1" xr3:uid="{550AD28C-9D4D-4E32-8F40-2628A54728F8}" uniqueName="1" name="symbol" queryTableFieldId="1"/>
    <tableColumn id="2" xr3:uid="{F1EBF3BD-28E1-4AD6-B31E-455EB971127E}" uniqueName="2" name="cik" queryTableFieldId="2"/>
    <tableColumn id="3" xr3:uid="{6089AD22-69F1-4918-8340-C444A29725E1}" uniqueName="3" name="securityName" queryTableFieldId="3"/>
    <tableColumn id="4" xr3:uid="{C7FC4A5C-CCD8-4CEB-9745-03EBF7799425}" uniqueName="4" name="securityType" queryTableFieldId="4"/>
    <tableColumn id="5" xr3:uid="{4CE23948-E96B-466E-AB7D-B0F248C09E9F}" uniqueName="5" name="region" queryTableFieldId="5"/>
    <tableColumn id="6" xr3:uid="{C0A372CF-085A-4894-AE74-B67B185C06F3}" uniqueName="6" name="exchange" queryTableFieldId="6"/>
    <tableColumn id="7" xr3:uid="{85DC9B47-0BA4-4A23-A36E-DB95F1EF871F}" uniqueName="7" name="sector" queryTableFieldId="7"/>
    <tableColumn id="8" xr3:uid="{F3DB3A74-066B-4331-9282-1E2B10038C69}" uniqueName="8" name="currency" queryTableFieldId="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DB6B60-21C5-4EAC-9AA8-3E3C71C4041C}" name="CompanyData" displayName="CompanyData" ref="A1:T5" tableType="queryTable" totalsRowShown="0">
  <autoFilter ref="A1:T5" xr:uid="{0A81B71D-5DB3-4B23-9D71-861CCCDDC364}"/>
  <tableColumns count="20">
    <tableColumn id="1" xr3:uid="{0E5492EC-9FAB-4259-B05F-3A94701DC729}" uniqueName="1" name="symbol" queryTableFieldId="1"/>
    <tableColumn id="2" xr3:uid="{E456F1EC-E45D-4E7B-B4D6-00C1C523E465}" uniqueName="2" name="companyName" queryTableFieldId="2"/>
    <tableColumn id="3" xr3:uid="{72A8D324-CBD7-4D8D-99F5-8C360B664424}" uniqueName="3" name="exchange" queryTableFieldId="3"/>
    <tableColumn id="4" xr3:uid="{E5BB59B6-ED6E-4196-9971-FC9587344F30}" uniqueName="4" name="industry" queryTableFieldId="4"/>
    <tableColumn id="5" xr3:uid="{59FD5BEA-7768-4BE8-9169-E18497B8E97D}" uniqueName="5" name="website" queryTableFieldId="5"/>
    <tableColumn id="6" xr3:uid="{72A4E366-A9C5-47FF-9E41-E8589826779E}" uniqueName="6" name="description" queryTableFieldId="6" dataDxfId="9"/>
    <tableColumn id="7" xr3:uid="{10EFEC43-E39F-4BEC-BE19-B2B39BE42B60}" uniqueName="7" name="CEO" queryTableFieldId="7"/>
    <tableColumn id="8" xr3:uid="{669A3B59-4467-4C74-A569-01B1B72770D1}" uniqueName="8" name="securityName" queryTableFieldId="8"/>
    <tableColumn id="9" xr3:uid="{834BA32A-F449-46F8-AD07-B81B0354E476}" uniqueName="9" name="issueType" queryTableFieldId="9"/>
    <tableColumn id="10" xr3:uid="{2B8C3AB1-DEA6-4EAF-BB37-C77D0BEDF4DD}" uniqueName="10" name="sector" queryTableFieldId="10"/>
    <tableColumn id="11" xr3:uid="{F7E0CF19-C2FA-4008-8939-94561F5EF523}" uniqueName="11" name="primarySicCode" queryTableFieldId="11"/>
    <tableColumn id="12" xr3:uid="{90ECC5CB-EB2B-46A2-932C-FF50C5F1C3A0}" uniqueName="12" name="employees" queryTableFieldId="12" dataDxfId="8" dataCellStyle="Comma"/>
    <tableColumn id="13" xr3:uid="{2FC8535C-1E84-47F9-AA74-88103F56AE65}" uniqueName="13" name="tags" queryTableFieldId="13"/>
    <tableColumn id="14" xr3:uid="{F061B4CF-BB5F-48A5-AD36-0BF2FF07F071}" uniqueName="14" name="address" queryTableFieldId="14"/>
    <tableColumn id="15" xr3:uid="{FFBB7349-8FCA-4AD0-888B-62BDD5E05DA6}" uniqueName="15" name="address2" queryTableFieldId="15"/>
    <tableColumn id="16" xr3:uid="{2CACAABD-1EDB-4B9E-939D-11B6DB956047}" uniqueName="16" name="state" queryTableFieldId="16"/>
    <tableColumn id="17" xr3:uid="{A80AF1C7-E3B8-41FB-9DF3-01693A62D909}" uniqueName="17" name="city" queryTableFieldId="17"/>
    <tableColumn id="18" xr3:uid="{C56660C4-C314-402C-A704-3E97D5FD379E}" uniqueName="18" name="zip" queryTableFieldId="18"/>
    <tableColumn id="19" xr3:uid="{23105E07-BE5B-4008-BACA-00DF0DF63CA0}" uniqueName="19" name="country" queryTableFieldId="19"/>
    <tableColumn id="20" xr3:uid="{D5BE5450-5705-4C8F-B3A5-AB65977DD70C}" uniqueName="20" name="phone" queryTableFieldId="2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C1DDC9A-8249-4CB0-9795-76DA2BC90EBA}" name="S_P_500_component_stocks" displayName="S_P_500_component_stocks" ref="A1:F506" tableType="queryTable" totalsRowShown="0">
  <autoFilter ref="A1:F506" xr:uid="{229939FA-AFF6-4796-A853-F355016F50A7}"/>
  <tableColumns count="6">
    <tableColumn id="1" xr3:uid="{763B031A-E7A4-44A5-8C91-CC9E5A93D16E}" uniqueName="1" name="Symbol" queryTableFieldId="1" dataDxfId="15"/>
    <tableColumn id="2" xr3:uid="{159FC3F1-947F-40EF-996B-94D49988964F}" uniqueName="2" name="Security" queryTableFieldId="2" dataDxfId="14"/>
    <tableColumn id="4" xr3:uid="{AE8B9E88-8001-4F89-BD1A-1E0C9384D229}" uniqueName="4" name="Headquarters Location" queryTableFieldId="4" dataDxfId="13"/>
    <tableColumn id="5" xr3:uid="{F5315C8F-B982-47D6-BF6A-0DCE18A3956F}" uniqueName="5" name="Date first added" queryTableFieldId="5" dataDxfId="12"/>
    <tableColumn id="6" xr3:uid="{E0F53624-0DC7-4050-8287-A6112F26E84E}" uniqueName="6" name="CIK" queryTableFieldId="6"/>
    <tableColumn id="7" xr3:uid="{3F173A65-65A6-42AF-A746-2F900B67165C}" uniqueName="7" name="Founded" queryTableFieldId="7" dataDxfId="1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E29390-1D92-4724-88C5-94EC15AFCA8F}" name="Top_ETFs" displayName="Top_ETFs" ref="A1:D21" totalsRowShown="0" headerRowDxfId="32" dataDxfId="30" headerRowBorderDxfId="31" tableBorderDxfId="29" totalsRowBorderDxfId="28">
  <autoFilter ref="A1:D21" xr:uid="{B11957E7-F414-40A9-9D85-3752C7CCB8E6}"/>
  <tableColumns count="4">
    <tableColumn id="1" xr3:uid="{ECBC3771-A08F-4302-AD8B-3682171695EA}" name="Ticker" dataDxfId="27"/>
    <tableColumn id="2" xr3:uid="{9EF287B2-030A-477E-970F-B6901B325BC3}" name="Fund Name" dataDxfId="26"/>
    <tableColumn id="3" xr3:uid="{D525F104-D57B-477E-A2A6-F99F0063F172}" name="Issuer" dataDxfId="25"/>
    <tableColumn id="4" xr3:uid="{84CF9B71-09D5-4490-AD98-F2CE75D1B750}" name="Segment" dataDxfId="2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31B3DCA-8FEE-4432-B55F-939604FBDFAF}" name="FundiesAdj" displayName="FundiesAdj" ref="A1:BE5" tableType="queryTable" totalsRowShown="0">
  <autoFilter ref="A1:BE5" xr:uid="{80C86089-4EC6-4C59-8198-1B130E8637E6}"/>
  <sortState xmlns:xlrd2="http://schemas.microsoft.com/office/spreadsheetml/2017/richdata2" ref="A2:BE5">
    <sortCondition ref="A1:A5"/>
  </sortState>
  <tableColumns count="57">
    <tableColumn id="1" xr3:uid="{B4795B41-FB66-4158-AE3C-50F42B4046D1}" uniqueName="1" name="Ticker" queryTableFieldId="1" dataDxfId="7"/>
    <tableColumn id="76" xr3:uid="{31C308E9-E55B-4EB8-B000-594C60F2ACDA}" uniqueName="76" name="Revenues" queryTableFieldId="297"/>
    <tableColumn id="77" xr3:uid="{CACC80F9-AAE8-4919-9EF2-2EED7856EF99}" uniqueName="77" name="CostOfGoods" queryTableFieldId="298"/>
    <tableColumn id="78" xr3:uid="{7805602E-EE59-476A-AE4A-CBCEE444CA16}" uniqueName="78" name="PreTaxProfit" queryTableFieldId="299"/>
    <tableColumn id="10" xr3:uid="{078F2459-3FA8-408A-944F-7340B010550E}" uniqueName="10" name="OperatingIncomeLoss" queryTableFieldId="246"/>
    <tableColumn id="79" xr3:uid="{E957BEEF-0212-4149-B7D5-3845BE8F4BE1}" uniqueName="79" name="NetIncome" queryTableFieldId="300"/>
    <tableColumn id="6" xr3:uid="{B35427EF-5908-4D93-A515-E51212782BC5}" uniqueName="6" name="DirectCostsOfLeasedAndRentedPropertyOrEquipment" queryTableFieldId="323"/>
    <tableColumn id="5" xr3:uid="{D3A81977-E8B0-4255-BE99-83C26494A7AD}" uniqueName="5" name="NetIncomeLossAvailableToCommonStockholdersBasic" queryTableFieldId="321"/>
    <tableColumn id="7" xr3:uid="{BBCA1991-4720-41F4-BB4B-E24524E193A8}" uniqueName="7" name="NetIncomeLossAvailableToCommonStockholdersDiluted" queryTableFieldId="324"/>
    <tableColumn id="80" xr3:uid="{1D15E0B3-E953-4A33-838F-745137EEFCE5}" uniqueName="80" name="DepreciationDepletionAndAmmortisation" queryTableFieldId="301"/>
    <tableColumn id="81" xr3:uid="{E6DE8E1F-71A0-4EF6-BAC1-AFB9237A965C}" uniqueName="81" name="DepreciationAmortizationAndOther" queryTableFieldId="307"/>
    <tableColumn id="3" xr3:uid="{04660419-65D9-4E47-87AC-4463BB630846}" uniqueName="3" name="CashAndCashEquivalents" queryTableFieldId="380"/>
    <tableColumn id="2" xr3:uid="{2741D580-5EBF-4496-8D2E-33A5DB193624}" uniqueName="2" name="AccountsReceivableNetCurrent" queryTableFieldId="378"/>
    <tableColumn id="24" xr3:uid="{32829463-39D6-42E2-97AA-8D9744E49442}" uniqueName="24" name="OtherAssetsCurrent" queryTableFieldId="61"/>
    <tableColumn id="25" xr3:uid="{004D6DDD-6BEB-4217-B2E6-ECB3BCC94BF8}" uniqueName="25" name="AssetsCurrent" queryTableFieldId="62"/>
    <tableColumn id="28" xr3:uid="{C99C5B4B-D852-4D4D-ABFB-3632E237FDF5}" uniqueName="28" name="Assets" queryTableFieldId="65"/>
    <tableColumn id="85" xr3:uid="{61909522-9660-4E30-BB99-6272374DCF94}" uniqueName="85" name="DeferredRevenueCurrent" queryTableFieldId="311"/>
    <tableColumn id="82" xr3:uid="{55EDC932-F85B-4F80-9A86-DDFE7AC48B5F}" uniqueName="82" name="PP&amp;E" queryTableFieldId="309"/>
    <tableColumn id="29" xr3:uid="{07359F3E-73F1-4EF3-99A2-F43B87B70389}" uniqueName="29" name="AccountsPayableCurrent" queryTableFieldId="66"/>
    <tableColumn id="26" xr3:uid="{1AAE6484-5D71-4FAB-906F-C5BDB3988919}" uniqueName="26" name="ShortTermDebt" queryTableFieldId="355"/>
    <tableColumn id="30" xr3:uid="{87F3F980-F5D7-4F58-B46C-19B4F9F404A3}" uniqueName="30" name="LiabilitiesCurrent" queryTableFieldId="67"/>
    <tableColumn id="17" xr3:uid="{E1ABE9D8-FAC0-470F-9856-221431421471}" uniqueName="17" name="LongTermDebt" queryTableFieldId="335"/>
    <tableColumn id="33" xr3:uid="{466C7048-1C26-4CBD-85C8-B572D4E0E508}" uniqueName="33" name="Liabilities" queryTableFieldId="70"/>
    <tableColumn id="34" xr3:uid="{B920BF2A-4995-4450-A237-ED07DA5E6DAD}" uniqueName="34" name="StockholdersEquity" queryTableFieldId="71"/>
    <tableColumn id="35" xr3:uid="{1F222406-85C5-45AA-BAC8-341E3EC794DA}" uniqueName="35" name="LiabilitiesAndStockholdersEquity" queryTableFieldId="72"/>
    <tableColumn id="36" xr3:uid="{0B0E160E-A2BD-4615-A902-2C5B7FEF8EFD}" uniqueName="36" name="NetCashProvidedByUsedInFinancingActivities" queryTableFieldId="73"/>
    <tableColumn id="37" xr3:uid="{6CB42711-CCF2-4C18-8DA2-45799C93447B}" uniqueName="37" name="NetCashProvidedByUsedInInvestingActivities" queryTableFieldId="74"/>
    <tableColumn id="38" xr3:uid="{20E888F2-6C5B-49D5-8944-400167F686BC}" uniqueName="38" name="NetCashProvidedByUsedInOperatingActivities" queryTableFieldId="75"/>
    <tableColumn id="39" xr3:uid="{08659052-7854-4E38-BB99-5776590D93BB}" uniqueName="39" name="WeightedAverageNumberOfSharesOutstandingBasic" queryTableFieldId="76"/>
    <tableColumn id="40" xr3:uid="{B6D03066-5263-4233-B66D-DB1258B8B48F}" uniqueName="40" name="WeightedAverageNumberOfDilutedSharesOutstanding" queryTableFieldId="77"/>
    <tableColumn id="41" xr3:uid="{9695B67E-E029-490A-A127-05C491C664D0}" uniqueName="41" name="EarningsPerShareBasic" queryTableFieldId="78"/>
    <tableColumn id="42" xr3:uid="{41AA1F40-E7D6-44D0-B106-8578A93FB7A4}" uniqueName="42" name="EarningsPerShareDiluted" queryTableFieldId="79"/>
    <tableColumn id="43" xr3:uid="{B00BBE11-3959-43FE-852A-72B286D09C15}" uniqueName="43" name="CommonStockDividendsPerShareCashPaid" queryTableFieldId="80"/>
    <tableColumn id="44" xr3:uid="{4AB1012D-16BD-41C4-AB3F-115C42E59D06}" uniqueName="44" name="CommonStockParOrStatedValuePerShare" queryTableFieldId="81"/>
    <tableColumn id="45" xr3:uid="{55DE82DF-BAD5-43F7-ABC6-87C39F0D8E71}" uniqueName="45" name="CommonStockSharesAuthorized" queryTableFieldId="82"/>
    <tableColumn id="46" xr3:uid="{31E2D4CB-54F7-40FB-927B-749CC6173257}" uniqueName="46" name="CommonStockSharesIssued" queryTableFieldId="83"/>
    <tableColumn id="47" xr3:uid="{B4F0A52D-A400-4A33-B835-5EB8CDFB2C1D}" uniqueName="47" name="CommonStockValue" queryTableFieldId="84"/>
    <tableColumn id="48" xr3:uid="{E33DC6D8-9433-48D3-90D4-AF39FC38FDB9}" uniqueName="48" name="PreferredStockParOrStatedValuePerShare" queryTableFieldId="85"/>
    <tableColumn id="49" xr3:uid="{1DFBE3E3-DD59-4966-9367-EEF93301309D}" uniqueName="49" name="PreferredStockSharesAuthorized" queryTableFieldId="86"/>
    <tableColumn id="50" xr3:uid="{0E78F004-1E31-4240-9998-43EA089B1D21}" uniqueName="50" name="PreferredStockSharesIssued" queryTableFieldId="87"/>
    <tableColumn id="51" xr3:uid="{ACCF4890-9975-444A-B3EA-325F7046D312}" uniqueName="51" name="PreferredStockValue" queryTableFieldId="88"/>
    <tableColumn id="52" xr3:uid="{063C0800-0F62-4A87-AC0B-D5888C07C602}" uniqueName="52" name="EntityPublicFloat" queryTableFieldId="89" dataDxfId="6" dataCellStyle="Comma"/>
    <tableColumn id="53" xr3:uid="{14614BA8-0CA2-47EE-A45C-754B6EA40302}" uniqueName="53" name="TreasuryStockIssuedForEmployeeCompensationAndStockOptionPlansNetOfCashProceeds" queryTableFieldId="90"/>
    <tableColumn id="54" xr3:uid="{B3B33B83-08FA-482E-914F-300D7B41E75D}" uniqueName="54" name="TreasuryStockShares" queryTableFieldId="91"/>
    <tableColumn id="55" xr3:uid="{B5B29EC9-1CB4-4DA0-86EB-60D014B8579F}" uniqueName="55" name="TreasuryStockValue" queryTableFieldId="92"/>
    <tableColumn id="56" xr3:uid="{45EED453-69E8-46D4-A8CF-FAD6876BA333}" uniqueName="56" name="dateFiled" queryTableFieldId="93" dataDxfId="5"/>
    <tableColumn id="57" xr3:uid="{076998B4-5CD8-4900-8497-54DA6C5ADED2}" uniqueName="57" name="formFiscalQuarter" queryTableFieldId="94"/>
    <tableColumn id="58" xr3:uid="{8E43A87B-4A95-4096-AAE4-B9AE07FE07A6}" uniqueName="58" name="formFiscalYear" queryTableFieldId="95"/>
    <tableColumn id="59" xr3:uid="{102DAF49-B0BE-499B-9022-AD0CAE197147}" uniqueName="59" name="periodEnd" queryTableFieldId="96" dataDxfId="4"/>
    <tableColumn id="60" xr3:uid="{CDE2DD31-CB14-4639-8A03-1C36F84104A5}" uniqueName="60" name="periodStart" queryTableFieldId="97" dataDxfId="3"/>
    <tableColumn id="61" xr3:uid="{E242268C-60FD-412D-86DA-1F3BB93CFC21}" uniqueName="61" name="reportLink" queryTableFieldId="98"/>
    <tableColumn id="62" xr3:uid="{DDD13467-DD66-4D18-A8BF-9B168B5F06EE}" uniqueName="62" name="version" queryTableFieldId="99"/>
    <tableColumn id="63" xr3:uid="{A9A66138-4217-4CF4-9874-22C63B3E2ED4}" uniqueName="63" name="id" queryTableFieldId="100"/>
    <tableColumn id="64" xr3:uid="{704D980C-526D-415E-AD41-C259445A9494}" uniqueName="64" name="key" queryTableFieldId="101"/>
    <tableColumn id="65" xr3:uid="{169629A3-5DBB-44D1-81AC-6759A57656E7}" uniqueName="65" name="subkey" queryTableFieldId="102"/>
    <tableColumn id="66" xr3:uid="{04EEA142-9204-4C3C-B6BA-4E95C8C1AC57}" uniqueName="66" name="date" queryTableFieldId="103" dataDxfId="2"/>
    <tableColumn id="67" xr3:uid="{27884E5C-FE0C-431B-BC06-AEA734EF4432}" uniqueName="67" name="updated" queryTableFieldId="104" dataDxfId="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C68505F-63AF-4490-942B-F626B5A84144}" name="account" displayName="account" ref="A2:E3" totalsRowShown="0" headerRowDxfId="23" dataDxfId="22" tableBorderDxfId="21">
  <autoFilter ref="A2:E3" xr:uid="{F0E84DC4-CCA1-47DD-A071-47A3C7FB47FF}"/>
  <tableColumns count="5">
    <tableColumn id="1" xr3:uid="{A9EA1D40-5266-40A1-A478-B1435F7DBE1F}" name="Token" dataDxfId="20">
      <calculatedColumnFormula>+my_token</calculatedColumnFormula>
    </tableColumn>
    <tableColumn id="3" xr3:uid="{3039023A-7170-4FA8-9FBA-8329F7888FBB}" name="Column1" dataDxfId="19"/>
    <tableColumn id="2" xr3:uid="{4148403A-F540-4A02-8D9C-1E1B87714D5B}" name="Secret_Token" dataDxfId="18">
      <calculatedColumnFormula>+Secret_Token</calculatedColumnFormula>
    </tableColumn>
    <tableColumn id="6" xr3:uid="{8F8AA551-15C6-4F9A-A01A-CB0B65748DBA}" name="Base_Url" dataDxfId="17" dataCellStyle="Hyperlink"/>
    <tableColumn id="7" xr3:uid="{BFE7CFCE-F491-451A-AA72-957B94D096EB}" name="Full_URL" dataDxfId="16">
      <calculatedColumnFormula>+account[[#This Row],[Base_Url]]&amp;account[[#This Row],[Secret_Token]]</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C70EC8-9372-4289-B103-8039212A38C3}" name="FetchAccount" displayName="FetchAccount" ref="A7:B16" tableType="queryTable" totalsRowShown="0">
  <autoFilter ref="A7:B16" xr:uid="{ED154284-31F4-40EA-8E80-C5BBB22F2436}"/>
  <tableColumns count="2">
    <tableColumn id="1" xr3:uid="{65E95B8F-4D96-433F-BFE9-29A3FE326746}" uniqueName="1" name="Name" queryTableFieldId="14"/>
    <tableColumn id="11" xr3:uid="{2D167BD9-5980-4B4C-92EC-9C3C2DB0552F}" uniqueName="11" name="Value" queryTableField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9C68DA3-0914-430F-9A06-4461CD2FCA5C}">
  <we:reference id="fdc5dc59-5521-47b7-94fb-34e01885ab17" version="1.0.0.0" store="EXCatalog" storeType="EXCatalog"/>
  <we:alternateReferences>
    <we:reference id="WA200001834" version="1.0.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_xldudf_IEXC_GETLATESTPRICERECURRING</we:customFunctionIds>
        <we:customFunctionIds>_xldudf_IEXC_GETLATESTVOLUMERECURRING</we:customFunctionIds>
        <we:customFunctionIds>_xldudf_IEXC_GETQUOTE</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mailto:community@iexcloud.io" TargetMode="External"/><Relationship Id="rId7" Type="http://schemas.openxmlformats.org/officeDocument/2006/relationships/drawing" Target="../drawings/drawing1.xml"/><Relationship Id="rId2" Type="http://schemas.openxmlformats.org/officeDocument/2006/relationships/hyperlink" Target="https://iexcloud.io/cloud-login" TargetMode="External"/><Relationship Id="rId1" Type="http://schemas.openxmlformats.org/officeDocument/2006/relationships/hyperlink" Target="https://intercom.help/iexcloud/en/articles/4645760-2020-data-migration-updates-to-financial-statements" TargetMode="External"/><Relationship Id="rId6" Type="http://schemas.openxmlformats.org/officeDocument/2006/relationships/printerSettings" Target="../printerSettings/printerSettings1.bin"/><Relationship Id="rId5" Type="http://schemas.openxmlformats.org/officeDocument/2006/relationships/hyperlink" Target="https://iexcloud.io/blog/an-introduction-to-fundamental-analysis-in-excel" TargetMode="External"/><Relationship Id="rId4" Type="http://schemas.openxmlformats.org/officeDocument/2006/relationships/hyperlink" Target="https://github.com/timbaker-iex"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cloud.iexapis.com/stable/account/metadata" TargetMode="External"/><Relationship Id="rId2" Type="http://schemas.openxmlformats.org/officeDocument/2006/relationships/hyperlink" Target="https://cloud.iexapis.com/stable/stock/" TargetMode="External"/><Relationship Id="rId1" Type="http://schemas.openxmlformats.org/officeDocument/2006/relationships/hyperlink" Target="https://cloud.iexapis.com/stable/data-points/"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table" Target="../tables/table4.xml"/><Relationship Id="rId2" Type="http://schemas.openxmlformats.org/officeDocument/2006/relationships/printerSettings" Target="../printerSettings/printerSettings5.bin"/><Relationship Id="rId1" Type="http://schemas.openxmlformats.org/officeDocument/2006/relationships/hyperlink" Target="https://cloud.iexapis.com/stable/search/" TargetMode="External"/><Relationship Id="rId6" Type="http://schemas.openxmlformats.org/officeDocument/2006/relationships/table" Target="../tables/table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etf.com/MDY" TargetMode="External"/><Relationship Id="rId13" Type="http://schemas.openxmlformats.org/officeDocument/2006/relationships/hyperlink" Target="https://www.etf.com/BIL" TargetMode="External"/><Relationship Id="rId18" Type="http://schemas.openxmlformats.org/officeDocument/2006/relationships/hyperlink" Target="https://www.etf.com/SPYV" TargetMode="External"/><Relationship Id="rId3" Type="http://schemas.openxmlformats.org/officeDocument/2006/relationships/hyperlink" Target="https://www.etf.com/XLF" TargetMode="External"/><Relationship Id="rId21" Type="http://schemas.openxmlformats.org/officeDocument/2006/relationships/printerSettings" Target="../printerSettings/printerSettings7.bin"/><Relationship Id="rId7" Type="http://schemas.openxmlformats.org/officeDocument/2006/relationships/hyperlink" Target="https://www.etf.com/XLE" TargetMode="External"/><Relationship Id="rId12" Type="http://schemas.openxmlformats.org/officeDocument/2006/relationships/hyperlink" Target="https://www.etf.com/XLC" TargetMode="External"/><Relationship Id="rId17" Type="http://schemas.openxmlformats.org/officeDocument/2006/relationships/hyperlink" Target="https://www.etf.com/JNK" TargetMode="External"/><Relationship Id="rId2" Type="http://schemas.openxmlformats.org/officeDocument/2006/relationships/hyperlink" Target="https://www.etf.com/GLD" TargetMode="External"/><Relationship Id="rId16" Type="http://schemas.openxmlformats.org/officeDocument/2006/relationships/hyperlink" Target="https://www.etf.com/SPDW" TargetMode="External"/><Relationship Id="rId20" Type="http://schemas.openxmlformats.org/officeDocument/2006/relationships/hyperlink" Target="https://www.etf.com/SPLG" TargetMode="External"/><Relationship Id="rId1" Type="http://schemas.openxmlformats.org/officeDocument/2006/relationships/hyperlink" Target="https://www.etf.com/SPY" TargetMode="External"/><Relationship Id="rId6" Type="http://schemas.openxmlformats.org/officeDocument/2006/relationships/hyperlink" Target="https://www.etf.com/XLV" TargetMode="External"/><Relationship Id="rId11" Type="http://schemas.openxmlformats.org/officeDocument/2006/relationships/hyperlink" Target="https://www.etf.com/SDY" TargetMode="External"/><Relationship Id="rId5" Type="http://schemas.openxmlformats.org/officeDocument/2006/relationships/hyperlink" Target="https://www.etf.com/DIA" TargetMode="External"/><Relationship Id="rId15" Type="http://schemas.openxmlformats.org/officeDocument/2006/relationships/hyperlink" Target="https://www.etf.com/XLP" TargetMode="External"/><Relationship Id="rId10" Type="http://schemas.openxmlformats.org/officeDocument/2006/relationships/hyperlink" Target="https://www.etf.com/XLI" TargetMode="External"/><Relationship Id="rId19" Type="http://schemas.openxmlformats.org/officeDocument/2006/relationships/hyperlink" Target="https://www.etf.com/SPYG" TargetMode="External"/><Relationship Id="rId4" Type="http://schemas.openxmlformats.org/officeDocument/2006/relationships/hyperlink" Target="https://www.etf.com/XLK" TargetMode="External"/><Relationship Id="rId9" Type="http://schemas.openxmlformats.org/officeDocument/2006/relationships/hyperlink" Target="https://www.etf.com/XLY" TargetMode="External"/><Relationship Id="rId14" Type="http://schemas.openxmlformats.org/officeDocument/2006/relationships/hyperlink" Target="https://www.etf.com/XLU" TargetMode="External"/><Relationship Id="rId22"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rinterSettings" Target="../printerSettings/printerSettings11.bin"/><Relationship Id="rId1" Type="http://schemas.openxmlformats.org/officeDocument/2006/relationships/hyperlink" Target="https://cloud.iexapis.com/stable/account/metadata?token=" TargetMode="External"/><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E6201-F1C0-4573-9167-3E8C565E92D1}">
  <sheetPr codeName="Sheet9"/>
  <dimension ref="A1:L26"/>
  <sheetViews>
    <sheetView showGridLines="0" tabSelected="1" zoomScale="55" zoomScaleNormal="55" workbookViewId="0">
      <selection activeCell="A6" sqref="A6"/>
    </sheetView>
  </sheetViews>
  <sheetFormatPr defaultColWidth="9.1796875" defaultRowHeight="23.5" x14ac:dyDescent="0.55000000000000004"/>
  <cols>
    <col min="1" max="1" width="184" style="35" customWidth="1"/>
    <col min="2" max="2" width="99.7265625" style="34" customWidth="1"/>
    <col min="3" max="16384" width="9.1796875" style="33"/>
  </cols>
  <sheetData>
    <row r="1" spans="1:3" x14ac:dyDescent="0.55000000000000004">
      <c r="A1" s="85" t="s">
        <v>279</v>
      </c>
      <c r="B1" s="85"/>
    </row>
    <row r="2" spans="1:3" ht="24" thickBot="1" x14ac:dyDescent="0.6">
      <c r="A2" s="86" t="s">
        <v>278</v>
      </c>
      <c r="B2" s="87"/>
    </row>
    <row r="3" spans="1:3" x14ac:dyDescent="0.55000000000000004">
      <c r="A3" s="52" t="s">
        <v>2091</v>
      </c>
      <c r="B3" s="53" t="s">
        <v>277</v>
      </c>
    </row>
    <row r="4" spans="1:3" x14ac:dyDescent="0.55000000000000004">
      <c r="A4" s="54" t="s">
        <v>2140</v>
      </c>
      <c r="B4" s="55"/>
    </row>
    <row r="5" spans="1:3" ht="29.5" x14ac:dyDescent="0.55000000000000004">
      <c r="A5" s="54" t="s">
        <v>2141</v>
      </c>
      <c r="B5" s="56"/>
    </row>
    <row r="6" spans="1:3" x14ac:dyDescent="0.55000000000000004">
      <c r="A6" s="57" t="s">
        <v>284</v>
      </c>
      <c r="B6" s="102" t="s">
        <v>1989</v>
      </c>
    </row>
    <row r="7" spans="1:3" ht="47" x14ac:dyDescent="0.55000000000000004">
      <c r="A7" s="58" t="s">
        <v>1988</v>
      </c>
      <c r="B7" s="102"/>
    </row>
    <row r="8" spans="1:3" ht="47" x14ac:dyDescent="0.55000000000000004">
      <c r="A8" s="54" t="s">
        <v>2149</v>
      </c>
      <c r="B8" s="55" t="s">
        <v>1990</v>
      </c>
      <c r="C8" s="95" t="s">
        <v>2150</v>
      </c>
    </row>
    <row r="9" spans="1:3" x14ac:dyDescent="0.55000000000000004">
      <c r="A9" s="57" t="s">
        <v>282</v>
      </c>
      <c r="B9" s="102" t="s">
        <v>1991</v>
      </c>
    </row>
    <row r="10" spans="1:3" ht="47" x14ac:dyDescent="0.55000000000000004">
      <c r="A10" s="54" t="s">
        <v>283</v>
      </c>
      <c r="B10" s="102"/>
      <c r="C10" s="95" t="s">
        <v>2151</v>
      </c>
    </row>
    <row r="11" spans="1:3" x14ac:dyDescent="0.55000000000000004">
      <c r="A11" s="57" t="s">
        <v>2152</v>
      </c>
      <c r="B11" s="102" t="s">
        <v>1992</v>
      </c>
    </row>
    <row r="12" spans="1:3" x14ac:dyDescent="0.55000000000000004">
      <c r="A12" s="54" t="s">
        <v>1963</v>
      </c>
      <c r="B12" s="102"/>
    </row>
    <row r="13" spans="1:3" ht="24" thickBot="1" x14ac:dyDescent="0.6">
      <c r="A13" s="59" t="s">
        <v>1993</v>
      </c>
      <c r="B13" s="60"/>
    </row>
    <row r="14" spans="1:3" x14ac:dyDescent="0.55000000000000004">
      <c r="A14" s="77" t="s">
        <v>2154</v>
      </c>
      <c r="B14" s="78" t="s">
        <v>277</v>
      </c>
    </row>
    <row r="15" spans="1:3" ht="47" x14ac:dyDescent="0.55000000000000004">
      <c r="A15" s="79" t="s">
        <v>2142</v>
      </c>
      <c r="B15" s="80"/>
    </row>
    <row r="16" spans="1:3" ht="47" x14ac:dyDescent="0.55000000000000004">
      <c r="A16" s="79" t="s">
        <v>2138</v>
      </c>
      <c r="B16" s="82" t="s">
        <v>2139</v>
      </c>
    </row>
    <row r="17" spans="1:12" ht="47" x14ac:dyDescent="0.55000000000000004">
      <c r="A17" s="81" t="s">
        <v>2143</v>
      </c>
      <c r="B17" s="82" t="s">
        <v>276</v>
      </c>
    </row>
    <row r="18" spans="1:12" ht="70.5" x14ac:dyDescent="0.55000000000000004">
      <c r="A18" s="79" t="s">
        <v>2219</v>
      </c>
      <c r="B18" s="82" t="s">
        <v>274</v>
      </c>
      <c r="L18" s="36"/>
    </row>
    <row r="19" spans="1:12" x14ac:dyDescent="0.55000000000000004">
      <c r="A19" s="79" t="s">
        <v>285</v>
      </c>
      <c r="B19" s="82" t="s">
        <v>275</v>
      </c>
    </row>
    <row r="20" spans="1:12" x14ac:dyDescent="0.55000000000000004">
      <c r="A20" s="79" t="s">
        <v>2144</v>
      </c>
      <c r="B20" s="82"/>
    </row>
    <row r="21" spans="1:12" x14ac:dyDescent="0.55000000000000004">
      <c r="A21" s="79" t="s">
        <v>2145</v>
      </c>
      <c r="B21" s="82" t="s">
        <v>280</v>
      </c>
    </row>
    <row r="22" spans="1:12" ht="75" customHeight="1" x14ac:dyDescent="0.55000000000000004">
      <c r="A22" s="79" t="s">
        <v>2153</v>
      </c>
      <c r="B22" s="82" t="s">
        <v>281</v>
      </c>
    </row>
    <row r="23" spans="1:12" ht="70.5" x14ac:dyDescent="0.55000000000000004">
      <c r="A23" s="79" t="s">
        <v>287</v>
      </c>
      <c r="B23" s="82"/>
    </row>
    <row r="24" spans="1:12" x14ac:dyDescent="0.55000000000000004">
      <c r="A24" s="79" t="s">
        <v>288</v>
      </c>
      <c r="B24" s="82"/>
    </row>
    <row r="25" spans="1:12" x14ac:dyDescent="0.55000000000000004">
      <c r="A25" s="79" t="s">
        <v>289</v>
      </c>
      <c r="B25" s="82" t="s">
        <v>2146</v>
      </c>
    </row>
    <row r="26" spans="1:12" ht="94.5" thickBot="1" x14ac:dyDescent="0.6">
      <c r="A26" s="83" t="s">
        <v>2220</v>
      </c>
      <c r="B26" s="84" t="s">
        <v>286</v>
      </c>
    </row>
  </sheetData>
  <mergeCells count="3">
    <mergeCell ref="B11:B12"/>
    <mergeCell ref="B9:B10"/>
    <mergeCell ref="B6:B7"/>
  </mergeCells>
  <hyperlinks>
    <hyperlink ref="B19" r:id="rId1" display="https://intercom.help/iexcloud/en/articles/4645760-2020-data-migration-updates-to-financial-statements" xr:uid="{92B71005-98FC-488F-A8A8-A68E30C8C985}"/>
    <hyperlink ref="B18" r:id="rId2" location="/register" xr:uid="{3022F7B4-9BEA-4142-9DBE-4B590A86A0B1}"/>
    <hyperlink ref="B17" r:id="rId3" display="mailto:community@iexcloud.io" xr:uid="{0D47216E-14F8-428E-A427-C479B63BBF9F}"/>
    <hyperlink ref="B8" location="FieldLookup" display="click here for item lookup" xr:uid="{9F6B3D44-6EB3-4413-9FB6-4C1C773AAE56}"/>
    <hyperlink ref="B6" location="'CompsTable'!A1" display="Click here to go to CompsTable" xr:uid="{8D324450-9683-404F-80B7-65D1E414C6BC}"/>
    <hyperlink ref="B9" location="SideBySide!A1" display="Click here to go to Side by Side View" xr:uid="{26475075-3563-4BE4-B81A-B8DB54B28E18}"/>
    <hyperlink ref="B11" location="'S&amp;P 500'!A1" display="Click her to go to the S&amp;P 500 ticker list" xr:uid="{D358833A-D7C2-4E59-B48B-3B7A52F96901}"/>
    <hyperlink ref="B16" r:id="rId4" xr:uid="{DC820910-798A-EF4E-A981-04B6750F82E0}"/>
    <hyperlink ref="B25" r:id="rId5" xr:uid="{7239A291-3EA9-AB46-B900-871A85FD9205}"/>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BB8BD-18A3-4B80-AC9B-6A5995D9265D}">
  <sheetPr codeName="Sheet5"/>
  <dimension ref="A1:G25"/>
  <sheetViews>
    <sheetView workbookViewId="0">
      <selection activeCell="D11" sqref="D11:F15"/>
    </sheetView>
  </sheetViews>
  <sheetFormatPr defaultColWidth="8.81640625" defaultRowHeight="14.5" x14ac:dyDescent="0.35"/>
  <cols>
    <col min="1" max="1" width="37.26953125" customWidth="1"/>
    <col min="2" max="2" width="37.26953125" bestFit="1" customWidth="1"/>
    <col min="3" max="3" width="14.36328125" customWidth="1"/>
    <col min="4" max="4" width="19.81640625" bestFit="1" customWidth="1"/>
    <col min="5" max="5" width="12.453125" bestFit="1" customWidth="1"/>
    <col min="6" max="6" width="11.54296875" customWidth="1"/>
    <col min="7" max="7" width="9.08984375" bestFit="1" customWidth="1"/>
  </cols>
  <sheetData>
    <row r="1" spans="1:7" x14ac:dyDescent="0.35">
      <c r="B1" t="s">
        <v>2155</v>
      </c>
    </row>
    <row r="3" spans="1:7" x14ac:dyDescent="0.35">
      <c r="B3" s="13"/>
    </row>
    <row r="4" spans="1:7" x14ac:dyDescent="0.35">
      <c r="A4" t="s">
        <v>3</v>
      </c>
      <c r="B4" s="110"/>
      <c r="C4" t="s">
        <v>8</v>
      </c>
    </row>
    <row r="5" spans="1:7" x14ac:dyDescent="0.35">
      <c r="A5" t="s">
        <v>18</v>
      </c>
      <c r="B5" s="110"/>
      <c r="C5" t="s">
        <v>19</v>
      </c>
    </row>
    <row r="7" spans="1:7" x14ac:dyDescent="0.35">
      <c r="A7" t="s">
        <v>4</v>
      </c>
      <c r="B7" s="94" t="s">
        <v>1</v>
      </c>
    </row>
    <row r="8" spans="1:7" x14ac:dyDescent="0.35">
      <c r="B8">
        <f>IF(B7="Y",1000000,1)</f>
        <v>1000000</v>
      </c>
      <c r="C8" s="1"/>
    </row>
    <row r="11" spans="1:7" x14ac:dyDescent="0.35">
      <c r="A11" s="96" t="s">
        <v>2147</v>
      </c>
      <c r="B11" s="39"/>
      <c r="D11" s="107"/>
      <c r="E11" s="107"/>
      <c r="F11" s="107"/>
      <c r="G11" s="107"/>
    </row>
    <row r="12" spans="1:7" ht="16.5" x14ac:dyDescent="0.45">
      <c r="A12" s="38" t="s">
        <v>117</v>
      </c>
      <c r="B12" s="22">
        <f>VLOOKUP(Settings!A12,FetchAccount[],2,FALSE)</f>
        <v>2000000000</v>
      </c>
      <c r="C12" s="8"/>
      <c r="E12" s="109"/>
      <c r="G12" s="1"/>
    </row>
    <row r="13" spans="1:7" ht="16.5" x14ac:dyDescent="0.45">
      <c r="A13" s="38" t="s">
        <v>118</v>
      </c>
      <c r="B13" s="22">
        <f>VLOOKUP(Settings!A13,FetchAccount[],2,FALSE)</f>
        <v>103542345</v>
      </c>
      <c r="E13" s="109"/>
      <c r="F13" s="108"/>
      <c r="G13" s="1"/>
    </row>
    <row r="14" spans="1:7" x14ac:dyDescent="0.35">
      <c r="A14" s="39"/>
      <c r="B14" s="1"/>
      <c r="F14" s="108"/>
      <c r="G14" s="1"/>
    </row>
    <row r="15" spans="1:7" x14ac:dyDescent="0.35">
      <c r="A15" s="39"/>
      <c r="B15" s="1"/>
      <c r="F15" s="108"/>
      <c r="G15" s="1"/>
    </row>
    <row r="17" spans="1:5" x14ac:dyDescent="0.35">
      <c r="A17" s="20" t="s">
        <v>290</v>
      </c>
    </row>
    <row r="18" spans="1:5" x14ac:dyDescent="0.35">
      <c r="A18" s="11" t="s">
        <v>95</v>
      </c>
    </row>
    <row r="19" spans="1:5" x14ac:dyDescent="0.35">
      <c r="A19" s="11" t="s">
        <v>97</v>
      </c>
    </row>
    <row r="20" spans="1:5" x14ac:dyDescent="0.35">
      <c r="A20" s="45" t="s">
        <v>1983</v>
      </c>
    </row>
    <row r="24" spans="1:5" x14ac:dyDescent="0.35">
      <c r="B24" s="105"/>
      <c r="C24" s="105"/>
      <c r="D24" s="105"/>
      <c r="E24" s="105"/>
    </row>
    <row r="25" spans="1:5" x14ac:dyDescent="0.35">
      <c r="B25" s="106"/>
      <c r="C25" s="106"/>
      <c r="D25" s="106"/>
      <c r="E25" s="106"/>
    </row>
  </sheetData>
  <dataValidations disablePrompts="1" count="1">
    <dataValidation allowBlank="1" showInputMessage="1" showErrorMessage="1" promptTitle="Select Y/N" prompt="Select Y for data in millions" sqref="B7:B8" xr:uid="{979BA900-3DA6-4455-B5B7-7C91791EC669}"/>
  </dataValidations>
  <hyperlinks>
    <hyperlink ref="A19" r:id="rId1" xr:uid="{3A67A71D-AE80-4F2C-A048-BAC8DC8F718C}"/>
    <hyperlink ref="A18" r:id="rId2" xr:uid="{B5F14AC1-F17E-4300-B226-2359836A57C5}"/>
    <hyperlink ref="A20" r:id="rId3" xr:uid="{4466A32A-EDB3-44DE-91DB-E8D3BBD2CBE1}"/>
  </hyperlinks>
  <pageMargins left="0.7" right="0.7" top="0.75" bottom="0.75" header="0.3" footer="0.3"/>
  <pageSetup orientation="portrait"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FE82D-7EEA-42B8-BA7D-06D8FEDBFA2C}">
  <sheetPr codeName="Sheet1"/>
  <dimension ref="A1:X10"/>
  <sheetViews>
    <sheetView zoomScale="85" zoomScaleNormal="85" workbookViewId="0">
      <pane xSplit="2" ySplit="2" topLeftCell="Q3" activePane="bottomRight" state="frozen"/>
      <selection pane="topRight" activeCell="C1" sqref="C1"/>
      <selection pane="bottomLeft" activeCell="A2" sqref="A2"/>
      <selection pane="bottomRight" activeCell="B17" sqref="B17"/>
    </sheetView>
  </sheetViews>
  <sheetFormatPr defaultColWidth="8.81640625" defaultRowHeight="14.5" x14ac:dyDescent="0.35"/>
  <cols>
    <col min="1" max="1" width="8.81640625" bestFit="1" customWidth="1"/>
    <col min="2" max="2" width="39.7265625" customWidth="1"/>
    <col min="3" max="3" width="14" customWidth="1"/>
    <col min="4" max="4" width="13.1796875" style="4" bestFit="1" customWidth="1"/>
    <col min="5" max="5" width="16.453125" style="10" bestFit="1" customWidth="1"/>
    <col min="6" max="6" width="14" customWidth="1"/>
    <col min="7" max="7" width="11.26953125" customWidth="1"/>
    <col min="8" max="8" width="13.81640625" bestFit="1" customWidth="1"/>
    <col min="9" max="9" width="22.81640625" bestFit="1" customWidth="1"/>
    <col min="10" max="10" width="15.81640625" style="66" bestFit="1" customWidth="1"/>
    <col min="11" max="11" width="17.453125" style="90" customWidth="1"/>
    <col min="12" max="12" width="17.26953125" style="14" bestFit="1" customWidth="1"/>
    <col min="13" max="13" width="13.26953125" customWidth="1"/>
    <col min="14" max="14" width="18.81640625" style="1" customWidth="1"/>
    <col min="15" max="15" width="15.26953125" style="27" customWidth="1"/>
    <col min="16" max="16" width="16.36328125" customWidth="1"/>
    <col min="17" max="17" width="24.90625" bestFit="1" customWidth="1"/>
    <col min="18" max="18" width="15.7265625" bestFit="1" customWidth="1"/>
    <col min="19" max="19" width="25.7265625" customWidth="1"/>
    <col min="20" max="20" width="27.7265625" bestFit="1" customWidth="1"/>
    <col min="21" max="22" width="43.7265625" customWidth="1"/>
    <col min="23" max="23" width="17.90625" customWidth="1"/>
    <col min="24" max="24" width="18" customWidth="1"/>
  </cols>
  <sheetData>
    <row r="1" spans="1:24" ht="60" customHeight="1" x14ac:dyDescent="0.35">
      <c r="C1" s="4"/>
      <c r="D1" s="10"/>
      <c r="E1"/>
      <c r="J1" s="91"/>
      <c r="K1" s="88"/>
      <c r="L1" s="103" t="s">
        <v>2148</v>
      </c>
      <c r="M1" s="103"/>
      <c r="N1" s="103"/>
      <c r="O1" s="103"/>
      <c r="P1" s="104" t="s">
        <v>115</v>
      </c>
      <c r="Q1" s="104"/>
      <c r="R1" s="104"/>
      <c r="W1" t="s">
        <v>2135</v>
      </c>
      <c r="X1" s="62" t="s">
        <v>2135</v>
      </c>
    </row>
    <row r="2" spans="1:24" s="9" customFormat="1" x14ac:dyDescent="0.35">
      <c r="A2" s="111" t="s">
        <v>2</v>
      </c>
      <c r="B2" s="67" t="s">
        <v>245</v>
      </c>
      <c r="C2" s="67" t="s">
        <v>23</v>
      </c>
      <c r="D2" s="67" t="s">
        <v>24</v>
      </c>
      <c r="E2" s="67" t="s">
        <v>21</v>
      </c>
      <c r="F2" s="67" t="s">
        <v>26</v>
      </c>
      <c r="G2" s="67" t="s">
        <v>22</v>
      </c>
      <c r="H2" s="67" t="s">
        <v>27</v>
      </c>
      <c r="I2" s="67" t="s">
        <v>96</v>
      </c>
      <c r="J2" s="92" t="s">
        <v>98</v>
      </c>
      <c r="K2" s="89" t="s">
        <v>107</v>
      </c>
      <c r="L2" s="67" t="s">
        <v>108</v>
      </c>
      <c r="M2" s="67" t="s">
        <v>109</v>
      </c>
      <c r="N2" s="99" t="s">
        <v>110</v>
      </c>
      <c r="O2" s="97" t="s">
        <v>2176</v>
      </c>
      <c r="P2" s="93" t="s">
        <v>112</v>
      </c>
      <c r="Q2" s="93" t="s">
        <v>115</v>
      </c>
      <c r="R2" s="93" t="s">
        <v>120</v>
      </c>
      <c r="S2" s="93" t="s">
        <v>134</v>
      </c>
      <c r="T2" s="93" t="s">
        <v>135</v>
      </c>
      <c r="U2" s="70" t="s">
        <v>241</v>
      </c>
      <c r="V2" s="70" t="s">
        <v>242</v>
      </c>
      <c r="W2" s="71" t="s">
        <v>116</v>
      </c>
      <c r="X2" s="71" t="s">
        <v>238</v>
      </c>
    </row>
    <row r="3" spans="1:24" x14ac:dyDescent="0.35">
      <c r="A3" s="46" t="s">
        <v>28</v>
      </c>
      <c r="B3" s="2" t="str">
        <f>VLOOKUP(CompsTable[[#This Row],[Ticker]],CompanyData[],MATCH(B$2,CompanyData[#Headers],0),FALSE)</f>
        <v>Apple Inc</v>
      </c>
      <c r="C3" s="5" t="e" cm="1">
        <f t="array" ref="C3">VALUE(_xlfn.WEBSERVICE(Stock&amp;CompsTable[[#This Row],[Ticker]]&amp;"/quote/"&amp;C$2&amp;"?token="&amp;my_token))</f>
        <v>#VALUE!</v>
      </c>
      <c r="D3" s="7" t="e">
        <f>VALUE(_xlfn.WEBSERVICE(Stock&amp;CompsTable[[#This Row],[Ticker]]&amp;"/quote/"&amp;D$2&amp;"?token="&amp;my_token))</f>
        <v>#VALUE!</v>
      </c>
      <c r="E3" s="47" t="e">
        <f>VALUE(_xlfn.WEBSERVICE(Stock&amp;CompsTable[[#This Row],[Ticker]]&amp;"/stats/"&amp;E$2&amp;"?token="&amp;my_token))</f>
        <v>#VALUE!</v>
      </c>
      <c r="F3" s="7" t="e">
        <f>+CompsTable[[#This Row],[latestPrice]]/CompsTable[[#This Row],[week52high]]-1</f>
        <v>#VALUE!</v>
      </c>
      <c r="G3" s="5" t="e">
        <f>VALUE(_xlfn.WEBSERVICE(Stock&amp;CompsTable[[#This Row],[Ticker]]&amp;"/stats/"&amp;G$2&amp;"?token="&amp;my_token))</f>
        <v>#VALUE!</v>
      </c>
      <c r="H3" s="7" t="e">
        <f>+CompsTable[[#This Row],[latestPrice]]/CompsTable[[#This Row],[week52low]]-1</f>
        <v>#VALUE!</v>
      </c>
      <c r="I3" s="8" t="str">
        <f>IFERROR(VALUE(SUBSTITUTE(_xlfn.WEBSERVICE(datapoints&amp;CompsTable[[#This Row],[Ticker]]&amp;"/"&amp;I$2&amp;"?token="&amp;my_token),"""","")),"")</f>
        <v/>
      </c>
      <c r="J3" s="91" t="str">
        <f>IFERROR(VALUE(SUBSTITUTE(_xlfn.WEBSERVICE(datapoints&amp;CompsTable[[#This Row],[Ticker]]&amp;"/"&amp;J$2&amp;"?token="&amp;my_token),"""","")),"")</f>
        <v/>
      </c>
      <c r="K3" s="88" t="str">
        <f>IFERROR(VALUE(SUBSTITUTE(_xlfn.WEBSERVICE(datapoints&amp;CompsTable[[#This Row],[Ticker]]&amp;"/"&amp;K$2&amp;"?token="&amp;my_token),"""","")),"")</f>
        <v/>
      </c>
      <c r="L3" s="5" t="str">
        <f>IFERROR(VALUE(_xlfn.WEBSERVICE(datapoints&amp;CompsTable[[#This Row],[Ticker]]&amp;"/"&amp;L$2&amp;"?token="&amp;my_token)),"")</f>
        <v/>
      </c>
      <c r="M3" s="8" t="str">
        <f>IFERROR(CompsTable[[#This Row],[latestPrice]]/CompsTable[[#This Row],[TTMeps]],"")</f>
        <v/>
      </c>
      <c r="N3" s="22" t="e">
        <f>VALUE(_xlfn.WEBSERVICE(Stock&amp;CompsTable[[#This Row],[Ticker]]&amp;"/stats/"&amp;N$2&amp;"?token="&amp;my_token))/1000000</f>
        <v>#VALUE!</v>
      </c>
      <c r="O3" s="27" t="e">
        <f>VALUE(_xlfn.WEBSERVICE(Stock&amp;CompsTable[[#This Row],[Ticker]]&amp;"/stats/"&amp;O$2&amp;"?token="&amp;my_token))/1000000</f>
        <v>#VALUE!</v>
      </c>
      <c r="P3" s="1">
        <f>IFERROR(VLOOKUP(CompsTable[[#This Row],[Ticker]],FundiesAdj[],MATCH(P$2,FundiesAdj[#Headers],0),FALSE)/Millions,"")</f>
        <v>274515</v>
      </c>
      <c r="Q3" s="1">
        <f>IFERROR(VLOOKUP(CompsTable[[#This Row],[Ticker]],FundiesAdj[],MATCH(Q$2,FundiesAdj[#Headers],0),FALSE)/Millions,"")</f>
        <v>66288</v>
      </c>
      <c r="R3" s="1">
        <f>IFERROR(VLOOKUP(CompsTable[[#This Row],[Ticker]],FundiesAdj[],MATCH(R$2,FundiesAdj[#Headers],0),FALSE)/Millions,"")</f>
        <v>57411</v>
      </c>
      <c r="S3" s="5">
        <f>IFERROR(VLOOKUP(CompsTable[[#This Row],[Ticker]],FundiesAdj[],MATCH(S$2,FundiesAdj[#Headers],0),FALSE),"")</f>
        <v>3.31</v>
      </c>
      <c r="T3" s="5">
        <f>IFERROR(VLOOKUP(CompsTable[[#This Row],[Ticker]],FundiesAdj[],MATCH(T$2,FundiesAdj[#Headers],0),FALSE),"")</f>
        <v>3.28</v>
      </c>
      <c r="U3" s="43" t="str">
        <f>VLOOKUP(CompsTable[[#This Row],[Ticker]],CompanyData[],MATCH(U$2,CompanyData[#Headers],0),FALSE)</f>
        <v xml:space="preserve">Electronic Computer Manufacturing </v>
      </c>
      <c r="V3" s="2" t="str">
        <f>VLOOKUP(CompsTable[[#This Row],[Ticker]],CompanyData[],MATCH(V$2,CompanyData[#Headers],0),FALSE)</f>
        <v>https://www.apple.com/</v>
      </c>
      <c r="W3" s="41" t="str">
        <f>"https://cloud.iexapis.com/stable/time-series//REPORTED_FINANCIALS/"&amp;CompsTable[[#This Row],[Ticker]]&amp;"/10-K?last=1&amp;token="&amp;my_token</f>
        <v>https://cloud.iexapis.com/stable/time-series//REPORTED_FINANCIALS/AAPL/10-K?last=1&amp;token=</v>
      </c>
      <c r="X3" s="22" t="str">
        <f>"https://cloud.iexapis.com/stable/stock/"&amp;CompsTable[[#This Row],[Ticker]]&amp;"/company/industry?token="&amp;my_token</f>
        <v>https://cloud.iexapis.com/stable/stock/AAPL/company/industry?token=</v>
      </c>
    </row>
    <row r="4" spans="1:24" s="62" customFormat="1" x14ac:dyDescent="0.35">
      <c r="A4" s="46" t="s">
        <v>5</v>
      </c>
      <c r="B4" s="2" t="str">
        <f>VLOOKUP(CompsTable[[#This Row],[Ticker]],CompanyData[],MATCH(B$2,CompanyData[#Headers],0),FALSE)</f>
        <v>Facebook Inc - Class A</v>
      </c>
      <c r="C4" s="5" t="e" cm="1">
        <f t="array" ref="C4">VALUE(_xlfn.WEBSERVICE(Stock&amp;CompsTable[[#This Row],[Ticker]]&amp;"/quote/"&amp;C$2&amp;"?token="&amp;my_token))</f>
        <v>#VALUE!</v>
      </c>
      <c r="D4" s="7" t="e">
        <f>VALUE(_xlfn.WEBSERVICE(Stock&amp;CompsTable[[#This Row],[Ticker]]&amp;"/quote/"&amp;D$2&amp;"?token="&amp;my_token))</f>
        <v>#VALUE!</v>
      </c>
      <c r="E4" s="12" t="e">
        <f>VALUE(_xlfn.WEBSERVICE(Stock&amp;CompsTable[[#This Row],[Ticker]]&amp;"/stats/"&amp;E$2&amp;"?token="&amp;my_token))</f>
        <v>#VALUE!</v>
      </c>
      <c r="F4" s="7" t="e">
        <f>+CompsTable[[#This Row],[latestPrice]]/CompsTable[[#This Row],[week52high]]-1</f>
        <v>#VALUE!</v>
      </c>
      <c r="G4" s="5" t="e">
        <f>VALUE(_xlfn.WEBSERVICE(Stock&amp;CompsTable[[#This Row],[Ticker]]&amp;"/stats/"&amp;G$2&amp;"?token="&amp;my_token))</f>
        <v>#VALUE!</v>
      </c>
      <c r="H4" s="7" t="e">
        <f>+CompsTable[[#This Row],[latestPrice]]/CompsTable[[#This Row],[week52low]]-1</f>
        <v>#VALUE!</v>
      </c>
      <c r="I4" s="8" t="str">
        <f>IFERROR(VALUE(SUBSTITUTE(_xlfn.WEBSERVICE(datapoints&amp;CompsTable[[#This Row],[Ticker]]&amp;"/"&amp;I$2&amp;"?token="&amp;my_token),"""","")),"")</f>
        <v/>
      </c>
      <c r="J4" s="91" t="str">
        <f>IFERROR(VALUE(SUBSTITUTE(_xlfn.WEBSERVICE(datapoints&amp;CompsTable[[#This Row],[Ticker]]&amp;"/"&amp;J$2&amp;"?token="&amp;my_token),"""","")),"")</f>
        <v/>
      </c>
      <c r="K4" s="88" t="str">
        <f>IFERROR(VALUE(SUBSTITUTE(_xlfn.WEBSERVICE(datapoints&amp;CompsTable[[#This Row],[Ticker]]&amp;"/"&amp;K$2&amp;"?token="&amp;my_token),"""","")),"")</f>
        <v/>
      </c>
      <c r="L4" s="12" t="str">
        <f>IFERROR(VALUE(_xlfn.WEBSERVICE(datapoints&amp;CompsTable[[#This Row],[Ticker]]&amp;"/"&amp;L$2&amp;"?token="&amp;my_token)),"")</f>
        <v/>
      </c>
      <c r="M4" s="8" t="str">
        <f>IFERROR(CompsTable[[#This Row],[latestPrice]]/CompsTable[[#This Row],[TTMeps]],"")</f>
        <v/>
      </c>
      <c r="N4" s="22" t="e">
        <f>VALUE(_xlfn.WEBSERVICE(Stock&amp;CompsTable[[#This Row],[Ticker]]&amp;"/stats/"&amp;N$2&amp;"?token="&amp;my_token))/1000000</f>
        <v>#VALUE!</v>
      </c>
      <c r="O4" s="27" t="e">
        <f>VALUE(_xlfn.WEBSERVICE(Stock&amp;CompsTable[[#This Row],[Ticker]]&amp;"/stats/"&amp;O$2&amp;"?token="&amp;my_token))/1000000</f>
        <v>#VALUE!</v>
      </c>
      <c r="P4" s="1">
        <f>IFERROR(VLOOKUP(CompsTable[[#This Row],[Ticker]],FundiesAdj[],MATCH(P$2,FundiesAdj[#Headers],0),FALSE)/Millions,"")</f>
        <v>85965</v>
      </c>
      <c r="Q4" s="1">
        <f>IFERROR(VLOOKUP(CompsTable[[#This Row],[Ticker]],FundiesAdj[],MATCH(Q$2,FundiesAdj[#Headers],0),FALSE)/Millions,"")</f>
        <v>32671</v>
      </c>
      <c r="R4" s="1">
        <f>IFERROR(VLOOKUP(CompsTable[[#This Row],[Ticker]],FundiesAdj[],MATCH(R$2,FundiesAdj[#Headers],0),FALSE)/Millions,"")</f>
        <v>29146</v>
      </c>
      <c r="S4" s="5">
        <f>IFERROR(VLOOKUP(CompsTable[[#This Row],[Ticker]],FundiesAdj[],MATCH(S$2,FundiesAdj[#Headers],0),FALSE),"")</f>
        <v>10.220000000000001</v>
      </c>
      <c r="T4" s="5">
        <f>IFERROR(VLOOKUP(CompsTable[[#This Row],[Ticker]],FundiesAdj[],MATCH(T$2,FundiesAdj[#Headers],0),FALSE),"")</f>
        <v>10.09</v>
      </c>
      <c r="U4" s="43" t="str">
        <f>VLOOKUP(CompsTable[[#This Row],[Ticker]],CompanyData[],MATCH(U$2,CompanyData[#Headers],0),FALSE)</f>
        <v>Data Processing, Hosting, and Related Services</v>
      </c>
      <c r="V4" s="2" t="str">
        <f>VLOOKUP(CompsTable[[#This Row],[Ticker]],CompanyData[],MATCH(V$2,CompanyData[#Headers],0),FALSE)</f>
        <v>https://www.facebook.com</v>
      </c>
      <c r="W4" s="41" t="str">
        <f>"https://cloud.iexapis.com/stable/time-series//REPORTED_FINANCIALS/"&amp;CompsTable[[#This Row],[Ticker]]&amp;"/10-K?last=1&amp;token="&amp;my_token</f>
        <v>https://cloud.iexapis.com/stable/time-series//REPORTED_FINANCIALS/FB/10-K?last=1&amp;token=</v>
      </c>
      <c r="X4" s="22" t="str">
        <f>"https://cloud.iexapis.com/stable/stock/"&amp;CompsTable[[#This Row],[Ticker]]&amp;"/company/industry?token="&amp;my_token</f>
        <v>https://cloud.iexapis.com/stable/stock/FB/company/industry?token=</v>
      </c>
    </row>
    <row r="5" spans="1:24" s="62" customFormat="1" x14ac:dyDescent="0.35">
      <c r="A5" s="100" t="s">
        <v>2210</v>
      </c>
      <c r="B5" s="2" t="str">
        <f>VLOOKUP(CompsTable[[#This Row],[Ticker]],CompanyData[],MATCH(B$2,CompanyData[#Headers],0),FALSE)</f>
        <v>Gamestop Corporation - Class A</v>
      </c>
      <c r="C5" s="5" t="e" cm="1">
        <f t="array" ref="C5">VALUE(_xlfn.WEBSERVICE(Stock&amp;CompsTable[[#This Row],[Ticker]]&amp;"/quote/"&amp;C$2&amp;"?token="&amp;my_token))</f>
        <v>#VALUE!</v>
      </c>
      <c r="D5" s="7" t="e">
        <f>VALUE(_xlfn.WEBSERVICE(Stock&amp;CompsTable[[#This Row],[Ticker]]&amp;"/quote/"&amp;D$2&amp;"?token="&amp;my_token))</f>
        <v>#VALUE!</v>
      </c>
      <c r="E5" s="12" t="e">
        <f>VALUE(_xlfn.WEBSERVICE(Stock&amp;CompsTable[[#This Row],[Ticker]]&amp;"/stats/"&amp;E$2&amp;"?token="&amp;my_token))</f>
        <v>#VALUE!</v>
      </c>
      <c r="F5" s="7" t="e">
        <f>+CompsTable[[#This Row],[latestPrice]]/CompsTable[[#This Row],[week52high]]-1</f>
        <v>#VALUE!</v>
      </c>
      <c r="G5" s="5" t="e">
        <f>VALUE(_xlfn.WEBSERVICE(Stock&amp;CompsTable[[#This Row],[Ticker]]&amp;"/stats/"&amp;G$2&amp;"?token="&amp;my_token))</f>
        <v>#VALUE!</v>
      </c>
      <c r="H5" s="7" t="e">
        <f>+CompsTable[[#This Row],[latestPrice]]/CompsTable[[#This Row],[week52low]]-1</f>
        <v>#VALUE!</v>
      </c>
      <c r="I5" s="8" t="str">
        <f>IFERROR(VALUE(SUBSTITUTE(_xlfn.WEBSERVICE(datapoints&amp;CompsTable[[#This Row],[Ticker]]&amp;"/"&amp;I$2&amp;"?token="&amp;my_token),"""","")),"")</f>
        <v/>
      </c>
      <c r="J5" s="91" t="str">
        <f>IFERROR(VALUE(SUBSTITUTE(_xlfn.WEBSERVICE(datapoints&amp;CompsTable[[#This Row],[Ticker]]&amp;"/"&amp;J$2&amp;"?token="&amp;my_token),"""","")),"")</f>
        <v/>
      </c>
      <c r="K5" s="88" t="str">
        <f>IFERROR(VALUE(SUBSTITUTE(_xlfn.WEBSERVICE(datapoints&amp;CompsTable[[#This Row],[Ticker]]&amp;"/"&amp;K$2&amp;"?token="&amp;my_token),"""","")),"")</f>
        <v/>
      </c>
      <c r="L5" s="5" t="str">
        <f>IFERROR(VALUE(_xlfn.WEBSERVICE(datapoints&amp;CompsTable[[#This Row],[Ticker]]&amp;"/"&amp;L$2&amp;"?token="&amp;my_token)),"")</f>
        <v/>
      </c>
      <c r="M5" s="8" t="str">
        <f>IFERROR(CompsTable[[#This Row],[latestPrice]]/CompsTable[[#This Row],[TTMeps]],"")</f>
        <v/>
      </c>
      <c r="N5" s="22" t="e">
        <f>VALUE(_xlfn.WEBSERVICE(Stock&amp;CompsTable[[#This Row],[Ticker]]&amp;"/stats/"&amp;N$2&amp;"?token="&amp;my_token))/1000000</f>
        <v>#VALUE!</v>
      </c>
      <c r="O5" s="27" t="e">
        <f>VALUE(_xlfn.WEBSERVICE(Stock&amp;CompsTable[[#This Row],[Ticker]]&amp;"/stats/"&amp;O$2&amp;"?token="&amp;my_token))/1000000</f>
        <v>#VALUE!</v>
      </c>
      <c r="P5" s="1">
        <f>IFERROR(VLOOKUP(CompsTable[[#This Row],[Ticker]],FundiesAdj[],MATCH(P$2,FundiesAdj[#Headers],0),FALSE)/Millions,"")</f>
        <v>5089.8</v>
      </c>
      <c r="Q5" s="1">
        <f>IFERROR(VLOOKUP(CompsTable[[#This Row],[Ticker]],FundiesAdj[],MATCH(Q$2,FundiesAdj[#Headers],0),FALSE)/Millions,"")</f>
        <v>-237.8</v>
      </c>
      <c r="R5" s="1">
        <f>IFERROR(VLOOKUP(CompsTable[[#This Row],[Ticker]],FundiesAdj[],MATCH(R$2,FundiesAdj[#Headers],0),FALSE)/Millions,"")</f>
        <v>-215.3</v>
      </c>
      <c r="S5" s="63">
        <f>IFERROR(VLOOKUP(CompsTable[[#This Row],[Ticker]],FundiesAdj[],MATCH(S$2,FundiesAdj[#Headers],0),FALSE),"")</f>
        <v>-3.31</v>
      </c>
      <c r="T5" s="63">
        <f>IFERROR(VLOOKUP(CompsTable[[#This Row],[Ticker]],FundiesAdj[],MATCH(T$2,FundiesAdj[#Headers],0),FALSE),"")</f>
        <v>-3.31</v>
      </c>
      <c r="U5" s="2" t="str">
        <f>VLOOKUP(CompsTable[[#This Row],[Ticker]],CompanyData[],MATCH(U$2,CompanyData[#Headers],0),FALSE)</f>
        <v xml:space="preserve">Electronics Stores </v>
      </c>
      <c r="V5" s="2" t="str">
        <f>VLOOKUP(CompsTable[[#This Row],[Ticker]],CompanyData[],MATCH(V$2,CompanyData[#Headers],0),FALSE)</f>
        <v>http://news.gamestop.com/</v>
      </c>
      <c r="W5" s="41" t="str">
        <f>"https://cloud.iexapis.com/stable/time-series//REPORTED_FINANCIALS/"&amp;CompsTable[[#This Row],[Ticker]]&amp;"/10-K?last=1&amp;token="&amp;my_token</f>
        <v>https://cloud.iexapis.com/stable/time-series//REPORTED_FINANCIALS/GME/10-K?last=1&amp;token=</v>
      </c>
      <c r="X5" s="22" t="str">
        <f>"https://cloud.iexapis.com/stable/stock/"&amp;CompsTable[[#This Row],[Ticker]]&amp;"/company/industry?token="&amp;my_token</f>
        <v>https://cloud.iexapis.com/stable/stock/GME/company/industry?token=</v>
      </c>
    </row>
    <row r="6" spans="1:24" x14ac:dyDescent="0.35">
      <c r="A6" s="46" t="s">
        <v>9</v>
      </c>
      <c r="B6" s="2" t="str">
        <f>VLOOKUP(CompsTable[[#This Row],[Ticker]],CompanyData[],MATCH(B$2,CompanyData[#Headers],0),FALSE)</f>
        <v>Tesla Inc</v>
      </c>
      <c r="C6" s="5" t="e" cm="1">
        <f t="array" ref="C6">VALUE(_xlfn.WEBSERVICE(Stock&amp;CompsTable[[#This Row],[Ticker]]&amp;"/quote/"&amp;C$2&amp;"?token="&amp;my_token))</f>
        <v>#VALUE!</v>
      </c>
      <c r="D6" s="7" t="e">
        <f>VALUE(_xlfn.WEBSERVICE(Stock&amp;CompsTable[[#This Row],[Ticker]]&amp;"/quote/"&amp;D$2&amp;"?token="&amp;my_token))</f>
        <v>#VALUE!</v>
      </c>
      <c r="E6" s="47" t="e">
        <f>VALUE(_xlfn.WEBSERVICE(Stock&amp;CompsTable[[#This Row],[Ticker]]&amp;"/stats/"&amp;E$2&amp;"?token="&amp;my_token))</f>
        <v>#VALUE!</v>
      </c>
      <c r="F6" s="7" t="e">
        <f>+CompsTable[[#This Row],[latestPrice]]/CompsTable[[#This Row],[week52high]]-1</f>
        <v>#VALUE!</v>
      </c>
      <c r="G6" s="5" t="e">
        <f>VALUE(_xlfn.WEBSERVICE(Stock&amp;CompsTable[[#This Row],[Ticker]]&amp;"/stats/"&amp;G$2&amp;"?token="&amp;my_token))</f>
        <v>#VALUE!</v>
      </c>
      <c r="H6" s="7" t="e">
        <f>+CompsTable[[#This Row],[latestPrice]]/CompsTable[[#This Row],[week52low]]-1</f>
        <v>#VALUE!</v>
      </c>
      <c r="I6" s="8" t="str">
        <f>IFERROR(VALUE(SUBSTITUTE(_xlfn.WEBSERVICE(datapoints&amp;CompsTable[[#This Row],[Ticker]]&amp;"/"&amp;I$2&amp;"?token="&amp;my_token),"""","")),"")</f>
        <v/>
      </c>
      <c r="J6" s="91" t="str">
        <f>IFERROR(VALUE(SUBSTITUTE(_xlfn.WEBSERVICE(datapoints&amp;CompsTable[[#This Row],[Ticker]]&amp;"/"&amp;J$2&amp;"?token="&amp;my_token),"""","")),"")</f>
        <v/>
      </c>
      <c r="K6" s="88" t="str">
        <f>IFERROR(VALUE(SUBSTITUTE(_xlfn.WEBSERVICE(datapoints&amp;CompsTable[[#This Row],[Ticker]]&amp;"/"&amp;K$2&amp;"?token="&amp;my_token),"""","")),"")</f>
        <v/>
      </c>
      <c r="L6" s="5" t="str">
        <f>IFERROR(VALUE(_xlfn.WEBSERVICE(datapoints&amp;CompsTable[[#This Row],[Ticker]]&amp;"/"&amp;L$2&amp;"?token="&amp;my_token)),"")</f>
        <v/>
      </c>
      <c r="M6" s="8" t="str">
        <f>IFERROR(CompsTable[[#This Row],[latestPrice]]/CompsTable[[#This Row],[TTMeps]],"")</f>
        <v/>
      </c>
      <c r="N6" s="22" t="e">
        <f>VALUE(_xlfn.WEBSERVICE(Stock&amp;CompsTable[[#This Row],[Ticker]]&amp;"/stats/"&amp;N$2&amp;"?token="&amp;my_token))/1000000</f>
        <v>#VALUE!</v>
      </c>
      <c r="O6" s="27" t="e">
        <f>VALUE(_xlfn.WEBSERVICE(Stock&amp;CompsTable[[#This Row],[Ticker]]&amp;"/stats/"&amp;O$2&amp;"?token="&amp;my_token))/1000000</f>
        <v>#VALUE!</v>
      </c>
      <c r="P6" s="1">
        <f>IFERROR(VLOOKUP(CompsTable[[#This Row],[Ticker]],FundiesAdj[],MATCH(P$2,FundiesAdj[#Headers],0),FALSE)/Millions,"")</f>
        <v>31536</v>
      </c>
      <c r="Q6" s="1">
        <f>IFERROR(VLOOKUP(CompsTable[[#This Row],[Ticker]],FundiesAdj[],MATCH(Q$2,FundiesAdj[#Headers],0),FALSE)/Millions,"")</f>
        <v>1994</v>
      </c>
      <c r="R6" s="1">
        <f>IFERROR(VLOOKUP(CompsTable[[#This Row],[Ticker]],FundiesAdj[],MATCH(R$2,FundiesAdj[#Headers],0),FALSE)/Millions,"")</f>
        <v>862</v>
      </c>
      <c r="S6" s="5">
        <f>IFERROR(VLOOKUP(CompsTable[[#This Row],[Ticker]],FundiesAdj[],MATCH(S$2,FundiesAdj[#Headers],0),FALSE),"")</f>
        <v>0.74</v>
      </c>
      <c r="T6" s="5">
        <f>IFERROR(VLOOKUP(CompsTable[[#This Row],[Ticker]],FundiesAdj[],MATCH(T$2,FundiesAdj[#Headers],0),FALSE),"")</f>
        <v>0.64</v>
      </c>
      <c r="U6" s="43" t="str">
        <f>VLOOKUP(CompsTable[[#This Row],[Ticker]],CompanyData[],MATCH(U$2,CompanyData[#Headers],0),FALSE)</f>
        <v xml:space="preserve">Automobile Manufacturing </v>
      </c>
      <c r="V6" s="2" t="str">
        <f>VLOOKUP(CompsTable[[#This Row],[Ticker]],CompanyData[],MATCH(V$2,CompanyData[#Headers],0),FALSE)</f>
        <v>https://www.tesla.com/</v>
      </c>
      <c r="W6" s="41" t="str">
        <f>"https://cloud.iexapis.com/stable/time-series//REPORTED_FINANCIALS/"&amp;CompsTable[[#This Row],[Ticker]]&amp;"/10-K?last=1&amp;token="&amp;my_token</f>
        <v>https://cloud.iexapis.com/stable/time-series//REPORTED_FINANCIALS/TSLA/10-K?last=1&amp;token=</v>
      </c>
      <c r="X6" s="22" t="str">
        <f>"https://cloud.iexapis.com/stable/stock/"&amp;CompsTable[[#This Row],[Ticker]]&amp;"/company/industry?token="&amp;my_token</f>
        <v>https://cloud.iexapis.com/stable/stock/TSLA/company/industry?token=</v>
      </c>
    </row>
    <row r="7" spans="1:24" x14ac:dyDescent="0.35">
      <c r="A7" s="64"/>
      <c r="D7" s="64"/>
    </row>
    <row r="9" spans="1:24" x14ac:dyDescent="0.35">
      <c r="A9" s="67" t="s">
        <v>2185</v>
      </c>
      <c r="B9" s="67"/>
      <c r="C9" s="67"/>
      <c r="D9" s="67"/>
    </row>
    <row r="10" spans="1:24" x14ac:dyDescent="0.35">
      <c r="A10" s="67" t="s">
        <v>1985</v>
      </c>
      <c r="B10" s="67"/>
      <c r="C10" s="67"/>
      <c r="D10" s="67"/>
    </row>
  </sheetData>
  <mergeCells count="2">
    <mergeCell ref="L1:O1"/>
    <mergeCell ref="P1:R1"/>
  </mergeCells>
  <phoneticPr fontId="3"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efreshCompsTableData">
                <anchor moveWithCells="1" sizeWithCells="1">
                  <from>
                    <xdr:col>1</xdr:col>
                    <xdr:colOff>165100</xdr:colOff>
                    <xdr:row>0</xdr:row>
                    <xdr:rowOff>114300</xdr:rowOff>
                  </from>
                  <to>
                    <xdr:col>1</xdr:col>
                    <xdr:colOff>2413000</xdr:colOff>
                    <xdr:row>0</xdr:row>
                    <xdr:rowOff>584200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CE2D8200-2A98-48E6-8559-65C6F5763D48}">
          <x14:formula1>
            <xm:f>FundiesAdj!$B$1:$BE$1</xm:f>
          </x14:formula1>
          <xm:sqref>P1:P2 Q2:T2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EDD12-4FEC-4944-9CF6-39A4FE0450AC}">
  <sheetPr codeName="Sheet2">
    <pageSetUpPr fitToPage="1"/>
  </sheetPr>
  <dimension ref="A1:K69"/>
  <sheetViews>
    <sheetView zoomScale="85" zoomScaleNormal="85" workbookViewId="0">
      <pane xSplit="3" ySplit="2" topLeftCell="D3" activePane="bottomRight" state="frozen"/>
      <selection pane="topRight" activeCell="D1" sqref="D1"/>
      <selection pane="bottomLeft" activeCell="A3" sqref="A3"/>
      <selection pane="bottomRight" activeCell="I27" sqref="I27"/>
    </sheetView>
  </sheetViews>
  <sheetFormatPr defaultColWidth="8.81640625" defaultRowHeight="14.5" x14ac:dyDescent="0.35"/>
  <cols>
    <col min="1" max="1" width="1.453125" customWidth="1"/>
    <col min="2" max="2" width="2.1796875" customWidth="1"/>
    <col min="3" max="3" width="52.453125" style="3" bestFit="1" customWidth="1"/>
    <col min="4" max="4" width="21.1796875" customWidth="1"/>
    <col min="5" max="5" width="27" customWidth="1"/>
    <col min="6" max="6" width="22.81640625" style="62" customWidth="1"/>
    <col min="7" max="7" width="21.1796875" customWidth="1"/>
  </cols>
  <sheetData>
    <row r="1" spans="1:11" x14ac:dyDescent="0.35">
      <c r="B1" s="28" t="s">
        <v>194</v>
      </c>
      <c r="C1" s="28" t="s">
        <v>191</v>
      </c>
      <c r="D1" s="29" t="s">
        <v>28</v>
      </c>
      <c r="E1" s="29" t="s">
        <v>2210</v>
      </c>
      <c r="F1" s="29" t="s">
        <v>5</v>
      </c>
      <c r="G1" s="29" t="s">
        <v>9</v>
      </c>
      <c r="H1" t="s">
        <v>1981</v>
      </c>
    </row>
    <row r="2" spans="1:11" x14ac:dyDescent="0.35">
      <c r="B2" s="28"/>
      <c r="C2" s="28"/>
      <c r="D2" s="61" t="e">
        <f>SUBSTITUTE(_xlfn.WEBSERVICE("https://cloud.iexapis.com/stable/stock/"&amp;D1&amp;"/stats/companyName?token="&amp;my_token),"""","")</f>
        <v>#VALUE!</v>
      </c>
      <c r="E2" s="61" t="e">
        <f>SUBSTITUTE(_xlfn.WEBSERVICE("https://cloud.iexapis.com/stable/stock/"&amp;E1&amp;"/stats/companyName?token="&amp;my_token),"""","")</f>
        <v>#VALUE!</v>
      </c>
      <c r="F2" s="61" t="e">
        <f>SUBSTITUTE(_xlfn.WEBSERVICE("https://cloud.iexapis.com/stable/stock/"&amp;F1&amp;"/stats/companyName?token="&amp;my_token),"""","")</f>
        <v>#VALUE!</v>
      </c>
      <c r="G2" s="61" t="e">
        <f>SUBSTITUTE(_xlfn.WEBSERVICE("https://cloud.iexapis.com/stable/stock/"&amp;G1&amp;"/stats/companyName?token="&amp;my_token),"""","")</f>
        <v>#VALUE!</v>
      </c>
      <c r="H2" t="s">
        <v>237</v>
      </c>
    </row>
    <row r="3" spans="1:11" x14ac:dyDescent="0.35">
      <c r="B3" s="20" t="s">
        <v>193</v>
      </c>
      <c r="C3" s="28"/>
      <c r="D3" s="26"/>
      <c r="E3" s="26"/>
      <c r="F3" s="26"/>
      <c r="G3" s="6"/>
    </row>
    <row r="4" spans="1:11" x14ac:dyDescent="0.35">
      <c r="B4" s="20"/>
      <c r="C4" s="20" t="s">
        <v>112</v>
      </c>
      <c r="D4" s="22">
        <f>INDEX(FundiesAdj[],MATCH(D$1,FundiesAdj[Ticker],0),MATCH($C4,FundiesAdj[#Headers],0))/Millions</f>
        <v>274515</v>
      </c>
      <c r="E4" s="22">
        <f>INDEX(FundiesAdj[],MATCH(E$1,FundiesAdj[Ticker],0),MATCH($C4,FundiesAdj[#Headers],0))/Millions</f>
        <v>5089.8</v>
      </c>
      <c r="F4" s="22">
        <f>INDEX(FundiesAdj[],MATCH(F$1,FundiesAdj[Ticker],0),MATCH($C4,FundiesAdj[#Headers],0))/Millions</f>
        <v>85965</v>
      </c>
      <c r="G4" s="22">
        <f>INDEX(FundiesAdj[],MATCH(G$1,FundiesAdj[Ticker],0),MATCH($C4,FundiesAdj[#Headers],0))/Millions</f>
        <v>31536</v>
      </c>
    </row>
    <row r="5" spans="1:11" x14ac:dyDescent="0.35">
      <c r="B5" s="20"/>
      <c r="C5" s="20" t="s">
        <v>205</v>
      </c>
      <c r="D5" s="22">
        <f>INDEX(FundiesAdj[],MATCH(D$1,FundiesAdj[Ticker],0),MATCH($C5,FundiesAdj[#Headers],0))/Millions</f>
        <v>169559</v>
      </c>
      <c r="E5" s="22">
        <f>INDEX(FundiesAdj[],MATCH(E$1,FundiesAdj[Ticker],0),MATCH($C5,FundiesAdj[#Headers],0))/Millions</f>
        <v>3830.3</v>
      </c>
      <c r="F5" s="22">
        <f>INDEX(FundiesAdj[],MATCH(F$1,FundiesAdj[Ticker],0),MATCH($C5,FundiesAdj[#Headers],0))/Millions</f>
        <v>16692</v>
      </c>
      <c r="G5" s="22">
        <f>INDEX(FundiesAdj[],MATCH(G$1,FundiesAdj[Ticker],0),MATCH($C5,FundiesAdj[#Headers],0))/Millions</f>
        <v>24906</v>
      </c>
    </row>
    <row r="6" spans="1:11" x14ac:dyDescent="0.35">
      <c r="B6" s="20"/>
      <c r="C6" s="20" t="s">
        <v>119</v>
      </c>
      <c r="D6" s="22">
        <f>INDEX(FundiesAdj[],MATCH(D$1,FundiesAdj[Ticker],0),MATCH($C6,FundiesAdj[#Headers],0))/Millions</f>
        <v>67091</v>
      </c>
      <c r="E6" s="22">
        <f>INDEX(FundiesAdj[],MATCH(E$1,FundiesAdj[Ticker],0),MATCH($C6,FundiesAdj[#Headers],0))/Millions</f>
        <v>-269.89999999999998</v>
      </c>
      <c r="F6" s="22">
        <f>INDEX(FundiesAdj[],MATCH(F$1,FundiesAdj[Ticker],0),MATCH($C6,FundiesAdj[#Headers],0))/Millions</f>
        <v>33180</v>
      </c>
      <c r="G6" s="22">
        <f>INDEX(FundiesAdj[],MATCH(G$1,FundiesAdj[Ticker],0),MATCH($C6,FundiesAdj[#Headers],0))/Millions</f>
        <v>1154</v>
      </c>
      <c r="I6" s="40"/>
      <c r="J6" s="40"/>
      <c r="K6" s="40"/>
    </row>
    <row r="7" spans="1:11" x14ac:dyDescent="0.35">
      <c r="B7" s="20"/>
      <c r="C7" s="20" t="s">
        <v>120</v>
      </c>
      <c r="D7" s="22">
        <f>INDEX(FundiesAdj[],MATCH(D$1,FundiesAdj[Ticker],0),MATCH($C7,FundiesAdj[#Headers],0))/Millions</f>
        <v>57411</v>
      </c>
      <c r="E7" s="22">
        <f>INDEX(FundiesAdj[],MATCH(E$1,FundiesAdj[Ticker],0),MATCH($C7,FundiesAdj[#Headers],0))/Millions</f>
        <v>-215.3</v>
      </c>
      <c r="F7" s="22">
        <f>INDEX(FundiesAdj[],MATCH(F$1,FundiesAdj[Ticker],0),MATCH($C7,FundiesAdj[#Headers],0))/Millions</f>
        <v>29146</v>
      </c>
      <c r="G7" s="22">
        <f>INDEX(FundiesAdj[],MATCH(G$1,FundiesAdj[Ticker],0),MATCH($C7,FundiesAdj[#Headers],0))/Millions</f>
        <v>862</v>
      </c>
      <c r="I7" s="40"/>
      <c r="J7" s="46"/>
      <c r="K7" s="40"/>
    </row>
    <row r="8" spans="1:11" x14ac:dyDescent="0.35">
      <c r="B8" s="20"/>
      <c r="C8" s="20"/>
      <c r="D8" s="3"/>
      <c r="E8" s="3"/>
      <c r="F8" s="3"/>
      <c r="G8" s="3"/>
      <c r="I8" s="40"/>
      <c r="J8" s="46"/>
      <c r="K8" s="40"/>
    </row>
    <row r="9" spans="1:11" x14ac:dyDescent="0.35">
      <c r="B9" s="20"/>
      <c r="C9" s="20" t="s">
        <v>232</v>
      </c>
      <c r="D9" s="22">
        <f>INDEX(FundiesAdj[],MATCH(D$1,FundiesAdj[Ticker],0),MATCH("OperatingIncomeLoss",FundiesAdj[#Headers],0))/Millions</f>
        <v>66288</v>
      </c>
      <c r="E9" s="22">
        <f>INDEX(FundiesAdj[],MATCH(E$1,FundiesAdj[Ticker],0),MATCH("OperatingIncomeLoss",FundiesAdj[#Headers],0))/Millions</f>
        <v>-237.8</v>
      </c>
      <c r="F9" s="22">
        <f>INDEX(FundiesAdj[],MATCH(F$1,FundiesAdj[Ticker],0),MATCH("OperatingIncomeLoss",FundiesAdj[#Headers],0))/Millions</f>
        <v>32671</v>
      </c>
      <c r="G9" s="22">
        <f>INDEX(FundiesAdj[],MATCH(G$1,FundiesAdj[Ticker],0),MATCH("OperatingIncomeLoss",FundiesAdj[#Headers],0))/Millions</f>
        <v>1994</v>
      </c>
      <c r="I9" s="40"/>
      <c r="J9" s="40"/>
      <c r="K9" s="40"/>
    </row>
    <row r="10" spans="1:11" x14ac:dyDescent="0.35">
      <c r="B10" s="20"/>
      <c r="C10" s="20" t="s">
        <v>179</v>
      </c>
      <c r="D10" s="22">
        <f t="shared" ref="D10:G10" si="0">IF(D11&lt;&gt;0,D9+D11,"N/A")</f>
        <v>77344</v>
      </c>
      <c r="E10" s="22">
        <f t="shared" ref="E10:F10" si="1">IF(E11&lt;&gt;0,E9+E11,"N/A")</f>
        <v>-157.80000000000001</v>
      </c>
      <c r="F10" s="22">
        <f t="shared" si="1"/>
        <v>39533</v>
      </c>
      <c r="G10" s="22">
        <f t="shared" si="0"/>
        <v>3564</v>
      </c>
    </row>
    <row r="11" spans="1:11" x14ac:dyDescent="0.35">
      <c r="C11" t="s">
        <v>178</v>
      </c>
      <c r="D11" s="22">
        <f>INDEX(FundiesAdj[],MATCH(D$1,FundiesAdj[Ticker],0),MATCH($C11,FundiesAdj[#Headers],0))/Millions</f>
        <v>11056</v>
      </c>
      <c r="E11" s="22">
        <f>INDEX(FundiesAdj[],MATCH(E$1,FundiesAdj[Ticker],0),MATCH($C11,FundiesAdj[#Headers],0))/Millions</f>
        <v>80</v>
      </c>
      <c r="F11" s="22">
        <f>INDEX(FundiesAdj[],MATCH(F$1,FundiesAdj[Ticker],0),MATCH($C11,FundiesAdj[#Headers],0))/Millions</f>
        <v>6862</v>
      </c>
      <c r="G11" s="22">
        <f>INDEX(FundiesAdj[],MATCH(G$1,FundiesAdj[Ticker],0),MATCH($C11,FundiesAdj[#Headers],0))/Millions</f>
        <v>1570</v>
      </c>
    </row>
    <row r="12" spans="1:11" x14ac:dyDescent="0.35">
      <c r="C12"/>
      <c r="D12" s="6"/>
      <c r="E12" s="6"/>
      <c r="F12" s="6"/>
      <c r="G12" s="6"/>
    </row>
    <row r="13" spans="1:11" x14ac:dyDescent="0.35">
      <c r="C13"/>
      <c r="D13" s="26"/>
      <c r="E13" s="26"/>
      <c r="F13" s="26"/>
      <c r="G13" s="26"/>
    </row>
    <row r="14" spans="1:11" x14ac:dyDescent="0.35">
      <c r="A14" s="31"/>
      <c r="B14" s="31" t="s">
        <v>182</v>
      </c>
      <c r="C14" s="20"/>
      <c r="D14" s="22"/>
      <c r="E14" s="22"/>
      <c r="F14" s="22"/>
      <c r="G14" s="22"/>
    </row>
    <row r="15" spans="1:11" x14ac:dyDescent="0.35">
      <c r="C15" t="s">
        <v>1996</v>
      </c>
      <c r="D15" s="22">
        <f>INDEX(FundiesAdj[],MATCH(D$1,FundiesAdj[Ticker],0),MATCH($C15,FundiesAdj[#Headers],0))/Millions</f>
        <v>39789</v>
      </c>
      <c r="E15" s="22">
        <f>INDEX(FundiesAdj[],MATCH(E$1,FundiesAdj[Ticker],0),MATCH($C15,FundiesAdj[#Headers],0))/Millions</f>
        <v>635</v>
      </c>
      <c r="F15" s="22">
        <f>INDEX(FundiesAdj[],MATCH(F$1,FundiesAdj[Ticker],0),MATCH($C15,FundiesAdj[#Headers],0))/Millions</f>
        <v>17954</v>
      </c>
      <c r="G15" s="22">
        <f>INDEX(FundiesAdj[],MATCH(G$1,FundiesAdj[Ticker],0),MATCH($C15,FundiesAdj[#Headers],0))/Millions</f>
        <v>19384</v>
      </c>
    </row>
    <row r="16" spans="1:11" x14ac:dyDescent="0.35">
      <c r="C16" t="s">
        <v>1986</v>
      </c>
      <c r="D16" s="22">
        <f>INDEX(FundiesAdj[],MATCH(D$1,FundiesAdj[Ticker],0),MATCH($C16,FundiesAdj[#Headers],0))/Millions</f>
        <v>16120</v>
      </c>
      <c r="E16" s="22">
        <f>INDEX(FundiesAdj[],MATCH(E$1,FundiesAdj[Ticker],0),MATCH($C16,FundiesAdj[#Headers],0))/Millions</f>
        <v>105.3</v>
      </c>
      <c r="F16" s="22">
        <f>INDEX(FundiesAdj[],MATCH(F$1,FundiesAdj[Ticker],0),MATCH($C16,FundiesAdj[#Headers],0))/Millions</f>
        <v>11330</v>
      </c>
      <c r="G16" s="22">
        <f>INDEX(FundiesAdj[],MATCH(G$1,FundiesAdj[Ticker],0),MATCH($C16,FundiesAdj[#Headers],0))/Millions</f>
        <v>1886</v>
      </c>
    </row>
    <row r="17" spans="1:7" x14ac:dyDescent="0.35">
      <c r="C17" t="s">
        <v>121</v>
      </c>
      <c r="D17" s="22">
        <f t="shared" ref="D17:G17" si="2">D18-D15</f>
        <v>103924</v>
      </c>
      <c r="E17" s="22">
        <f t="shared" ref="E17:F17" si="3">E18-E15</f>
        <v>916.2</v>
      </c>
      <c r="F17" s="22">
        <f t="shared" si="3"/>
        <v>57716</v>
      </c>
      <c r="G17" s="22">
        <f t="shared" si="2"/>
        <v>7333</v>
      </c>
    </row>
    <row r="18" spans="1:7" x14ac:dyDescent="0.35">
      <c r="C18" t="s">
        <v>122</v>
      </c>
      <c r="D18" s="22">
        <f>INDEX(FundiesAdj[],MATCH(D$1,FundiesAdj[Ticker],0),MATCH($C18,FundiesAdj[#Headers],0))/Millions</f>
        <v>143713</v>
      </c>
      <c r="E18" s="22">
        <f>INDEX(FundiesAdj[],MATCH(E$1,FundiesAdj[Ticker],0),MATCH($C18,FundiesAdj[#Headers],0))/Millions</f>
        <v>1551.2</v>
      </c>
      <c r="F18" s="22">
        <f>INDEX(FundiesAdj[],MATCH(F$1,FundiesAdj[Ticker],0),MATCH($C18,FundiesAdj[#Headers],0))/Millions</f>
        <v>75670</v>
      </c>
      <c r="G18" s="22">
        <f>INDEX(FundiesAdj[],MATCH(G$1,FundiesAdj[Ticker],0),MATCH($C18,FundiesAdj[#Headers],0))/Millions</f>
        <v>26717</v>
      </c>
    </row>
    <row r="19" spans="1:7" x14ac:dyDescent="0.35">
      <c r="C19" t="s">
        <v>181</v>
      </c>
      <c r="D19" s="22">
        <f>INDEX(FundiesAdj[],MATCH(D$1,FundiesAdj[Ticker],0),MATCH($C19,FundiesAdj[#Headers],0))/Millions</f>
        <v>36766</v>
      </c>
      <c r="E19" s="22">
        <f>INDEX(FundiesAdj[],MATCH(E$1,FundiesAdj[Ticker],0),MATCH($C19,FundiesAdj[#Headers],0))/Millions</f>
        <v>201.2</v>
      </c>
      <c r="F19" s="22">
        <f>INDEX(FundiesAdj[],MATCH(F$1,FundiesAdj[Ticker],0),MATCH($C19,FundiesAdj[#Headers],0))/Millions</f>
        <v>45633</v>
      </c>
      <c r="G19" s="22">
        <f>INDEX(FundiesAdj[],MATCH(G$1,FundiesAdj[Ticker],0),MATCH($C19,FundiesAdj[#Headers],0))/Millions</f>
        <v>12747</v>
      </c>
    </row>
    <row r="20" spans="1:7" x14ac:dyDescent="0.35">
      <c r="C20" t="s">
        <v>183</v>
      </c>
      <c r="D20" s="22">
        <f t="shared" ref="D20:G20" si="4">D21-D18-D19</f>
        <v>143409</v>
      </c>
      <c r="E20" s="22">
        <f t="shared" ref="E20:F20" si="5">E21-E18-E19</f>
        <v>720.19999999999982</v>
      </c>
      <c r="F20" s="22">
        <f t="shared" si="5"/>
        <v>38013</v>
      </c>
      <c r="G20" s="22">
        <f t="shared" si="4"/>
        <v>12684</v>
      </c>
    </row>
    <row r="21" spans="1:7" x14ac:dyDescent="0.35">
      <c r="B21" s="20"/>
      <c r="C21" s="20" t="s">
        <v>123</v>
      </c>
      <c r="D21" s="22">
        <f>INDEX(FundiesAdj[],MATCH(D$1,FundiesAdj[Ticker],0),MATCH($C21,FundiesAdj[#Headers],0))/Millions</f>
        <v>323888</v>
      </c>
      <c r="E21" s="22">
        <f>INDEX(FundiesAdj[],MATCH(E$1,FundiesAdj[Ticker],0),MATCH($C21,FundiesAdj[#Headers],0))/Millions</f>
        <v>2472.6</v>
      </c>
      <c r="F21" s="22">
        <f>INDEX(FundiesAdj[],MATCH(F$1,FundiesAdj[Ticker],0),MATCH($C21,FundiesAdj[#Headers],0))/Millions</f>
        <v>159316</v>
      </c>
      <c r="G21" s="22">
        <f>INDEX(FundiesAdj[],MATCH(G$1,FundiesAdj[Ticker],0),MATCH($C21,FundiesAdj[#Headers],0))/Millions</f>
        <v>52148</v>
      </c>
    </row>
    <row r="22" spans="1:7" x14ac:dyDescent="0.35">
      <c r="C22"/>
      <c r="D22" s="6"/>
      <c r="E22" s="6"/>
      <c r="F22" s="6"/>
      <c r="G22" s="6"/>
    </row>
    <row r="23" spans="1:7" x14ac:dyDescent="0.35">
      <c r="A23" s="31"/>
      <c r="B23" s="31" t="s">
        <v>126</v>
      </c>
      <c r="D23" s="6"/>
      <c r="E23" s="6"/>
      <c r="F23" s="6"/>
      <c r="G23" s="6"/>
    </row>
    <row r="24" spans="1:7" x14ac:dyDescent="0.35">
      <c r="C24" t="s">
        <v>234</v>
      </c>
      <c r="D24" s="22">
        <f>INDEX(FundiesAdj[],MATCH(D$1,FundiesAdj[Ticker],0),MATCH($C24,FundiesAdj[#Headers],0))/Millions</f>
        <v>8773</v>
      </c>
      <c r="E24" s="22">
        <f>INDEX(FundiesAdj[],MATCH(E$1,FundiesAdj[Ticker],0),MATCH($C24,FundiesAdj[#Headers],0))/Millions</f>
        <v>121.7</v>
      </c>
      <c r="F24" s="22">
        <f>INDEX(FundiesAdj[],MATCH(F$1,FundiesAdj[Ticker],0),MATCH($C24,FundiesAdj[#Headers],0))/Millions</f>
        <v>0</v>
      </c>
      <c r="G24" s="22">
        <f>INDEX(FundiesAdj[],MATCH(G$1,FundiesAdj[Ticker],0),MATCH($C24,FundiesAdj[#Headers],0))/Millions</f>
        <v>1758</v>
      </c>
    </row>
    <row r="25" spans="1:7" x14ac:dyDescent="0.35">
      <c r="C25" t="s">
        <v>124</v>
      </c>
      <c r="D25" s="22">
        <f>INDEX(FundiesAdj[],MATCH(D$1,FundiesAdj[Ticker],0),MATCH($C25,FundiesAdj[#Headers],0))/Millions</f>
        <v>42296</v>
      </c>
      <c r="E25" s="22">
        <f>INDEX(FundiesAdj[],MATCH(E$1,FundiesAdj[Ticker],0),MATCH($C25,FundiesAdj[#Headers],0))/Millions</f>
        <v>341.8</v>
      </c>
      <c r="F25" s="22">
        <f>INDEX(FundiesAdj[],MATCH(F$1,FundiesAdj[Ticker],0),MATCH($C25,FundiesAdj[#Headers],0))/Millions</f>
        <v>1331</v>
      </c>
      <c r="G25" s="22">
        <f>INDEX(FundiesAdj[],MATCH(G$1,FundiesAdj[Ticker],0),MATCH($C25,FundiesAdj[#Headers],0))/Millions</f>
        <v>6051</v>
      </c>
    </row>
    <row r="26" spans="1:7" x14ac:dyDescent="0.35">
      <c r="C26" t="s">
        <v>185</v>
      </c>
      <c r="D26" s="22">
        <f>INDEX(FundiesAdj[],MATCH(D$1,FundiesAdj[Ticker],0),MATCH($C26,FundiesAdj[#Headers],0))/Millions</f>
        <v>6643</v>
      </c>
      <c r="E26" s="22">
        <f>INDEX(FundiesAdj[],MATCH(E$1,FundiesAdj[Ticker],0),MATCH($C26,FundiesAdj[#Headers],0))/Millions</f>
        <v>348.2</v>
      </c>
      <c r="F26" s="22">
        <f>INDEX(FundiesAdj[],MATCH(F$1,FundiesAdj[Ticker],0),MATCH($C26,FundiesAdj[#Headers],0))/Millions</f>
        <v>382</v>
      </c>
      <c r="G26" s="22">
        <f>INDEX(FundiesAdj[],MATCH(G$1,FundiesAdj[Ticker],0),MATCH($C26,FundiesAdj[#Headers],0))/Millions</f>
        <v>1458</v>
      </c>
    </row>
    <row r="27" spans="1:7" x14ac:dyDescent="0.35">
      <c r="C27" t="s">
        <v>187</v>
      </c>
      <c r="D27" s="6">
        <f>+D28-D24-D25-D26</f>
        <v>47680</v>
      </c>
      <c r="E27" s="6">
        <f>+E28-E24-E25-E26</f>
        <v>531</v>
      </c>
      <c r="F27" s="6">
        <f>+F28-F24-F25-F26</f>
        <v>13268</v>
      </c>
      <c r="G27" s="6">
        <f>+G28-G24-G25-G26</f>
        <v>4981</v>
      </c>
    </row>
    <row r="28" spans="1:7" s="20" customFormat="1" x14ac:dyDescent="0.35">
      <c r="C28" s="20" t="s">
        <v>125</v>
      </c>
      <c r="D28" s="22">
        <f>INDEX(FundiesAdj[],MATCH(D$1,FundiesAdj[Ticker],0),MATCH($C28,FundiesAdj[#Headers],0))/Millions</f>
        <v>105392</v>
      </c>
      <c r="E28" s="22">
        <f>INDEX(FundiesAdj[],MATCH(E$1,FundiesAdj[Ticker],0),MATCH($C28,FundiesAdj[#Headers],0))/Millions</f>
        <v>1342.7</v>
      </c>
      <c r="F28" s="22">
        <f>INDEX(FundiesAdj[],MATCH(F$1,FundiesAdj[Ticker],0),MATCH($C28,FundiesAdj[#Headers],0))/Millions</f>
        <v>14981</v>
      </c>
      <c r="G28" s="22">
        <f>INDEX(FundiesAdj[],MATCH(G$1,FundiesAdj[Ticker],0),MATCH($C28,FundiesAdj[#Headers],0))/Millions</f>
        <v>14248</v>
      </c>
    </row>
    <row r="29" spans="1:7" x14ac:dyDescent="0.35">
      <c r="C29" t="s">
        <v>233</v>
      </c>
      <c r="D29" s="22">
        <f>INDEX(FundiesAdj[],MATCH(D$1,FundiesAdj[Ticker],0),MATCH($C29,FundiesAdj[#Headers],0))/Millions</f>
        <v>0</v>
      </c>
      <c r="E29" s="22">
        <f>INDEX(FundiesAdj[],MATCH(E$1,FundiesAdj[Ticker],0),MATCH($C29,FundiesAdj[#Headers],0))/Millions</f>
        <v>362.7</v>
      </c>
      <c r="F29" s="22">
        <f>INDEX(FundiesAdj[],MATCH(F$1,FundiesAdj[Ticker],0),MATCH($C29,FundiesAdj[#Headers],0))/Millions</f>
        <v>0</v>
      </c>
      <c r="G29" s="22">
        <f>INDEX(FundiesAdj[],MATCH(G$1,FundiesAdj[Ticker],0),MATCH($C29,FundiesAdj[#Headers],0))/Millions</f>
        <v>8462</v>
      </c>
    </row>
    <row r="30" spans="1:7" x14ac:dyDescent="0.35">
      <c r="C30" t="s">
        <v>186</v>
      </c>
      <c r="D30" s="6">
        <f>+D31-D28-D29</f>
        <v>153157</v>
      </c>
      <c r="E30" s="6">
        <f>+E31-E28-E29</f>
        <v>330.50000000000006</v>
      </c>
      <c r="F30" s="6">
        <f>+F31-F28-F29</f>
        <v>16045</v>
      </c>
      <c r="G30" s="6">
        <f>+G31-G28-G29</f>
        <v>5708</v>
      </c>
    </row>
    <row r="31" spans="1:7" x14ac:dyDescent="0.35">
      <c r="B31" s="20"/>
      <c r="C31" s="20" t="s">
        <v>126</v>
      </c>
      <c r="D31" s="22">
        <f>INDEX(FundiesAdj[],MATCH(D$1,FundiesAdj[Ticker],0),MATCH($C31,FundiesAdj[#Headers],0))/Millions</f>
        <v>258549</v>
      </c>
      <c r="E31" s="22">
        <f>INDEX(FundiesAdj[],MATCH(E$1,FundiesAdj[Ticker],0),MATCH($C31,FundiesAdj[#Headers],0))/Millions</f>
        <v>2035.9</v>
      </c>
      <c r="F31" s="22">
        <f>INDEX(FundiesAdj[],MATCH(F$1,FundiesAdj[Ticker],0),MATCH($C31,FundiesAdj[#Headers],0))/Millions</f>
        <v>31026</v>
      </c>
      <c r="G31" s="22">
        <f>INDEX(FundiesAdj[],MATCH(G$1,FundiesAdj[Ticker],0),MATCH($C31,FundiesAdj[#Headers],0))/Millions</f>
        <v>28418</v>
      </c>
    </row>
    <row r="32" spans="1:7" x14ac:dyDescent="0.35">
      <c r="C32"/>
      <c r="D32" s="6"/>
      <c r="E32" s="6"/>
      <c r="F32" s="6"/>
      <c r="G32" s="6"/>
    </row>
    <row r="33" spans="1:7" s="20" customFormat="1" x14ac:dyDescent="0.35">
      <c r="B33"/>
      <c r="C33" t="s">
        <v>127</v>
      </c>
      <c r="D33" s="22">
        <f>INDEX(FundiesAdj[],MATCH(D$1,FundiesAdj[Ticker],0),MATCH($C33,FundiesAdj[#Headers],0))/Millions</f>
        <v>65339</v>
      </c>
      <c r="E33" s="22">
        <f>INDEX(FundiesAdj[],MATCH(E$1,FundiesAdj[Ticker],0),MATCH($C33,FundiesAdj[#Headers],0))/Millions</f>
        <v>436.7</v>
      </c>
      <c r="F33" s="22">
        <f>INDEX(FundiesAdj[],MATCH(F$1,FundiesAdj[Ticker],0),MATCH($C33,FundiesAdj[#Headers],0))/Millions</f>
        <v>128290</v>
      </c>
      <c r="G33" s="22">
        <f>INDEX(FundiesAdj[],MATCH(G$1,FundiesAdj[Ticker],0),MATCH($C33,FundiesAdj[#Headers],0))/Millions</f>
        <v>22225</v>
      </c>
    </row>
    <row r="34" spans="1:7" x14ac:dyDescent="0.35">
      <c r="B34" s="20"/>
      <c r="C34" s="20" t="s">
        <v>128</v>
      </c>
      <c r="D34" s="22">
        <f>INDEX(FundiesAdj[],MATCH(D$1,FundiesAdj[Ticker],0),MATCH($C34,FundiesAdj[#Headers],0))/Millions</f>
        <v>323888</v>
      </c>
      <c r="E34" s="22">
        <f>INDEX(FundiesAdj[],MATCH(E$1,FundiesAdj[Ticker],0),MATCH($C34,FundiesAdj[#Headers],0))/Millions</f>
        <v>2472.6</v>
      </c>
      <c r="F34" s="22">
        <f>INDEX(FundiesAdj[],MATCH(F$1,FundiesAdj[Ticker],0),MATCH($C34,FundiesAdj[#Headers],0))/Millions</f>
        <v>159316</v>
      </c>
      <c r="G34" s="22">
        <f>INDEX(FundiesAdj[],MATCH(G$1,FundiesAdj[Ticker],0),MATCH($C34,FundiesAdj[#Headers],0))/Millions</f>
        <v>52148</v>
      </c>
    </row>
    <row r="35" spans="1:7" x14ac:dyDescent="0.35">
      <c r="C35"/>
      <c r="D35" s="26"/>
      <c r="E35" s="26"/>
      <c r="F35" s="26"/>
      <c r="G35" s="26"/>
    </row>
    <row r="36" spans="1:7" x14ac:dyDescent="0.35">
      <c r="A36" s="30"/>
      <c r="B36" s="30" t="s">
        <v>184</v>
      </c>
      <c r="D36" s="6"/>
      <c r="E36" s="6"/>
      <c r="F36" s="6"/>
      <c r="G36" s="6"/>
    </row>
    <row r="37" spans="1:7" x14ac:dyDescent="0.35">
      <c r="C37" t="s">
        <v>129</v>
      </c>
      <c r="D37" s="22">
        <f>INDEX(FundiesAdj[],MATCH(D$1,FundiesAdj[Ticker],0),MATCH($C37,FundiesAdj[#Headers],0))/Millions</f>
        <v>-86820</v>
      </c>
      <c r="E37" s="22">
        <f>INDEX(FundiesAdj[],MATCH(E$1,FundiesAdj[Ticker],0),MATCH($C37,FundiesAdj[#Headers],0))/Millions</f>
        <v>-55.4</v>
      </c>
      <c r="F37" s="22">
        <f>INDEX(FundiesAdj[],MATCH(F$1,FundiesAdj[Ticker],0),MATCH($C37,FundiesAdj[#Headers],0))/Millions</f>
        <v>-10292</v>
      </c>
      <c r="G37" s="22">
        <f>INDEX(FundiesAdj[],MATCH(G$1,FundiesAdj[Ticker],0),MATCH($C37,FundiesAdj[#Headers],0))/Millions</f>
        <v>9973</v>
      </c>
    </row>
    <row r="38" spans="1:7" x14ac:dyDescent="0.35">
      <c r="C38" t="s">
        <v>130</v>
      </c>
      <c r="D38" s="22">
        <f>INDEX(FundiesAdj[],MATCH(D$1,FundiesAdj[Ticker],0),MATCH($C38,FundiesAdj[#Headers],0))/Millions</f>
        <v>-4289</v>
      </c>
      <c r="E38" s="22">
        <f>INDEX(FundiesAdj[],MATCH(E$1,FundiesAdj[Ticker],0),MATCH($C38,FundiesAdj[#Headers],0))/Millions</f>
        <v>36.9</v>
      </c>
      <c r="F38" s="22">
        <f>INDEX(FundiesAdj[],MATCH(F$1,FundiesAdj[Ticker],0),MATCH($C38,FundiesAdj[#Headers],0))/Millions</f>
        <v>-30059</v>
      </c>
      <c r="G38" s="22">
        <f>INDEX(FundiesAdj[],MATCH(G$1,FundiesAdj[Ticker],0),MATCH($C38,FundiesAdj[#Headers],0))/Millions</f>
        <v>-3132</v>
      </c>
    </row>
    <row r="39" spans="1:7" x14ac:dyDescent="0.35">
      <c r="C39" t="s">
        <v>131</v>
      </c>
      <c r="D39" s="22">
        <f>INDEX(FundiesAdj[],MATCH(D$1,FundiesAdj[Ticker],0),MATCH($C39,FundiesAdj[#Headers],0))/Millions</f>
        <v>80674</v>
      </c>
      <c r="E39" s="22">
        <f>INDEX(FundiesAdj[],MATCH(E$1,FundiesAdj[Ticker],0),MATCH($C39,FundiesAdj[#Headers],0))/Millions</f>
        <v>123.7</v>
      </c>
      <c r="F39" s="22">
        <f>INDEX(FundiesAdj[],MATCH(F$1,FundiesAdj[Ticker],0),MATCH($C39,FundiesAdj[#Headers],0))/Millions</f>
        <v>38747</v>
      </c>
      <c r="G39" s="22">
        <f>INDEX(FundiesAdj[],MATCH(G$1,FundiesAdj[Ticker],0),MATCH($C39,FundiesAdj[#Headers],0))/Millions</f>
        <v>5943</v>
      </c>
    </row>
    <row r="40" spans="1:7" x14ac:dyDescent="0.35">
      <c r="C40"/>
      <c r="D40" s="6"/>
      <c r="E40" s="6"/>
      <c r="F40" s="6"/>
      <c r="G40" s="6"/>
    </row>
    <row r="41" spans="1:7" x14ac:dyDescent="0.35">
      <c r="C41"/>
      <c r="D41" s="26"/>
      <c r="E41" s="26"/>
      <c r="F41" s="26"/>
      <c r="G41" s="26"/>
    </row>
    <row r="42" spans="1:7" x14ac:dyDescent="0.35">
      <c r="B42" s="28" t="s">
        <v>201</v>
      </c>
      <c r="C42"/>
      <c r="D42" s="26"/>
      <c r="E42" s="26"/>
      <c r="F42" s="26"/>
      <c r="G42" s="26"/>
    </row>
    <row r="43" spans="1:7" x14ac:dyDescent="0.35">
      <c r="C43" t="s">
        <v>204</v>
      </c>
      <c r="D43" s="32">
        <f>+D9/D4</f>
        <v>0.24147314354406862</v>
      </c>
      <c r="E43" s="32">
        <f>+E9/E4</f>
        <v>-4.6720892765924005E-2</v>
      </c>
      <c r="F43" s="32">
        <f>+F9/F4</f>
        <v>0.3800500203571221</v>
      </c>
      <c r="G43" s="32">
        <f>+G9/G4</f>
        <v>6.3229325215626589E-2</v>
      </c>
    </row>
    <row r="44" spans="1:7" x14ac:dyDescent="0.35">
      <c r="C44" t="s">
        <v>202</v>
      </c>
      <c r="D44" s="32">
        <f>+D7/D4</f>
        <v>0.20913611278072236</v>
      </c>
      <c r="E44" s="32">
        <f>+E7/E4</f>
        <v>-4.230028684820622E-2</v>
      </c>
      <c r="F44" s="32">
        <f>+F7/F4</f>
        <v>0.3390449601582039</v>
      </c>
      <c r="G44" s="32">
        <f>+G7/G4</f>
        <v>2.7333840690005072E-2</v>
      </c>
    </row>
    <row r="45" spans="1:7" x14ac:dyDescent="0.35">
      <c r="C45" t="s">
        <v>203</v>
      </c>
      <c r="D45" s="32">
        <f t="shared" ref="D45:G45" si="6">D7/D33</f>
        <v>0.87866358530127486</v>
      </c>
      <c r="E45" s="32">
        <f>E7/E33</f>
        <v>-0.49301580032058623</v>
      </c>
      <c r="F45" s="32">
        <f t="shared" ref="F45:G45" si="7">F7/F33</f>
        <v>0.22718840127835374</v>
      </c>
      <c r="G45" s="32">
        <f t="shared" si="7"/>
        <v>3.8785151856017996E-2</v>
      </c>
    </row>
    <row r="46" spans="1:7" x14ac:dyDescent="0.35">
      <c r="C46" t="s">
        <v>1987</v>
      </c>
      <c r="D46" s="25">
        <f>+D16/D4*365</f>
        <v>21.433437152796749</v>
      </c>
      <c r="E46" s="25">
        <f>+E16/E4*365</f>
        <v>7.551279028645526</v>
      </c>
      <c r="F46" s="25">
        <f>+F16/F4*365</f>
        <v>48.106206014075497</v>
      </c>
      <c r="G46" s="25">
        <f>+G16/G4*365</f>
        <v>21.828703703703702</v>
      </c>
    </row>
    <row r="47" spans="1:7" x14ac:dyDescent="0.35">
      <c r="C47"/>
      <c r="D47" s="26"/>
      <c r="E47" s="26"/>
      <c r="F47" s="26"/>
      <c r="G47" s="26"/>
    </row>
    <row r="48" spans="1:7" x14ac:dyDescent="0.35">
      <c r="B48" s="28" t="s">
        <v>195</v>
      </c>
      <c r="C48"/>
      <c r="D48" s="26"/>
      <c r="E48" s="26"/>
      <c r="F48" s="26"/>
      <c r="G48" s="26"/>
    </row>
    <row r="49" spans="2:7" x14ac:dyDescent="0.35">
      <c r="C49" t="s">
        <v>196</v>
      </c>
      <c r="D49" s="25" t="e">
        <f>VALUE(_xlfn.WEBSERVICE(Stock&amp;D1&amp;"/quote/latestPrice"&amp;"?token="&amp;my_token))</f>
        <v>#VALUE!</v>
      </c>
      <c r="E49" s="25" t="e">
        <f>VALUE(_xlfn.WEBSERVICE(Stock&amp;E1&amp;"/quote/latestPrice"&amp;"?token="&amp;my_token))</f>
        <v>#VALUE!</v>
      </c>
      <c r="F49" s="25" t="e">
        <f>VALUE(_xlfn.WEBSERVICE(Stock&amp;F1&amp;"/quote/latestPrice"&amp;"?token="&amp;my_token))</f>
        <v>#VALUE!</v>
      </c>
      <c r="G49" s="25" t="e">
        <f>VALUE(_xlfn.WEBSERVICE(Stock&amp;G1&amp;"/quote/latestPrice"&amp;"?token="&amp;my_token))</f>
        <v>#VALUE!</v>
      </c>
    </row>
    <row r="50" spans="2:7" x14ac:dyDescent="0.35">
      <c r="C50" t="str">
        <f>C58</f>
        <v>WeightedAverageNumberOfSharesOutstandingBasic</v>
      </c>
      <c r="D50" s="27">
        <f>D58</f>
        <v>17352.118999999999</v>
      </c>
      <c r="E50" s="27">
        <f>E58</f>
        <v>65</v>
      </c>
      <c r="F50" s="27">
        <f>F58</f>
        <v>2851</v>
      </c>
      <c r="G50" s="27">
        <f>G58</f>
        <v>933</v>
      </c>
    </row>
    <row r="51" spans="2:7" s="62" customFormat="1" x14ac:dyDescent="0.35">
      <c r="C51" s="62" t="s">
        <v>197</v>
      </c>
      <c r="D51" s="25" t="e">
        <f>VALUE(_xlfn.WEBSERVICE(Stock&amp;D$1&amp;"/stats/"&amp;"marketcap"&amp;"?token="&amp;my_token))/1000000000</f>
        <v>#VALUE!</v>
      </c>
      <c r="E51" s="25" t="e">
        <f>VALUE(_xlfn.WEBSERVICE(Stock&amp;E$1&amp;"/stats/"&amp;"marketcap"&amp;"?token="&amp;my_token))/1000000000</f>
        <v>#VALUE!</v>
      </c>
      <c r="F51" s="25" t="e">
        <f>VALUE(_xlfn.WEBSERVICE(Stock&amp;F$1&amp;"/stats/"&amp;"marketcap"&amp;"?token="&amp;my_token))/1000000000</f>
        <v>#VALUE!</v>
      </c>
      <c r="G51" s="25" t="e">
        <f>VALUE(_xlfn.WEBSERVICE(Stock&amp;G$1&amp;"/stats/"&amp;"marketcap"&amp;"?token="&amp;my_token))/1000000000</f>
        <v>#VALUE!</v>
      </c>
    </row>
    <row r="52" spans="2:7" x14ac:dyDescent="0.35">
      <c r="C52" t="s">
        <v>236</v>
      </c>
      <c r="D52" s="27" t="e">
        <f>(D51*1000+D29+D24-D15)/1000</f>
        <v>#VALUE!</v>
      </c>
      <c r="E52" s="27" t="e">
        <f>(E51*1000+E29+E24-E15)/1000</f>
        <v>#VALUE!</v>
      </c>
      <c r="F52" s="27" t="e">
        <f>(F51*1000+F29+F24-F15)/1000</f>
        <v>#VALUE!</v>
      </c>
      <c r="G52" s="27" t="e">
        <f>(G51*1000+G29+G24-G15)/1000</f>
        <v>#VALUE!</v>
      </c>
    </row>
    <row r="53" spans="2:7" x14ac:dyDescent="0.35">
      <c r="C53" t="s">
        <v>198</v>
      </c>
      <c r="D53" s="25" t="e">
        <f>+D49/D61</f>
        <v>#VALUE!</v>
      </c>
      <c r="E53" s="25" t="e">
        <f>+E49/E61</f>
        <v>#VALUE!</v>
      </c>
      <c r="F53" s="25" t="e">
        <f>+F49/F61</f>
        <v>#VALUE!</v>
      </c>
      <c r="G53" s="25" t="e">
        <f>+G49/G61</f>
        <v>#VALUE!</v>
      </c>
    </row>
    <row r="54" spans="2:7" x14ac:dyDescent="0.35">
      <c r="C54" t="s">
        <v>199</v>
      </c>
      <c r="D54" s="25" t="e">
        <f>+D52*1000/D10</f>
        <v>#VALUE!</v>
      </c>
      <c r="E54" s="25" t="e">
        <f>+E52*1000/E10</f>
        <v>#VALUE!</v>
      </c>
      <c r="F54" s="25" t="e">
        <f>+F52*1000/F10</f>
        <v>#VALUE!</v>
      </c>
      <c r="G54" s="25" t="e">
        <f>+G52*1000/G10</f>
        <v>#VALUE!</v>
      </c>
    </row>
    <row r="55" spans="2:7" x14ac:dyDescent="0.35">
      <c r="C55" t="s">
        <v>200</v>
      </c>
      <c r="D55" s="25" t="e">
        <f>D51/D33*1000</f>
        <v>#VALUE!</v>
      </c>
      <c r="E55" s="25" t="e">
        <f>E51/E33*1000</f>
        <v>#VALUE!</v>
      </c>
      <c r="F55" s="25" t="e">
        <f>F51/F33*1000</f>
        <v>#VALUE!</v>
      </c>
      <c r="G55" s="25" t="e">
        <f>G51/G33*1000</f>
        <v>#VALUE!</v>
      </c>
    </row>
    <row r="56" spans="2:7" x14ac:dyDescent="0.35">
      <c r="C56"/>
      <c r="D56" s="26"/>
      <c r="E56" s="26"/>
      <c r="F56" s="26"/>
      <c r="G56" s="26"/>
    </row>
    <row r="57" spans="2:7" x14ac:dyDescent="0.35">
      <c r="B57" s="28" t="s">
        <v>235</v>
      </c>
      <c r="D57" s="6"/>
      <c r="E57" s="6"/>
      <c r="F57" s="6"/>
      <c r="G57" s="6"/>
    </row>
    <row r="58" spans="2:7" x14ac:dyDescent="0.35">
      <c r="C58" t="s">
        <v>132</v>
      </c>
      <c r="D58" s="22">
        <f>IF(INDEX(FundiesAdj[],MATCH(D$1,FundiesAdj[Ticker],0),MATCH($C58,FundiesAdj[#Headers],0))/Millions&gt;0,INDEX(FundiesAdj[],MATCH(D$1,FundiesAdj[Ticker],0),MATCH($C58,FundiesAdj[#Headers],0))/Millions,D7/D60)</f>
        <v>17352.118999999999</v>
      </c>
      <c r="E58" s="22">
        <f>IF(INDEX(FundiesAdj[],MATCH(E$1,FundiesAdj[Ticker],0),MATCH($C58,FundiesAdj[#Headers],0))/Millions&gt;0,INDEX(FundiesAdj[],MATCH(E$1,FundiesAdj[Ticker],0),MATCH($C58,FundiesAdj[#Headers],0))/Millions,E7/E60)</f>
        <v>65</v>
      </c>
      <c r="F58" s="22">
        <f>IF(INDEX(FundiesAdj[],MATCH(F$1,FundiesAdj[Ticker],0),MATCH($C58,FundiesAdj[#Headers],0))/Millions&gt;0,INDEX(FundiesAdj[],MATCH(F$1,FundiesAdj[Ticker],0),MATCH($C58,FundiesAdj[#Headers],0))/Millions,F7/F60)</f>
        <v>2851</v>
      </c>
      <c r="G58" s="22">
        <f>IF(INDEX(FundiesAdj[],MATCH(G$1,FundiesAdj[Ticker],0),MATCH($C58,FundiesAdj[#Headers],0))/Millions&gt;0,INDEX(FundiesAdj[],MATCH(G$1,FundiesAdj[Ticker],0),MATCH($C58,FundiesAdj[#Headers],0))/Millions,G7/G60)</f>
        <v>933</v>
      </c>
    </row>
    <row r="59" spans="2:7" x14ac:dyDescent="0.35">
      <c r="C59" t="s">
        <v>133</v>
      </c>
      <c r="D59" s="22">
        <f>INDEX(FundiesAdj[],MATCH(D$1,FundiesAdj[Ticker],0),MATCH($C59,FundiesAdj[#Headers],0))/Millions</f>
        <v>17528.214</v>
      </c>
      <c r="E59" s="22">
        <f>INDEX(FundiesAdj[],MATCH(E$1,FundiesAdj[Ticker],0),MATCH($C59,FundiesAdj[#Headers],0))/Millions</f>
        <v>65</v>
      </c>
      <c r="F59" s="22">
        <f>INDEX(FundiesAdj[],MATCH(F$1,FundiesAdj[Ticker],0),MATCH($C59,FundiesAdj[#Headers],0))/Millions</f>
        <v>2888</v>
      </c>
      <c r="G59" s="22">
        <f>INDEX(FundiesAdj[],MATCH(G$1,FundiesAdj[Ticker],0),MATCH($C59,FundiesAdj[#Headers],0))/Millions</f>
        <v>1083</v>
      </c>
    </row>
    <row r="60" spans="2:7" x14ac:dyDescent="0.35">
      <c r="C60" t="s">
        <v>134</v>
      </c>
      <c r="D60" s="25">
        <f>INDEX(FundiesAdj[],MATCH(D$1,FundiesAdj[Ticker],0),MATCH($C60,FundiesAdj[#Headers],0))</f>
        <v>3.31</v>
      </c>
      <c r="E60" s="25">
        <f>INDEX(FundiesAdj[],MATCH(E$1,FundiesAdj[Ticker],0),MATCH($C60,FundiesAdj[#Headers],0))</f>
        <v>-3.31</v>
      </c>
      <c r="F60" s="25">
        <f>INDEX(FundiesAdj[],MATCH(F$1,FundiesAdj[Ticker],0),MATCH($C60,FundiesAdj[#Headers],0))</f>
        <v>10.220000000000001</v>
      </c>
      <c r="G60" s="25">
        <f>INDEX(FundiesAdj[],MATCH(G$1,FundiesAdj[Ticker],0),MATCH($C60,FundiesAdj[#Headers],0))</f>
        <v>0.74</v>
      </c>
    </row>
    <row r="61" spans="2:7" x14ac:dyDescent="0.35">
      <c r="C61" t="s">
        <v>135</v>
      </c>
      <c r="D61" s="25">
        <f>INDEX(FundiesAdj[],MATCH(D$1,FundiesAdj[Ticker],0),MATCH($C61,FundiesAdj[#Headers],0))</f>
        <v>3.28</v>
      </c>
      <c r="E61" s="25">
        <f>INDEX(FundiesAdj[],MATCH(E$1,FundiesAdj[Ticker],0),MATCH($C61,FundiesAdj[#Headers],0))</f>
        <v>-3.31</v>
      </c>
      <c r="F61" s="25">
        <f>INDEX(FundiesAdj[],MATCH(F$1,FundiesAdj[Ticker],0),MATCH($C61,FundiesAdj[#Headers],0))</f>
        <v>10.09</v>
      </c>
      <c r="G61" s="25">
        <f>INDEX(FundiesAdj[],MATCH(G$1,FundiesAdj[Ticker],0),MATCH($C61,FundiesAdj[#Headers],0))</f>
        <v>0.64</v>
      </c>
    </row>
    <row r="62" spans="2:7" x14ac:dyDescent="0.35">
      <c r="C62"/>
      <c r="D62" s="25"/>
      <c r="E62" s="25"/>
      <c r="F62" s="25"/>
      <c r="G62" s="25"/>
    </row>
    <row r="63" spans="2:7" x14ac:dyDescent="0.35">
      <c r="B63" s="20" t="s">
        <v>192</v>
      </c>
      <c r="D63" s="26"/>
      <c r="E63" s="26"/>
      <c r="F63" s="26"/>
      <c r="G63" s="26"/>
    </row>
    <row r="64" spans="2:7" x14ac:dyDescent="0.35">
      <c r="C64" t="s">
        <v>149</v>
      </c>
      <c r="D64" s="26">
        <f>INDEX(FundiesAdj[],MATCH(D$1,FundiesAdj[Ticker],0),MATCH($C64,FundiesAdj[#Headers],0))</f>
        <v>44134</v>
      </c>
      <c r="E64" s="26">
        <f>INDEX(FundiesAdj[],MATCH(E$1,FundiesAdj[Ticker],0),MATCH($C64,FundiesAdj[#Headers],0))</f>
        <v>44278</v>
      </c>
      <c r="F64" s="26">
        <f>INDEX(FundiesAdj[],MATCH(F$1,FundiesAdj[Ticker],0),MATCH($C64,FundiesAdj[#Headers],0))</f>
        <v>44224</v>
      </c>
      <c r="G64" s="26">
        <f>INDEX(FundiesAdj[],MATCH(G$1,FundiesAdj[Ticker],0),MATCH($C64,FundiesAdj[#Headers],0))</f>
        <v>44235</v>
      </c>
    </row>
    <row r="65" spans="3:7" x14ac:dyDescent="0.35">
      <c r="C65" t="s">
        <v>152</v>
      </c>
      <c r="D65" s="26">
        <f>INDEX(FundiesAdj[],MATCH(D$1,FundiesAdj[Ticker],0),MATCH($C65,FundiesAdj[#Headers],0))</f>
        <v>44100</v>
      </c>
      <c r="E65" s="26">
        <f>INDEX(FundiesAdj[],MATCH(E$1,FundiesAdj[Ticker],0),MATCH($C65,FundiesAdj[#Headers],0))</f>
        <v>44226</v>
      </c>
      <c r="F65" s="26">
        <f>INDEX(FundiesAdj[],MATCH(F$1,FundiesAdj[Ticker],0),MATCH($C65,FundiesAdj[#Headers],0))</f>
        <v>44196</v>
      </c>
      <c r="G65" s="26">
        <f>INDEX(FundiesAdj[],MATCH(G$1,FundiesAdj[Ticker],0),MATCH($C65,FundiesAdj[#Headers],0))</f>
        <v>44196</v>
      </c>
    </row>
    <row r="66" spans="3:7" x14ac:dyDescent="0.35">
      <c r="C66" t="s">
        <v>158</v>
      </c>
      <c r="D66" s="25" t="str">
        <f>INDEX(FundiesAdj[],MATCH(D$1,FundiesAdj[Ticker],0),MATCH($C66,FundiesAdj[#Headers],0))</f>
        <v>10-K</v>
      </c>
      <c r="E66" s="25" t="str">
        <f>INDEX(FundiesAdj[],MATCH(E$1,FundiesAdj[Ticker],0),MATCH($C66,FundiesAdj[#Headers],0))</f>
        <v>10-K</v>
      </c>
      <c r="F66" s="25" t="str">
        <f>INDEX(FundiesAdj[],MATCH(F$1,FundiesAdj[Ticker],0),MATCH($C66,FundiesAdj[#Headers],0))</f>
        <v>10-K</v>
      </c>
      <c r="G66" s="25" t="str">
        <f>INDEX(FundiesAdj[],MATCH(G$1,FundiesAdj[Ticker],0),MATCH($C66,FundiesAdj[#Headers],0))</f>
        <v>10-K</v>
      </c>
    </row>
    <row r="67" spans="3:7" x14ac:dyDescent="0.35">
      <c r="C67" t="s">
        <v>159</v>
      </c>
      <c r="D67" s="26">
        <f>INDEX(FundiesAdj[],MATCH(D$1,FundiesAdj[Ticker],0),MATCH($C67,FundiesAdj[#Headers],0))</f>
        <v>44134</v>
      </c>
      <c r="E67" s="26">
        <f>INDEX(FundiesAdj[],MATCH(E$1,FundiesAdj[Ticker],0),MATCH($C67,FundiesAdj[#Headers],0))</f>
        <v>44278</v>
      </c>
      <c r="F67" s="26">
        <f>INDEX(FundiesAdj[],MATCH(F$1,FundiesAdj[Ticker],0),MATCH($C67,FundiesAdj[#Headers],0))</f>
        <v>44224</v>
      </c>
      <c r="G67" s="26">
        <f>INDEX(FundiesAdj[],MATCH(G$1,FundiesAdj[Ticker],0),MATCH($C67,FundiesAdj[#Headers],0))</f>
        <v>44235</v>
      </c>
    </row>
    <row r="68" spans="3:7" x14ac:dyDescent="0.35">
      <c r="C68" t="s">
        <v>113</v>
      </c>
      <c r="D68" s="26">
        <f>INDEX(FundiesAdj[],MATCH(D$1,FundiesAdj[Ticker],0),MATCH($C68,FundiesAdj[#Headers],0))</f>
        <v>44238</v>
      </c>
      <c r="E68" s="26">
        <f>INDEX(FundiesAdj[],MATCH(E$1,FundiesAdj[Ticker],0),MATCH($C68,FundiesAdj[#Headers],0))</f>
        <v>44279</v>
      </c>
      <c r="F68" s="26">
        <f>INDEX(FundiesAdj[],MATCH(F$1,FundiesAdj[Ticker],0),MATCH($C68,FundiesAdj[#Headers],0))</f>
        <v>44238</v>
      </c>
      <c r="G68" s="26">
        <f>INDEX(FundiesAdj[],MATCH(G$1,FundiesAdj[Ticker],0),MATCH($C68,FundiesAdj[#Headers],0))</f>
        <v>44238</v>
      </c>
    </row>
    <row r="69" spans="3:7" x14ac:dyDescent="0.35">
      <c r="C69" t="s">
        <v>113</v>
      </c>
      <c r="D69" s="26">
        <f>INDEX(FundiesAdj[],MATCH(D$1,FundiesAdj[Ticker],0),MATCH($C69,FundiesAdj[#Headers],0))</f>
        <v>44238</v>
      </c>
      <c r="E69" s="26">
        <f>INDEX(FundiesAdj[],MATCH(E$1,FundiesAdj[Ticker],0),MATCH($C69,FundiesAdj[#Headers],0))</f>
        <v>44279</v>
      </c>
      <c r="F69" s="26">
        <f>INDEX(FundiesAdj[],MATCH(F$1,FundiesAdj[Ticker],0),MATCH($C69,FundiesAdj[#Headers],0))</f>
        <v>44238</v>
      </c>
      <c r="G69" s="26">
        <f>INDEX(FundiesAdj[],MATCH(G$1,FundiesAdj[Ticker],0),MATCH($C69,FundiesAdj[#Headers],0))</f>
        <v>44238</v>
      </c>
    </row>
  </sheetData>
  <pageMargins left="0.7" right="0.7" top="0.75" bottom="0.75" header="0.3" footer="0.3"/>
  <pageSetup scale="64" fitToHeight="0"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5C48990-159D-4CB8-9548-2760226F0A66}">
          <x14:formula1>
            <xm:f>'CompsTable'!$A:$A</xm:f>
          </x14:formula1>
          <xm:sqref>D1:G1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DE329-D801-4A47-8773-AF11A08D7752}">
  <sheetPr codeName="Sheet8"/>
  <dimension ref="A1:I21"/>
  <sheetViews>
    <sheetView topLeftCell="A6" workbookViewId="0">
      <selection activeCell="B36" sqref="B36"/>
    </sheetView>
  </sheetViews>
  <sheetFormatPr defaultColWidth="8.81640625" defaultRowHeight="14.5" x14ac:dyDescent="0.35"/>
  <cols>
    <col min="1" max="1" width="15.7265625" bestFit="1" customWidth="1"/>
    <col min="2" max="2" width="9.90625" bestFit="1" customWidth="1"/>
    <col min="3" max="3" width="10.90625" bestFit="1" customWidth="1"/>
    <col min="4" max="4" width="25.7265625" bestFit="1" customWidth="1"/>
    <col min="5" max="5" width="13.6328125" bestFit="1" customWidth="1"/>
    <col min="6" max="6" width="8.36328125" bestFit="1" customWidth="1"/>
    <col min="7" max="7" width="10.90625" bestFit="1" customWidth="1"/>
    <col min="8" max="8" width="13.26953125" bestFit="1" customWidth="1"/>
    <col min="9" max="9" width="10.26953125" bestFit="1" customWidth="1"/>
    <col min="10" max="10" width="10.81640625" bestFit="1" customWidth="1"/>
    <col min="11" max="11" width="15.453125" bestFit="1" customWidth="1"/>
  </cols>
  <sheetData>
    <row r="1" spans="1:9" hidden="1" x14ac:dyDescent="0.35">
      <c r="D1" t="s">
        <v>1967</v>
      </c>
    </row>
    <row r="2" spans="1:9" hidden="1" x14ac:dyDescent="0.35">
      <c r="A2" s="15" t="s">
        <v>99</v>
      </c>
      <c r="B2" s="15" t="s">
        <v>101</v>
      </c>
      <c r="C2" s="42" t="s">
        <v>1965</v>
      </c>
      <c r="D2" s="16" t="s">
        <v>102</v>
      </c>
    </row>
    <row r="3" spans="1:9" hidden="1" x14ac:dyDescent="0.35">
      <c r="A3" s="17">
        <f>+my_token</f>
        <v>0</v>
      </c>
      <c r="B3" s="18" t="s">
        <v>1966</v>
      </c>
      <c r="C3" s="18" t="str">
        <f>C8</f>
        <v>SONO</v>
      </c>
      <c r="D3" s="19" t="str">
        <f>+search[[#This Row],[Base_Url]]&amp;search[[#This Row],[string]]&amp;"?token="&amp;search[[#This Row],[Token]]</f>
        <v>https://cloud.iexapis.com/stable/search/SONO?token=0</v>
      </c>
    </row>
    <row r="4" spans="1:9" hidden="1" x14ac:dyDescent="0.35"/>
    <row r="5" spans="1:9" hidden="1" x14ac:dyDescent="0.35">
      <c r="B5" s="3" t="s">
        <v>106</v>
      </c>
      <c r="C5" s="3"/>
      <c r="D5" s="23" t="s">
        <v>1979</v>
      </c>
    </row>
    <row r="6" spans="1:9" x14ac:dyDescent="0.35">
      <c r="A6" s="20" t="s">
        <v>1980</v>
      </c>
    </row>
    <row r="8" spans="1:9" x14ac:dyDescent="0.35">
      <c r="A8" t="s">
        <v>2186</v>
      </c>
      <c r="C8" s="101" t="s">
        <v>2157</v>
      </c>
    </row>
    <row r="10" spans="1:9" x14ac:dyDescent="0.35">
      <c r="A10" s="37" t="s">
        <v>1968</v>
      </c>
      <c r="B10" s="37"/>
      <c r="C10" s="37"/>
      <c r="D10" s="37"/>
      <c r="E10" s="37"/>
      <c r="F10" s="37"/>
      <c r="G10" s="37"/>
      <c r="H10" s="37"/>
      <c r="I10" s="44"/>
    </row>
    <row r="12" spans="1:9" x14ac:dyDescent="0.35">
      <c r="A12" t="s">
        <v>1982</v>
      </c>
      <c r="B12" t="s">
        <v>239</v>
      </c>
      <c r="C12" t="s">
        <v>1969</v>
      </c>
      <c r="D12" t="s">
        <v>245</v>
      </c>
      <c r="E12" t="s">
        <v>1970</v>
      </c>
      <c r="F12" t="s">
        <v>1971</v>
      </c>
      <c r="G12" t="s">
        <v>240</v>
      </c>
      <c r="H12" t="s">
        <v>247</v>
      </c>
      <c r="I12" t="s">
        <v>1972</v>
      </c>
    </row>
    <row r="13" spans="1:9" x14ac:dyDescent="0.35">
      <c r="B13" t="s">
        <v>2158</v>
      </c>
      <c r="C13" t="s">
        <v>2159</v>
      </c>
      <c r="D13" t="s">
        <v>2160</v>
      </c>
      <c r="E13" t="s">
        <v>2161</v>
      </c>
      <c r="F13" t="s">
        <v>751</v>
      </c>
      <c r="G13" t="s">
        <v>2156</v>
      </c>
      <c r="H13" t="s">
        <v>2005</v>
      </c>
      <c r="I13" t="s">
        <v>1997</v>
      </c>
    </row>
    <row r="14" spans="1:9" x14ac:dyDescent="0.35">
      <c r="B14" t="s">
        <v>2166</v>
      </c>
      <c r="C14" t="s">
        <v>2159</v>
      </c>
      <c r="D14" t="s">
        <v>2163</v>
      </c>
      <c r="E14" t="s">
        <v>260</v>
      </c>
      <c r="F14" t="s">
        <v>2000</v>
      </c>
      <c r="G14" t="s">
        <v>2001</v>
      </c>
      <c r="H14" t="s">
        <v>2005</v>
      </c>
      <c r="I14" t="s">
        <v>2004</v>
      </c>
    </row>
    <row r="15" spans="1:9" x14ac:dyDescent="0.35">
      <c r="B15" t="s">
        <v>2165</v>
      </c>
      <c r="C15" t="s">
        <v>2159</v>
      </c>
      <c r="D15" t="s">
        <v>2160</v>
      </c>
      <c r="E15" t="s">
        <v>2161</v>
      </c>
      <c r="F15" t="s">
        <v>751</v>
      </c>
      <c r="G15" t="s">
        <v>1999</v>
      </c>
      <c r="H15" t="s">
        <v>2005</v>
      </c>
      <c r="I15" t="s">
        <v>1997</v>
      </c>
    </row>
    <row r="16" spans="1:9" x14ac:dyDescent="0.35">
      <c r="B16" t="s">
        <v>2164</v>
      </c>
      <c r="C16" t="s">
        <v>2159</v>
      </c>
      <c r="D16" t="s">
        <v>2160</v>
      </c>
      <c r="E16" t="s">
        <v>2161</v>
      </c>
      <c r="F16" t="s">
        <v>751</v>
      </c>
      <c r="G16" t="s">
        <v>1998</v>
      </c>
      <c r="H16" t="s">
        <v>2005</v>
      </c>
      <c r="I16" t="s">
        <v>1997</v>
      </c>
    </row>
    <row r="17" spans="1:9" x14ac:dyDescent="0.35">
      <c r="B17" t="s">
        <v>2162</v>
      </c>
      <c r="C17" t="s">
        <v>2159</v>
      </c>
      <c r="D17" t="s">
        <v>2163</v>
      </c>
      <c r="E17" t="s">
        <v>260</v>
      </c>
      <c r="F17" t="s">
        <v>2002</v>
      </c>
      <c r="G17" t="s">
        <v>2003</v>
      </c>
      <c r="H17" t="s">
        <v>2005</v>
      </c>
      <c r="I17" t="s">
        <v>2004</v>
      </c>
    </row>
    <row r="18" spans="1:9" x14ac:dyDescent="0.35">
      <c r="B18" t="s">
        <v>2175</v>
      </c>
      <c r="C18" t="s">
        <v>2159</v>
      </c>
      <c r="D18" t="s">
        <v>2163</v>
      </c>
      <c r="E18" t="s">
        <v>260</v>
      </c>
      <c r="F18" t="s">
        <v>262</v>
      </c>
      <c r="G18" t="s">
        <v>2168</v>
      </c>
      <c r="H18" t="s">
        <v>2005</v>
      </c>
      <c r="I18" t="s">
        <v>1973</v>
      </c>
    </row>
    <row r="19" spans="1:9" x14ac:dyDescent="0.35">
      <c r="B19" t="s">
        <v>2169</v>
      </c>
      <c r="D19" t="s">
        <v>2170</v>
      </c>
      <c r="E19" t="s">
        <v>260</v>
      </c>
      <c r="F19" t="s">
        <v>1235</v>
      </c>
      <c r="G19" t="s">
        <v>2171</v>
      </c>
      <c r="H19" t="s">
        <v>2005</v>
      </c>
      <c r="I19" t="s">
        <v>2172</v>
      </c>
    </row>
    <row r="20" spans="1:9" x14ac:dyDescent="0.35">
      <c r="B20" t="s">
        <v>2173</v>
      </c>
      <c r="C20" t="s">
        <v>2159</v>
      </c>
      <c r="D20" t="s">
        <v>2174</v>
      </c>
      <c r="E20" t="s">
        <v>260</v>
      </c>
      <c r="F20" t="s">
        <v>2002</v>
      </c>
      <c r="G20" t="s">
        <v>2003</v>
      </c>
      <c r="H20" t="s">
        <v>2005</v>
      </c>
      <c r="I20" t="s">
        <v>2004</v>
      </c>
    </row>
    <row r="21" spans="1:9" x14ac:dyDescent="0.35">
      <c r="A21" s="62"/>
      <c r="B21" s="62" t="s">
        <v>2167</v>
      </c>
      <c r="C21" s="62" t="s">
        <v>2159</v>
      </c>
      <c r="D21" s="62" t="s">
        <v>2160</v>
      </c>
      <c r="E21" s="62" t="s">
        <v>2161</v>
      </c>
      <c r="F21" s="62" t="s">
        <v>262</v>
      </c>
      <c r="G21" s="62" t="s">
        <v>2168</v>
      </c>
      <c r="H21" s="62" t="s">
        <v>2005</v>
      </c>
      <c r="I21" s="62" t="s">
        <v>1973</v>
      </c>
    </row>
  </sheetData>
  <phoneticPr fontId="3" type="noConversion"/>
  <hyperlinks>
    <hyperlink ref="B3" r:id="rId1" xr:uid="{E3FD0C79-018B-42A3-805A-9013F31403D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Module2.Search">
                <anchor moveWithCells="1" sizeWithCells="1">
                  <from>
                    <xdr:col>3</xdr:col>
                    <xdr:colOff>222250</xdr:colOff>
                    <xdr:row>5</xdr:row>
                    <xdr:rowOff>76200</xdr:rowOff>
                  </from>
                  <to>
                    <xdr:col>4</xdr:col>
                    <xdr:colOff>527050</xdr:colOff>
                    <xdr:row>8</xdr:row>
                    <xdr:rowOff>107950</xdr:rowOff>
                  </to>
                </anchor>
              </controlPr>
            </control>
          </mc:Choice>
        </mc:AlternateContent>
      </controls>
    </mc:Choice>
  </mc:AlternateContent>
  <tableParts count="2">
    <tablePart r:id="rId6"/>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558F4-0FBD-4813-9610-F4C535D352C4}">
  <sheetPr codeName="Sheet7"/>
  <dimension ref="A1:T5"/>
  <sheetViews>
    <sheetView zoomScale="40" zoomScaleNormal="40" workbookViewId="0">
      <selection sqref="A1:T13"/>
    </sheetView>
  </sheetViews>
  <sheetFormatPr defaultColWidth="8.81640625" defaultRowHeight="14.5" x14ac:dyDescent="0.35"/>
  <cols>
    <col min="1" max="1" width="15.81640625" bestFit="1" customWidth="1"/>
    <col min="2" max="2" width="24.6328125" bestFit="1" customWidth="1"/>
    <col min="3" max="3" width="46.453125" bestFit="1" customWidth="1"/>
    <col min="4" max="4" width="48.08984375" bestFit="1" customWidth="1"/>
    <col min="5" max="5" width="27.81640625" bestFit="1" customWidth="1"/>
    <col min="6" max="6" width="80.7265625" style="9" bestFit="1" customWidth="1"/>
    <col min="7" max="7" width="17.81640625" bestFit="1" customWidth="1"/>
    <col min="8" max="8" width="33.54296875" bestFit="1" customWidth="1"/>
    <col min="9" max="9" width="19.1796875" bestFit="1" customWidth="1"/>
    <col min="10" max="10" width="15.36328125" bestFit="1" customWidth="1"/>
    <col min="11" max="11" width="26.26953125" bestFit="1" customWidth="1"/>
    <col min="12" max="12" width="21.90625" style="1" bestFit="1" customWidth="1"/>
    <col min="13" max="13" width="12.6328125" bestFit="1" customWidth="1"/>
    <col min="14" max="14" width="20.81640625" bestFit="1" customWidth="1"/>
    <col min="15" max="15" width="18.08984375" bestFit="1" customWidth="1"/>
    <col min="16" max="16" width="13.54296875" bestFit="1" customWidth="1"/>
    <col min="17" max="17" width="12.6328125" bestFit="1" customWidth="1"/>
    <col min="18" max="18" width="11.90625" bestFit="1" customWidth="1"/>
    <col min="19" max="19" width="16.26953125" bestFit="1" customWidth="1"/>
    <col min="20" max="20" width="14.6328125" bestFit="1" customWidth="1"/>
  </cols>
  <sheetData>
    <row r="1" spans="1:20" x14ac:dyDescent="0.35">
      <c r="A1" t="s">
        <v>239</v>
      </c>
      <c r="B1" t="s">
        <v>20</v>
      </c>
      <c r="C1" t="s">
        <v>240</v>
      </c>
      <c r="D1" t="s">
        <v>241</v>
      </c>
      <c r="E1" t="s">
        <v>242</v>
      </c>
      <c r="F1" s="9" t="s">
        <v>243</v>
      </c>
      <c r="G1" t="s">
        <v>244</v>
      </c>
      <c r="H1" t="s">
        <v>245</v>
      </c>
      <c r="I1" t="s">
        <v>246</v>
      </c>
      <c r="J1" t="s">
        <v>247</v>
      </c>
      <c r="K1" t="s">
        <v>248</v>
      </c>
      <c r="L1" s="1" t="s">
        <v>249</v>
      </c>
      <c r="M1" t="s">
        <v>250</v>
      </c>
      <c r="N1" t="s">
        <v>251</v>
      </c>
      <c r="O1" t="s">
        <v>252</v>
      </c>
      <c r="P1" t="s">
        <v>253</v>
      </c>
      <c r="Q1" t="s">
        <v>254</v>
      </c>
      <c r="R1" t="s">
        <v>255</v>
      </c>
      <c r="S1" t="s">
        <v>256</v>
      </c>
      <c r="T1" t="s">
        <v>257</v>
      </c>
    </row>
    <row r="2" spans="1:20" ht="246.5" x14ac:dyDescent="0.35">
      <c r="A2" s="62" t="s">
        <v>28</v>
      </c>
      <c r="B2" s="62" t="s">
        <v>2009</v>
      </c>
      <c r="C2" s="62" t="s">
        <v>263</v>
      </c>
      <c r="D2" s="62" t="s">
        <v>2010</v>
      </c>
      <c r="E2" s="62" t="s">
        <v>2011</v>
      </c>
      <c r="F2" s="9" t="s">
        <v>2012</v>
      </c>
      <c r="G2" s="62" t="s">
        <v>2013</v>
      </c>
      <c r="H2" s="62" t="s">
        <v>2009</v>
      </c>
      <c r="I2" s="62" t="s">
        <v>260</v>
      </c>
      <c r="J2" s="62" t="s">
        <v>2005</v>
      </c>
      <c r="K2" s="62">
        <v>3571</v>
      </c>
      <c r="L2" s="1">
        <v>147000</v>
      </c>
      <c r="M2" s="62" t="s">
        <v>261</v>
      </c>
      <c r="N2" s="62" t="s">
        <v>2014</v>
      </c>
      <c r="O2" s="62"/>
      <c r="P2" s="62" t="s">
        <v>2008</v>
      </c>
      <c r="Q2" s="62" t="s">
        <v>2015</v>
      </c>
      <c r="R2" s="62" t="s">
        <v>2016</v>
      </c>
      <c r="S2" s="62" t="s">
        <v>262</v>
      </c>
      <c r="T2" s="62">
        <v>14089961010</v>
      </c>
    </row>
    <row r="3" spans="1:20" ht="43.5" x14ac:dyDescent="0.35">
      <c r="A3" s="62" t="s">
        <v>5</v>
      </c>
      <c r="B3" s="62" t="s">
        <v>2018</v>
      </c>
      <c r="C3" s="62" t="s">
        <v>263</v>
      </c>
      <c r="D3" s="62" t="s">
        <v>2017</v>
      </c>
      <c r="E3" s="62" t="s">
        <v>2019</v>
      </c>
      <c r="F3" s="9" t="s">
        <v>2020</v>
      </c>
      <c r="G3" s="62" t="s">
        <v>2021</v>
      </c>
      <c r="H3" s="62" t="s">
        <v>2022</v>
      </c>
      <c r="I3" s="62" t="s">
        <v>260</v>
      </c>
      <c r="J3" s="62" t="s">
        <v>266</v>
      </c>
      <c r="K3" s="62">
        <v>7374</v>
      </c>
      <c r="L3" s="1">
        <v>52534</v>
      </c>
      <c r="M3" s="62" t="s">
        <v>261</v>
      </c>
      <c r="N3" s="62" t="s">
        <v>2023</v>
      </c>
      <c r="O3" s="62"/>
      <c r="P3" s="62" t="s">
        <v>2008</v>
      </c>
      <c r="Q3" s="62" t="s">
        <v>2024</v>
      </c>
      <c r="R3" s="62" t="s">
        <v>2025</v>
      </c>
      <c r="S3" s="62" t="s">
        <v>262</v>
      </c>
      <c r="T3" s="62">
        <v>16506187714</v>
      </c>
    </row>
    <row r="4" spans="1:20" x14ac:dyDescent="0.35">
      <c r="A4" s="62" t="s">
        <v>2210</v>
      </c>
      <c r="B4" s="62" t="s">
        <v>2211</v>
      </c>
      <c r="C4" s="62" t="s">
        <v>258</v>
      </c>
      <c r="D4" s="62" t="s">
        <v>2212</v>
      </c>
      <c r="E4" s="62" t="s">
        <v>2213</v>
      </c>
      <c r="F4" s="9" t="s">
        <v>259</v>
      </c>
      <c r="G4" s="62" t="s">
        <v>2214</v>
      </c>
      <c r="H4" s="62" t="s">
        <v>2215</v>
      </c>
      <c r="I4" s="62" t="s">
        <v>260</v>
      </c>
      <c r="J4" s="62" t="s">
        <v>2006</v>
      </c>
      <c r="K4" s="62">
        <v>5734</v>
      </c>
      <c r="M4" s="62" t="s">
        <v>261</v>
      </c>
      <c r="N4" s="62" t="s">
        <v>2216</v>
      </c>
      <c r="O4" s="62"/>
      <c r="P4" s="62" t="s">
        <v>264</v>
      </c>
      <c r="Q4" s="62" t="s">
        <v>2217</v>
      </c>
      <c r="R4" s="62" t="s">
        <v>2218</v>
      </c>
      <c r="S4" s="62" t="s">
        <v>262</v>
      </c>
      <c r="T4" s="62">
        <v>18174242000</v>
      </c>
    </row>
    <row r="5" spans="1:20" ht="159.5" x14ac:dyDescent="0.35">
      <c r="A5" s="62" t="s">
        <v>9</v>
      </c>
      <c r="B5" s="62" t="s">
        <v>2188</v>
      </c>
      <c r="C5" s="62" t="s">
        <v>263</v>
      </c>
      <c r="D5" s="62" t="s">
        <v>2187</v>
      </c>
      <c r="E5" s="62" t="s">
        <v>2189</v>
      </c>
      <c r="F5" s="9" t="s">
        <v>2190</v>
      </c>
      <c r="G5" s="62" t="s">
        <v>2191</v>
      </c>
      <c r="H5" s="62" t="s">
        <v>2188</v>
      </c>
      <c r="I5" s="62" t="s">
        <v>260</v>
      </c>
      <c r="J5" s="62" t="s">
        <v>2005</v>
      </c>
      <c r="K5" s="62">
        <v>3711</v>
      </c>
      <c r="L5" s="1">
        <v>48016</v>
      </c>
      <c r="M5" s="62" t="s">
        <v>261</v>
      </c>
      <c r="N5" s="62" t="s">
        <v>2192</v>
      </c>
      <c r="O5" s="62"/>
      <c r="P5" s="62" t="s">
        <v>2008</v>
      </c>
      <c r="Q5" s="62" t="s">
        <v>2193</v>
      </c>
      <c r="R5" s="62" t="s">
        <v>2194</v>
      </c>
      <c r="S5" s="62" t="s">
        <v>262</v>
      </c>
      <c r="T5" s="62">
        <v>16506815000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43392-33AD-44A3-8714-D842D4BDFCAC}">
  <sheetPr codeName="Sheet11"/>
  <dimension ref="A1:F506"/>
  <sheetViews>
    <sheetView workbookViewId="0"/>
  </sheetViews>
  <sheetFormatPr defaultColWidth="8.81640625" defaultRowHeight="14.5" x14ac:dyDescent="0.35"/>
  <cols>
    <col min="1" max="1" width="9.1796875" bestFit="1" customWidth="1"/>
    <col min="2" max="2" width="36.90625" bestFit="1" customWidth="1"/>
    <col min="3" max="3" width="35.26953125" bestFit="1" customWidth="1"/>
    <col min="4" max="4" width="21.36328125" bestFit="1" customWidth="1"/>
    <col min="5" max="5" width="7.81640625" bestFit="1" customWidth="1"/>
    <col min="6" max="6" width="33" style="3" bestFit="1" customWidth="1"/>
    <col min="7" max="7" width="34.453125" bestFit="1" customWidth="1"/>
  </cols>
  <sheetData>
    <row r="1" spans="1:6" x14ac:dyDescent="0.35">
      <c r="A1" t="s">
        <v>291</v>
      </c>
      <c r="B1" t="s">
        <v>292</v>
      </c>
      <c r="C1" t="s">
        <v>293</v>
      </c>
      <c r="D1" t="s">
        <v>294</v>
      </c>
      <c r="E1" t="s">
        <v>295</v>
      </c>
      <c r="F1" s="3" t="s">
        <v>296</v>
      </c>
    </row>
    <row r="2" spans="1:6" x14ac:dyDescent="0.35">
      <c r="A2" s="2" t="s">
        <v>165</v>
      </c>
      <c r="B2" s="2" t="s">
        <v>297</v>
      </c>
      <c r="C2" s="2" t="s">
        <v>298</v>
      </c>
      <c r="D2" s="2" t="s">
        <v>299</v>
      </c>
      <c r="E2">
        <v>1090872</v>
      </c>
      <c r="F2" s="41" t="s">
        <v>300</v>
      </c>
    </row>
    <row r="3" spans="1:6" x14ac:dyDescent="0.35">
      <c r="A3" s="2" t="s">
        <v>177</v>
      </c>
      <c r="B3" s="2" t="s">
        <v>301</v>
      </c>
      <c r="C3" s="2" t="s">
        <v>302</v>
      </c>
      <c r="D3" s="2" t="s">
        <v>303</v>
      </c>
      <c r="E3">
        <v>6201</v>
      </c>
      <c r="F3" s="41" t="s">
        <v>304</v>
      </c>
    </row>
    <row r="4" spans="1:6" x14ac:dyDescent="0.35">
      <c r="A4" s="2" t="s">
        <v>162</v>
      </c>
      <c r="B4" s="2" t="s">
        <v>305</v>
      </c>
      <c r="C4" s="2" t="s">
        <v>306</v>
      </c>
      <c r="D4" s="2" t="s">
        <v>307</v>
      </c>
      <c r="E4">
        <v>1158449</v>
      </c>
      <c r="F4" s="41" t="s">
        <v>308</v>
      </c>
    </row>
    <row r="5" spans="1:6" x14ac:dyDescent="0.35">
      <c r="A5" s="2" t="s">
        <v>28</v>
      </c>
      <c r="B5" s="2" t="s">
        <v>309</v>
      </c>
      <c r="C5" s="2" t="s">
        <v>310</v>
      </c>
      <c r="D5" s="2" t="s">
        <v>311</v>
      </c>
      <c r="E5">
        <v>320193</v>
      </c>
      <c r="F5" s="41" t="s">
        <v>312</v>
      </c>
    </row>
    <row r="6" spans="1:6" x14ac:dyDescent="0.35">
      <c r="A6" s="2" t="s">
        <v>59</v>
      </c>
      <c r="B6" s="2" t="s">
        <v>313</v>
      </c>
      <c r="C6" s="2" t="s">
        <v>314</v>
      </c>
      <c r="D6" s="2" t="s">
        <v>315</v>
      </c>
      <c r="E6">
        <v>1551152</v>
      </c>
      <c r="F6" s="41" t="s">
        <v>316</v>
      </c>
    </row>
    <row r="7" spans="1:6" x14ac:dyDescent="0.35">
      <c r="A7" s="2" t="s">
        <v>211</v>
      </c>
      <c r="B7" s="2" t="s">
        <v>317</v>
      </c>
      <c r="C7" s="2" t="s">
        <v>318</v>
      </c>
      <c r="D7" s="2" t="s">
        <v>319</v>
      </c>
      <c r="E7">
        <v>1140859</v>
      </c>
      <c r="F7" s="41" t="s">
        <v>320</v>
      </c>
    </row>
    <row r="8" spans="1:6" x14ac:dyDescent="0.35">
      <c r="A8" s="2" t="s">
        <v>160</v>
      </c>
      <c r="B8" s="2" t="s">
        <v>321</v>
      </c>
      <c r="C8" s="2" t="s">
        <v>322</v>
      </c>
      <c r="D8" s="2" t="s">
        <v>323</v>
      </c>
      <c r="E8">
        <v>815094</v>
      </c>
      <c r="F8" s="41" t="s">
        <v>324</v>
      </c>
    </row>
    <row r="9" spans="1:6" x14ac:dyDescent="0.35">
      <c r="A9" s="2" t="s">
        <v>50</v>
      </c>
      <c r="B9" s="2" t="s">
        <v>265</v>
      </c>
      <c r="C9" s="2" t="s">
        <v>314</v>
      </c>
      <c r="D9" s="2" t="s">
        <v>325</v>
      </c>
      <c r="E9">
        <v>1800</v>
      </c>
      <c r="F9" s="41" t="s">
        <v>326</v>
      </c>
    </row>
    <row r="10" spans="1:6" x14ac:dyDescent="0.35">
      <c r="A10" s="2" t="s">
        <v>94</v>
      </c>
      <c r="B10" s="2" t="s">
        <v>327</v>
      </c>
      <c r="C10" s="2" t="s">
        <v>328</v>
      </c>
      <c r="D10" s="2" t="s">
        <v>329</v>
      </c>
      <c r="E10">
        <v>1467373</v>
      </c>
      <c r="F10" s="41" t="s">
        <v>330</v>
      </c>
    </row>
    <row r="11" spans="1:6" x14ac:dyDescent="0.35">
      <c r="A11" s="2" t="s">
        <v>45</v>
      </c>
      <c r="B11" s="2" t="s">
        <v>331</v>
      </c>
      <c r="C11" s="2" t="s">
        <v>332</v>
      </c>
      <c r="D11" s="2" t="s">
        <v>333</v>
      </c>
      <c r="E11">
        <v>796343</v>
      </c>
      <c r="F11" s="41" t="s">
        <v>334</v>
      </c>
    </row>
    <row r="12" spans="1:6" x14ac:dyDescent="0.35">
      <c r="A12" s="2" t="s">
        <v>214</v>
      </c>
      <c r="B12" s="2" t="s">
        <v>335</v>
      </c>
      <c r="C12" s="2" t="s">
        <v>336</v>
      </c>
      <c r="D12" s="2" t="s">
        <v>337</v>
      </c>
      <c r="E12">
        <v>6281</v>
      </c>
      <c r="F12" s="41" t="s">
        <v>338</v>
      </c>
    </row>
    <row r="13" spans="1:6" x14ac:dyDescent="0.35">
      <c r="A13" s="2" t="s">
        <v>222</v>
      </c>
      <c r="B13" s="2" t="s">
        <v>339</v>
      </c>
      <c r="C13" s="2" t="s">
        <v>340</v>
      </c>
      <c r="D13" s="2" t="s">
        <v>341</v>
      </c>
      <c r="E13">
        <v>7084</v>
      </c>
      <c r="F13" s="41" t="s">
        <v>342</v>
      </c>
    </row>
    <row r="14" spans="1:6" x14ac:dyDescent="0.35">
      <c r="A14" s="2" t="s">
        <v>228</v>
      </c>
      <c r="B14" s="2" t="s">
        <v>343</v>
      </c>
      <c r="C14" s="2" t="s">
        <v>344</v>
      </c>
      <c r="D14" s="2" t="s">
        <v>345</v>
      </c>
      <c r="E14">
        <v>8670</v>
      </c>
      <c r="F14" s="41" t="s">
        <v>346</v>
      </c>
    </row>
    <row r="15" spans="1:6" x14ac:dyDescent="0.35">
      <c r="A15" s="2" t="s">
        <v>227</v>
      </c>
      <c r="B15" s="2" t="s">
        <v>267</v>
      </c>
      <c r="C15" s="2" t="s">
        <v>347</v>
      </c>
      <c r="D15" s="2" t="s">
        <v>348</v>
      </c>
      <c r="E15">
        <v>769397</v>
      </c>
      <c r="F15" s="41" t="s">
        <v>334</v>
      </c>
    </row>
    <row r="16" spans="1:6" x14ac:dyDescent="0.35">
      <c r="A16" s="2" t="s">
        <v>176</v>
      </c>
      <c r="B16" s="2" t="s">
        <v>349</v>
      </c>
      <c r="C16" s="2" t="s">
        <v>350</v>
      </c>
      <c r="D16" s="2" t="s">
        <v>351</v>
      </c>
      <c r="E16">
        <v>1002910</v>
      </c>
      <c r="F16" s="41" t="s">
        <v>342</v>
      </c>
    </row>
    <row r="17" spans="1:6" x14ac:dyDescent="0.35">
      <c r="A17" s="2" t="s">
        <v>206</v>
      </c>
      <c r="B17" s="2" t="s">
        <v>352</v>
      </c>
      <c r="C17" s="2" t="s">
        <v>353</v>
      </c>
      <c r="D17" s="2" t="s">
        <v>354</v>
      </c>
      <c r="E17">
        <v>4904</v>
      </c>
      <c r="F17" s="41" t="s">
        <v>355</v>
      </c>
    </row>
    <row r="18" spans="1:6" x14ac:dyDescent="0.35">
      <c r="A18" s="2" t="s">
        <v>163</v>
      </c>
      <c r="B18" s="2" t="s">
        <v>356</v>
      </c>
      <c r="C18" s="2" t="s">
        <v>357</v>
      </c>
      <c r="D18" s="2" t="s">
        <v>358</v>
      </c>
      <c r="E18">
        <v>874761</v>
      </c>
      <c r="F18" s="41" t="s">
        <v>324</v>
      </c>
    </row>
    <row r="19" spans="1:6" x14ac:dyDescent="0.35">
      <c r="A19" s="2" t="s">
        <v>164</v>
      </c>
      <c r="B19" s="2" t="s">
        <v>359</v>
      </c>
      <c r="C19" s="2" t="s">
        <v>360</v>
      </c>
      <c r="D19" s="2" t="s">
        <v>361</v>
      </c>
      <c r="E19">
        <v>4977</v>
      </c>
      <c r="F19" s="41" t="s">
        <v>362</v>
      </c>
    </row>
    <row r="20" spans="1:6" x14ac:dyDescent="0.35">
      <c r="A20" s="2" t="s">
        <v>208</v>
      </c>
      <c r="B20" s="2" t="s">
        <v>363</v>
      </c>
      <c r="C20" s="2" t="s">
        <v>364</v>
      </c>
      <c r="D20" s="2" t="s">
        <v>365</v>
      </c>
      <c r="E20">
        <v>5272</v>
      </c>
      <c r="F20" s="41" t="s">
        <v>366</v>
      </c>
    </row>
    <row r="21" spans="1:6" x14ac:dyDescent="0.35">
      <c r="A21" s="2" t="s">
        <v>225</v>
      </c>
      <c r="B21" s="2" t="s">
        <v>367</v>
      </c>
      <c r="C21" s="2" t="s">
        <v>364</v>
      </c>
      <c r="D21" s="2" t="s">
        <v>368</v>
      </c>
      <c r="E21">
        <v>1267238</v>
      </c>
      <c r="F21" s="41" t="s">
        <v>369</v>
      </c>
    </row>
    <row r="22" spans="1:6" x14ac:dyDescent="0.35">
      <c r="A22" s="2" t="s">
        <v>224</v>
      </c>
      <c r="B22" s="2" t="s">
        <v>268</v>
      </c>
      <c r="C22" s="2" t="s">
        <v>370</v>
      </c>
      <c r="D22" s="2" t="s">
        <v>371</v>
      </c>
      <c r="E22">
        <v>354190</v>
      </c>
      <c r="F22" s="41" t="s">
        <v>372</v>
      </c>
    </row>
    <row r="23" spans="1:6" x14ac:dyDescent="0.35">
      <c r="A23" s="2" t="s">
        <v>167</v>
      </c>
      <c r="B23" s="2" t="s">
        <v>373</v>
      </c>
      <c r="C23" s="2" t="s">
        <v>374</v>
      </c>
      <c r="D23" s="2" t="s">
        <v>375</v>
      </c>
      <c r="E23">
        <v>1086222</v>
      </c>
      <c r="F23" s="41" t="s">
        <v>376</v>
      </c>
    </row>
    <row r="24" spans="1:6" x14ac:dyDescent="0.35">
      <c r="A24" s="2" t="s">
        <v>169</v>
      </c>
      <c r="B24" s="2" t="s">
        <v>377</v>
      </c>
      <c r="C24" s="2" t="s">
        <v>378</v>
      </c>
      <c r="D24" s="2" t="s">
        <v>379</v>
      </c>
      <c r="E24">
        <v>915913</v>
      </c>
      <c r="F24" s="41" t="s">
        <v>380</v>
      </c>
    </row>
    <row r="25" spans="1:6" x14ac:dyDescent="0.35">
      <c r="A25" s="2" t="s">
        <v>172</v>
      </c>
      <c r="B25" s="2" t="s">
        <v>381</v>
      </c>
      <c r="C25" s="2" t="s">
        <v>332</v>
      </c>
      <c r="D25" s="2" t="s">
        <v>382</v>
      </c>
      <c r="E25">
        <v>1097149</v>
      </c>
      <c r="F25" s="41" t="s">
        <v>383</v>
      </c>
    </row>
    <row r="26" spans="1:6" x14ac:dyDescent="0.35">
      <c r="A26" s="2" t="s">
        <v>168</v>
      </c>
      <c r="B26" s="2" t="s">
        <v>384</v>
      </c>
      <c r="C26" s="2" t="s">
        <v>385</v>
      </c>
      <c r="D26" s="2" t="s">
        <v>386</v>
      </c>
      <c r="E26">
        <v>766421</v>
      </c>
      <c r="F26" s="41" t="s">
        <v>320</v>
      </c>
    </row>
    <row r="27" spans="1:6" x14ac:dyDescent="0.35">
      <c r="A27" s="2" t="s">
        <v>174</v>
      </c>
      <c r="B27" s="2" t="s">
        <v>387</v>
      </c>
      <c r="C27" s="2" t="s">
        <v>388</v>
      </c>
      <c r="D27" s="2" t="s">
        <v>389</v>
      </c>
      <c r="E27">
        <v>899051</v>
      </c>
      <c r="F27" s="41" t="s">
        <v>390</v>
      </c>
    </row>
    <row r="28" spans="1:6" x14ac:dyDescent="0.35">
      <c r="A28" s="2" t="s">
        <v>173</v>
      </c>
      <c r="B28" s="2" t="s">
        <v>391</v>
      </c>
      <c r="C28" s="2" t="s">
        <v>328</v>
      </c>
      <c r="D28" s="2" t="s">
        <v>392</v>
      </c>
      <c r="E28">
        <v>1579241</v>
      </c>
      <c r="F28" s="41" t="s">
        <v>393</v>
      </c>
    </row>
    <row r="29" spans="1:6" x14ac:dyDescent="0.35">
      <c r="A29" s="2" t="s">
        <v>171</v>
      </c>
      <c r="B29" s="2" t="s">
        <v>394</v>
      </c>
      <c r="C29" s="2" t="s">
        <v>395</v>
      </c>
      <c r="D29" s="2" t="s">
        <v>396</v>
      </c>
      <c r="E29">
        <v>899866</v>
      </c>
      <c r="F29" s="41" t="s">
        <v>397</v>
      </c>
    </row>
    <row r="30" spans="1:6" x14ac:dyDescent="0.35">
      <c r="A30" s="2" t="s">
        <v>220</v>
      </c>
      <c r="B30" s="2" t="s">
        <v>269</v>
      </c>
      <c r="C30" s="2" t="s">
        <v>298</v>
      </c>
      <c r="D30" s="2" t="s">
        <v>398</v>
      </c>
      <c r="E30">
        <v>6951</v>
      </c>
      <c r="F30" s="41" t="s">
        <v>399</v>
      </c>
    </row>
    <row r="31" spans="1:6" x14ac:dyDescent="0.35">
      <c r="A31" s="2" t="s">
        <v>175</v>
      </c>
      <c r="B31" s="2" t="s">
        <v>1994</v>
      </c>
      <c r="C31" s="2" t="s">
        <v>1995</v>
      </c>
      <c r="D31" s="2" t="s">
        <v>401</v>
      </c>
      <c r="E31">
        <v>1748790</v>
      </c>
      <c r="F31" s="41" t="s">
        <v>402</v>
      </c>
    </row>
    <row r="32" spans="1:6" x14ac:dyDescent="0.35">
      <c r="A32" s="2" t="s">
        <v>85</v>
      </c>
      <c r="B32" s="2" t="s">
        <v>403</v>
      </c>
      <c r="C32" s="2" t="s">
        <v>298</v>
      </c>
      <c r="D32" s="2" t="s">
        <v>404</v>
      </c>
      <c r="E32">
        <v>2488</v>
      </c>
      <c r="F32" s="41" t="s">
        <v>405</v>
      </c>
    </row>
    <row r="33" spans="1:6" x14ac:dyDescent="0.35">
      <c r="A33" s="2" t="s">
        <v>212</v>
      </c>
      <c r="B33" s="2" t="s">
        <v>406</v>
      </c>
      <c r="C33" s="2" t="s">
        <v>407</v>
      </c>
      <c r="D33" s="2" t="s">
        <v>408</v>
      </c>
      <c r="E33">
        <v>1037868</v>
      </c>
      <c r="F33" s="41" t="s">
        <v>409</v>
      </c>
    </row>
    <row r="34" spans="1:6" x14ac:dyDescent="0.35">
      <c r="A34" s="2" t="s">
        <v>70</v>
      </c>
      <c r="B34" s="2" t="s">
        <v>410</v>
      </c>
      <c r="C34" s="2" t="s">
        <v>411</v>
      </c>
      <c r="D34" s="2" t="s">
        <v>412</v>
      </c>
      <c r="E34">
        <v>318154</v>
      </c>
      <c r="F34" s="41" t="s">
        <v>413</v>
      </c>
    </row>
    <row r="35" spans="1:6" x14ac:dyDescent="0.35">
      <c r="A35" s="2" t="s">
        <v>210</v>
      </c>
      <c r="B35" s="2" t="s">
        <v>414</v>
      </c>
      <c r="C35" s="2" t="s">
        <v>415</v>
      </c>
      <c r="D35" s="2" t="s">
        <v>416</v>
      </c>
      <c r="E35">
        <v>820027</v>
      </c>
      <c r="F35" s="41" t="s">
        <v>417</v>
      </c>
    </row>
    <row r="36" spans="1:6" x14ac:dyDescent="0.35">
      <c r="A36" s="2" t="s">
        <v>87</v>
      </c>
      <c r="B36" s="2" t="s">
        <v>270</v>
      </c>
      <c r="C36" s="2" t="s">
        <v>395</v>
      </c>
      <c r="D36" s="2" t="s">
        <v>418</v>
      </c>
      <c r="E36">
        <v>1053507</v>
      </c>
      <c r="F36" s="41" t="s">
        <v>419</v>
      </c>
    </row>
    <row r="37" spans="1:6" x14ac:dyDescent="0.35">
      <c r="A37" s="2" t="s">
        <v>29</v>
      </c>
      <c r="B37" s="2" t="s">
        <v>271</v>
      </c>
      <c r="C37" s="2" t="s">
        <v>385</v>
      </c>
      <c r="D37" s="2" t="s">
        <v>420</v>
      </c>
      <c r="E37">
        <v>1018724</v>
      </c>
      <c r="F37" s="41" t="s">
        <v>380</v>
      </c>
    </row>
    <row r="38" spans="1:6" x14ac:dyDescent="0.35">
      <c r="A38" s="2" t="s">
        <v>223</v>
      </c>
      <c r="B38" s="2" t="s">
        <v>421</v>
      </c>
      <c r="C38" s="2" t="s">
        <v>298</v>
      </c>
      <c r="D38" s="2" t="s">
        <v>422</v>
      </c>
      <c r="E38">
        <v>1596532</v>
      </c>
      <c r="F38" s="41" t="s">
        <v>423</v>
      </c>
    </row>
    <row r="39" spans="1:6" x14ac:dyDescent="0.35">
      <c r="A39" s="2" t="s">
        <v>215</v>
      </c>
      <c r="B39" s="2" t="s">
        <v>424</v>
      </c>
      <c r="C39" s="2" t="s">
        <v>425</v>
      </c>
      <c r="D39" s="2" t="s">
        <v>382</v>
      </c>
      <c r="E39">
        <v>1013462</v>
      </c>
      <c r="F39" s="41" t="s">
        <v>405</v>
      </c>
    </row>
    <row r="40" spans="1:6" x14ac:dyDescent="0.35">
      <c r="A40" s="2" t="s">
        <v>216</v>
      </c>
      <c r="B40" s="2" t="s">
        <v>426</v>
      </c>
      <c r="C40" s="2" t="s">
        <v>427</v>
      </c>
      <c r="D40" s="2" t="s">
        <v>428</v>
      </c>
      <c r="E40">
        <v>1156039</v>
      </c>
      <c r="F40" s="41" t="s">
        <v>429</v>
      </c>
    </row>
    <row r="41" spans="1:6" x14ac:dyDescent="0.35">
      <c r="A41" s="2" t="s">
        <v>217</v>
      </c>
      <c r="B41" s="2" t="s">
        <v>430</v>
      </c>
      <c r="C41" s="2" t="s">
        <v>431</v>
      </c>
      <c r="D41" s="2" t="s">
        <v>432</v>
      </c>
      <c r="E41">
        <v>315293</v>
      </c>
      <c r="F41" s="41" t="s">
        <v>433</v>
      </c>
    </row>
    <row r="42" spans="1:6" x14ac:dyDescent="0.35">
      <c r="A42" s="2" t="s">
        <v>218</v>
      </c>
      <c r="B42" s="2" t="s">
        <v>434</v>
      </c>
      <c r="C42" s="2" t="s">
        <v>435</v>
      </c>
      <c r="D42" s="2" t="s">
        <v>436</v>
      </c>
      <c r="E42">
        <v>91142</v>
      </c>
      <c r="F42" s="41" t="s">
        <v>437</v>
      </c>
    </row>
    <row r="43" spans="1:6" x14ac:dyDescent="0.35">
      <c r="A43" s="2" t="s">
        <v>219</v>
      </c>
      <c r="B43" s="2" t="s">
        <v>272</v>
      </c>
      <c r="C43" s="2" t="s">
        <v>438</v>
      </c>
      <c r="D43" s="2" t="s">
        <v>439</v>
      </c>
      <c r="E43">
        <v>6769</v>
      </c>
      <c r="F43" s="41" t="s">
        <v>440</v>
      </c>
    </row>
    <row r="44" spans="1:6" x14ac:dyDescent="0.35">
      <c r="A44" s="2" t="s">
        <v>166</v>
      </c>
      <c r="B44" s="2" t="s">
        <v>441</v>
      </c>
      <c r="C44" s="2" t="s">
        <v>442</v>
      </c>
      <c r="D44" s="2" t="s">
        <v>443</v>
      </c>
      <c r="E44">
        <v>2969</v>
      </c>
      <c r="F44" s="41" t="s">
        <v>444</v>
      </c>
    </row>
    <row r="45" spans="1:6" x14ac:dyDescent="0.35">
      <c r="A45" s="2" t="s">
        <v>213</v>
      </c>
      <c r="B45" s="2" t="s">
        <v>445</v>
      </c>
      <c r="C45" s="2" t="s">
        <v>446</v>
      </c>
      <c r="D45" s="2" t="s">
        <v>447</v>
      </c>
      <c r="E45">
        <v>820313</v>
      </c>
      <c r="F45" s="41" t="s">
        <v>308</v>
      </c>
    </row>
    <row r="46" spans="1:6" x14ac:dyDescent="0.35">
      <c r="A46" s="2" t="s">
        <v>221</v>
      </c>
      <c r="B46" s="2" t="s">
        <v>273</v>
      </c>
      <c r="C46" s="2" t="s">
        <v>328</v>
      </c>
      <c r="D46" s="2" t="s">
        <v>448</v>
      </c>
      <c r="E46">
        <v>1521332</v>
      </c>
      <c r="F46" s="41" t="s">
        <v>380</v>
      </c>
    </row>
    <row r="47" spans="1:6" x14ac:dyDescent="0.35">
      <c r="A47" s="2" t="s">
        <v>170</v>
      </c>
      <c r="B47" s="2" t="s">
        <v>449</v>
      </c>
      <c r="C47" s="2" t="s">
        <v>450</v>
      </c>
      <c r="D47" s="2" t="s">
        <v>404</v>
      </c>
      <c r="E47">
        <v>1035443</v>
      </c>
      <c r="F47" s="41" t="s">
        <v>380</v>
      </c>
    </row>
    <row r="48" spans="1:6" x14ac:dyDescent="0.35">
      <c r="A48" s="2" t="s">
        <v>226</v>
      </c>
      <c r="B48" s="2" t="s">
        <v>451</v>
      </c>
      <c r="C48" s="2" t="s">
        <v>452</v>
      </c>
      <c r="D48" s="2" t="s">
        <v>453</v>
      </c>
      <c r="E48">
        <v>731802</v>
      </c>
      <c r="F48" s="41" t="s">
        <v>355</v>
      </c>
    </row>
    <row r="49" spans="1:6" x14ac:dyDescent="0.35">
      <c r="A49" s="2" t="s">
        <v>161</v>
      </c>
      <c r="B49" s="2" t="s">
        <v>454</v>
      </c>
      <c r="C49" s="2" t="s">
        <v>455</v>
      </c>
      <c r="D49" s="2" t="s">
        <v>456</v>
      </c>
      <c r="E49">
        <v>718877</v>
      </c>
      <c r="F49" s="41" t="s">
        <v>457</v>
      </c>
    </row>
    <row r="50" spans="1:6" x14ac:dyDescent="0.35">
      <c r="A50" s="2" t="s">
        <v>230</v>
      </c>
      <c r="B50" s="2" t="s">
        <v>458</v>
      </c>
      <c r="C50" s="2" t="s">
        <v>357</v>
      </c>
      <c r="D50" s="2" t="s">
        <v>459</v>
      </c>
      <c r="E50">
        <v>915912</v>
      </c>
      <c r="F50" s="41" t="s">
        <v>460</v>
      </c>
    </row>
    <row r="51" spans="1:6" x14ac:dyDescent="0.35">
      <c r="A51" s="2" t="s">
        <v>60</v>
      </c>
      <c r="B51" s="2" t="s">
        <v>461</v>
      </c>
      <c r="C51" s="2" t="s">
        <v>332</v>
      </c>
      <c r="D51" s="2" t="s">
        <v>462</v>
      </c>
      <c r="E51">
        <v>1730168</v>
      </c>
      <c r="F51" s="41" t="s">
        <v>463</v>
      </c>
    </row>
    <row r="52" spans="1:6" x14ac:dyDescent="0.35">
      <c r="A52" s="2" t="s">
        <v>231</v>
      </c>
      <c r="B52" s="2" t="s">
        <v>464</v>
      </c>
      <c r="C52" s="2" t="s">
        <v>465</v>
      </c>
      <c r="D52" s="2" t="s">
        <v>466</v>
      </c>
      <c r="E52">
        <v>8818</v>
      </c>
      <c r="F52" s="41" t="s">
        <v>467</v>
      </c>
    </row>
    <row r="53" spans="1:6" x14ac:dyDescent="0.35">
      <c r="A53" s="2" t="s">
        <v>209</v>
      </c>
      <c r="B53" s="2" t="s">
        <v>468</v>
      </c>
      <c r="C53" s="2" t="s">
        <v>469</v>
      </c>
      <c r="D53" s="2" t="s">
        <v>470</v>
      </c>
      <c r="E53">
        <v>1410636</v>
      </c>
      <c r="F53" s="41" t="s">
        <v>471</v>
      </c>
    </row>
    <row r="54" spans="1:6" x14ac:dyDescent="0.35">
      <c r="A54" s="2" t="s">
        <v>207</v>
      </c>
      <c r="B54" s="2" t="s">
        <v>472</v>
      </c>
      <c r="C54" s="2" t="s">
        <v>364</v>
      </c>
      <c r="D54" s="2" t="s">
        <v>473</v>
      </c>
      <c r="E54">
        <v>4962</v>
      </c>
      <c r="F54" s="41" t="s">
        <v>474</v>
      </c>
    </row>
    <row r="55" spans="1:6" x14ac:dyDescent="0.35">
      <c r="A55" s="2" t="s">
        <v>229</v>
      </c>
      <c r="B55" s="2" t="s">
        <v>475</v>
      </c>
      <c r="C55" s="2" t="s">
        <v>476</v>
      </c>
      <c r="D55" s="2" t="s">
        <v>477</v>
      </c>
      <c r="E55">
        <v>866787</v>
      </c>
      <c r="F55" s="41" t="s">
        <v>478</v>
      </c>
    </row>
    <row r="56" spans="1:6" x14ac:dyDescent="0.35">
      <c r="A56" s="2" t="s">
        <v>82</v>
      </c>
      <c r="B56" s="2" t="s">
        <v>479</v>
      </c>
      <c r="C56" s="2" t="s">
        <v>340</v>
      </c>
      <c r="D56" s="2" t="s">
        <v>354</v>
      </c>
      <c r="E56">
        <v>12927</v>
      </c>
      <c r="F56" s="41" t="s">
        <v>437</v>
      </c>
    </row>
    <row r="57" spans="1:6" x14ac:dyDescent="0.35">
      <c r="A57" s="2" t="s">
        <v>42</v>
      </c>
      <c r="B57" s="2" t="s">
        <v>480</v>
      </c>
      <c r="C57" s="2" t="s">
        <v>378</v>
      </c>
      <c r="D57" s="2" t="s">
        <v>473</v>
      </c>
      <c r="E57">
        <v>70858</v>
      </c>
      <c r="F57" s="41" t="s">
        <v>481</v>
      </c>
    </row>
    <row r="58" spans="1:6" x14ac:dyDescent="0.35">
      <c r="A58" s="2" t="s">
        <v>482</v>
      </c>
      <c r="B58" s="2" t="s">
        <v>483</v>
      </c>
      <c r="C58" s="2" t="s">
        <v>484</v>
      </c>
      <c r="D58" s="2" t="s">
        <v>485</v>
      </c>
      <c r="E58">
        <v>10456</v>
      </c>
      <c r="F58" s="41" t="s">
        <v>390</v>
      </c>
    </row>
    <row r="59" spans="1:6" x14ac:dyDescent="0.35">
      <c r="A59" s="2" t="s">
        <v>486</v>
      </c>
      <c r="B59" s="2" t="s">
        <v>487</v>
      </c>
      <c r="C59" s="2" t="s">
        <v>488</v>
      </c>
      <c r="D59" s="2" t="s">
        <v>489</v>
      </c>
      <c r="E59">
        <v>764478</v>
      </c>
      <c r="F59" s="41" t="s">
        <v>490</v>
      </c>
    </row>
    <row r="60" spans="1:6" x14ac:dyDescent="0.35">
      <c r="A60" s="2" t="s">
        <v>491</v>
      </c>
      <c r="B60" s="2" t="s">
        <v>492</v>
      </c>
      <c r="C60" s="2" t="s">
        <v>493</v>
      </c>
      <c r="D60" s="2" t="s">
        <v>485</v>
      </c>
      <c r="E60">
        <v>10795</v>
      </c>
      <c r="F60" s="41" t="s">
        <v>494</v>
      </c>
    </row>
    <row r="61" spans="1:6" x14ac:dyDescent="0.35">
      <c r="A61" s="2" t="s">
        <v>495</v>
      </c>
      <c r="B61" s="2" t="s">
        <v>496</v>
      </c>
      <c r="C61" s="2" t="s">
        <v>497</v>
      </c>
      <c r="D61" s="2"/>
      <c r="E61">
        <v>38777</v>
      </c>
      <c r="F61" s="41" t="s">
        <v>498</v>
      </c>
    </row>
    <row r="62" spans="1:6" x14ac:dyDescent="0.35">
      <c r="A62" s="2" t="s">
        <v>499</v>
      </c>
      <c r="B62" s="2" t="s">
        <v>500</v>
      </c>
      <c r="C62" s="2" t="s">
        <v>501</v>
      </c>
      <c r="D62" s="2" t="s">
        <v>502</v>
      </c>
      <c r="E62">
        <v>14693</v>
      </c>
      <c r="F62" s="41" t="s">
        <v>503</v>
      </c>
    </row>
    <row r="63" spans="1:6" x14ac:dyDescent="0.35">
      <c r="A63" s="2" t="s">
        <v>504</v>
      </c>
      <c r="B63" s="2" t="s">
        <v>505</v>
      </c>
      <c r="C63" s="2" t="s">
        <v>374</v>
      </c>
      <c r="D63" s="2" t="s">
        <v>506</v>
      </c>
      <c r="E63">
        <v>875045</v>
      </c>
      <c r="F63" s="41" t="s">
        <v>460</v>
      </c>
    </row>
    <row r="64" spans="1:6" x14ac:dyDescent="0.35">
      <c r="A64" s="2" t="s">
        <v>507</v>
      </c>
      <c r="B64" s="2" t="s">
        <v>508</v>
      </c>
      <c r="C64" s="2" t="s">
        <v>509</v>
      </c>
      <c r="D64" s="2" t="s">
        <v>510</v>
      </c>
      <c r="E64">
        <v>12208</v>
      </c>
      <c r="F64" s="41" t="s">
        <v>511</v>
      </c>
    </row>
    <row r="65" spans="1:6" x14ac:dyDescent="0.35">
      <c r="A65" s="2" t="s">
        <v>512</v>
      </c>
      <c r="B65" s="2" t="s">
        <v>513</v>
      </c>
      <c r="C65" s="2" t="s">
        <v>364</v>
      </c>
      <c r="D65" s="2" t="s">
        <v>514</v>
      </c>
      <c r="E65">
        <v>1390777</v>
      </c>
      <c r="F65" s="41" t="s">
        <v>515</v>
      </c>
    </row>
    <row r="66" spans="1:6" x14ac:dyDescent="0.35">
      <c r="A66" s="2" t="s">
        <v>516</v>
      </c>
      <c r="B66" s="2" t="s">
        <v>517</v>
      </c>
      <c r="C66" s="2" t="s">
        <v>518</v>
      </c>
      <c r="D66" s="2" t="s">
        <v>519</v>
      </c>
      <c r="E66">
        <v>1075531</v>
      </c>
      <c r="F66" s="41" t="s">
        <v>520</v>
      </c>
    </row>
    <row r="67" spans="1:6" x14ac:dyDescent="0.35">
      <c r="A67" s="2" t="s">
        <v>521</v>
      </c>
      <c r="B67" s="2" t="s">
        <v>522</v>
      </c>
      <c r="C67" s="2" t="s">
        <v>438</v>
      </c>
      <c r="D67" s="2" t="s">
        <v>523</v>
      </c>
      <c r="E67">
        <v>1701605</v>
      </c>
      <c r="F67" s="41" t="s">
        <v>524</v>
      </c>
    </row>
    <row r="68" spans="1:6" x14ac:dyDescent="0.35">
      <c r="A68" s="2" t="s">
        <v>86</v>
      </c>
      <c r="B68" s="2" t="s">
        <v>525</v>
      </c>
      <c r="C68" s="2" t="s">
        <v>364</v>
      </c>
      <c r="D68" s="2" t="s">
        <v>526</v>
      </c>
      <c r="E68">
        <v>1364742</v>
      </c>
      <c r="F68" s="41" t="s">
        <v>527</v>
      </c>
    </row>
    <row r="69" spans="1:6" x14ac:dyDescent="0.35">
      <c r="A69" s="2" t="s">
        <v>528</v>
      </c>
      <c r="B69" s="2" t="s">
        <v>529</v>
      </c>
      <c r="C69" s="2" t="s">
        <v>530</v>
      </c>
      <c r="D69" s="2" t="s">
        <v>531</v>
      </c>
      <c r="E69">
        <v>9389</v>
      </c>
      <c r="F69" s="41" t="s">
        <v>532</v>
      </c>
    </row>
    <row r="70" spans="1:6" x14ac:dyDescent="0.35">
      <c r="A70" s="2" t="s">
        <v>71</v>
      </c>
      <c r="B70" s="2" t="s">
        <v>533</v>
      </c>
      <c r="C70" s="2" t="s">
        <v>364</v>
      </c>
      <c r="D70" s="2" t="s">
        <v>354</v>
      </c>
      <c r="E70">
        <v>14272</v>
      </c>
      <c r="F70" s="41" t="s">
        <v>330</v>
      </c>
    </row>
    <row r="71" spans="1:6" x14ac:dyDescent="0.35">
      <c r="A71" s="2" t="s">
        <v>534</v>
      </c>
      <c r="B71" s="2" t="s">
        <v>535</v>
      </c>
      <c r="C71" s="2" t="s">
        <v>536</v>
      </c>
      <c r="D71" s="2" t="s">
        <v>537</v>
      </c>
      <c r="E71">
        <v>1383312</v>
      </c>
      <c r="F71" s="41" t="s">
        <v>538</v>
      </c>
    </row>
    <row r="72" spans="1:6" x14ac:dyDescent="0.35">
      <c r="A72" s="2" t="s">
        <v>539</v>
      </c>
      <c r="B72" s="2" t="s">
        <v>540</v>
      </c>
      <c r="C72" s="2" t="s">
        <v>541</v>
      </c>
      <c r="D72" s="2" t="s">
        <v>542</v>
      </c>
      <c r="E72">
        <v>1067983</v>
      </c>
      <c r="F72" s="41" t="s">
        <v>543</v>
      </c>
    </row>
    <row r="73" spans="1:6" x14ac:dyDescent="0.35">
      <c r="A73" s="2" t="s">
        <v>544</v>
      </c>
      <c r="B73" s="2" t="s">
        <v>545</v>
      </c>
      <c r="C73" s="2" t="s">
        <v>546</v>
      </c>
      <c r="D73" s="2" t="s">
        <v>547</v>
      </c>
      <c r="E73">
        <v>885725</v>
      </c>
      <c r="F73" s="41" t="s">
        <v>478</v>
      </c>
    </row>
    <row r="74" spans="1:6" x14ac:dyDescent="0.35">
      <c r="A74" s="2" t="s">
        <v>548</v>
      </c>
      <c r="B74" s="2" t="s">
        <v>549</v>
      </c>
      <c r="C74" s="2" t="s">
        <v>550</v>
      </c>
      <c r="D74" s="2" t="s">
        <v>551</v>
      </c>
      <c r="E74">
        <v>908255</v>
      </c>
      <c r="F74" s="41" t="s">
        <v>532</v>
      </c>
    </row>
    <row r="75" spans="1:6" x14ac:dyDescent="0.35">
      <c r="A75" s="2" t="s">
        <v>552</v>
      </c>
      <c r="B75" s="2" t="s">
        <v>553</v>
      </c>
      <c r="C75" s="2" t="s">
        <v>395</v>
      </c>
      <c r="D75" s="2" t="s">
        <v>554</v>
      </c>
      <c r="E75">
        <v>1037540</v>
      </c>
      <c r="F75" s="41" t="s">
        <v>555</v>
      </c>
    </row>
    <row r="76" spans="1:6" x14ac:dyDescent="0.35">
      <c r="A76" s="2" t="s">
        <v>78</v>
      </c>
      <c r="B76" s="2" t="s">
        <v>556</v>
      </c>
      <c r="C76" s="2" t="s">
        <v>364</v>
      </c>
      <c r="D76" s="2" t="s">
        <v>557</v>
      </c>
      <c r="E76">
        <v>831001</v>
      </c>
      <c r="F76" s="41" t="s">
        <v>376</v>
      </c>
    </row>
    <row r="77" spans="1:6" x14ac:dyDescent="0.35">
      <c r="A77" s="2" t="s">
        <v>558</v>
      </c>
      <c r="B77" s="2" t="s">
        <v>559</v>
      </c>
      <c r="C77" s="2" t="s">
        <v>340</v>
      </c>
      <c r="D77" s="2" t="s">
        <v>560</v>
      </c>
      <c r="E77">
        <v>23217</v>
      </c>
      <c r="F77" s="41" t="s">
        <v>366</v>
      </c>
    </row>
    <row r="78" spans="1:6" x14ac:dyDescent="0.35">
      <c r="A78" s="2" t="s">
        <v>561</v>
      </c>
      <c r="B78" s="2" t="s">
        <v>562</v>
      </c>
      <c r="C78" s="2" t="s">
        <v>563</v>
      </c>
      <c r="D78" s="2" t="s">
        <v>564</v>
      </c>
      <c r="E78">
        <v>721371</v>
      </c>
      <c r="F78" s="41" t="s">
        <v>565</v>
      </c>
    </row>
    <row r="79" spans="1:6" x14ac:dyDescent="0.35">
      <c r="A79" s="2" t="s">
        <v>566</v>
      </c>
      <c r="B79" s="2" t="s">
        <v>567</v>
      </c>
      <c r="C79" s="2" t="s">
        <v>568</v>
      </c>
      <c r="D79" s="2" t="s">
        <v>569</v>
      </c>
      <c r="E79">
        <v>1783180</v>
      </c>
      <c r="F79" s="41" t="s">
        <v>570</v>
      </c>
    </row>
    <row r="80" spans="1:6" x14ac:dyDescent="0.35">
      <c r="A80" s="2" t="s">
        <v>92</v>
      </c>
      <c r="B80" s="2" t="s">
        <v>571</v>
      </c>
      <c r="C80" s="2" t="s">
        <v>484</v>
      </c>
      <c r="D80" s="2" t="s">
        <v>354</v>
      </c>
      <c r="E80">
        <v>18230</v>
      </c>
      <c r="F80" s="41" t="s">
        <v>572</v>
      </c>
    </row>
    <row r="81" spans="1:6" x14ac:dyDescent="0.35">
      <c r="A81" s="2" t="s">
        <v>573</v>
      </c>
      <c r="B81" s="2" t="s">
        <v>574</v>
      </c>
      <c r="C81" s="2" t="s">
        <v>400</v>
      </c>
      <c r="D81" s="2" t="s">
        <v>575</v>
      </c>
      <c r="E81">
        <v>896159</v>
      </c>
      <c r="F81" s="41" t="s">
        <v>320</v>
      </c>
    </row>
    <row r="82" spans="1:6" x14ac:dyDescent="0.35">
      <c r="A82" s="2" t="s">
        <v>576</v>
      </c>
      <c r="B82" s="2" t="s">
        <v>577</v>
      </c>
      <c r="C82" s="2" t="s">
        <v>340</v>
      </c>
      <c r="D82" s="2" t="s">
        <v>578</v>
      </c>
      <c r="E82">
        <v>1374310</v>
      </c>
      <c r="F82" s="41" t="s">
        <v>579</v>
      </c>
    </row>
    <row r="83" spans="1:6" x14ac:dyDescent="0.35">
      <c r="A83" s="2" t="s">
        <v>580</v>
      </c>
      <c r="B83" s="2" t="s">
        <v>581</v>
      </c>
      <c r="C83" s="2" t="s">
        <v>452</v>
      </c>
      <c r="D83" s="2" t="s">
        <v>582</v>
      </c>
      <c r="E83">
        <v>1138118</v>
      </c>
      <c r="F83" s="41" t="s">
        <v>355</v>
      </c>
    </row>
    <row r="84" spans="1:6" x14ac:dyDescent="0.35">
      <c r="A84" s="2" t="s">
        <v>583</v>
      </c>
      <c r="B84" s="2" t="s">
        <v>584</v>
      </c>
      <c r="C84" s="2" t="s">
        <v>438</v>
      </c>
      <c r="D84" s="2" t="s">
        <v>585</v>
      </c>
      <c r="E84">
        <v>1051470</v>
      </c>
      <c r="F84" s="41" t="s">
        <v>380</v>
      </c>
    </row>
    <row r="85" spans="1:6" x14ac:dyDescent="0.35">
      <c r="A85" s="2" t="s">
        <v>586</v>
      </c>
      <c r="B85" s="2" t="s">
        <v>587</v>
      </c>
      <c r="C85" s="2" t="s">
        <v>588</v>
      </c>
      <c r="D85" s="2" t="s">
        <v>589</v>
      </c>
      <c r="E85">
        <v>815097</v>
      </c>
      <c r="F85" s="41" t="s">
        <v>590</v>
      </c>
    </row>
    <row r="86" spans="1:6" x14ac:dyDescent="0.35">
      <c r="A86" s="2" t="s">
        <v>591</v>
      </c>
      <c r="B86" s="2" t="s">
        <v>592</v>
      </c>
      <c r="C86" s="2" t="s">
        <v>332</v>
      </c>
      <c r="D86" s="2" t="s">
        <v>593</v>
      </c>
      <c r="E86">
        <v>813672</v>
      </c>
      <c r="F86" s="41" t="s">
        <v>527</v>
      </c>
    </row>
    <row r="87" spans="1:6" x14ac:dyDescent="0.35">
      <c r="A87" s="2" t="s">
        <v>594</v>
      </c>
      <c r="B87" s="2" t="s">
        <v>594</v>
      </c>
      <c r="C87" s="2" t="s">
        <v>595</v>
      </c>
      <c r="D87" s="2" t="s">
        <v>596</v>
      </c>
      <c r="E87">
        <v>1402057</v>
      </c>
      <c r="F87" s="41" t="s">
        <v>597</v>
      </c>
    </row>
    <row r="88" spans="1:6" x14ac:dyDescent="0.35">
      <c r="A88" s="2" t="s">
        <v>598</v>
      </c>
      <c r="B88" s="2" t="s">
        <v>599</v>
      </c>
      <c r="C88" s="2" t="s">
        <v>600</v>
      </c>
      <c r="D88" s="2" t="s">
        <v>601</v>
      </c>
      <c r="E88">
        <v>1306830</v>
      </c>
      <c r="F88" s="41" t="s">
        <v>602</v>
      </c>
    </row>
    <row r="89" spans="1:6" x14ac:dyDescent="0.35">
      <c r="A89" s="2" t="s">
        <v>603</v>
      </c>
      <c r="B89" s="2" t="s">
        <v>604</v>
      </c>
      <c r="C89" s="2" t="s">
        <v>605</v>
      </c>
      <c r="D89" s="2" t="s">
        <v>606</v>
      </c>
      <c r="E89">
        <v>804753</v>
      </c>
      <c r="F89" s="41" t="s">
        <v>478</v>
      </c>
    </row>
    <row r="90" spans="1:6" x14ac:dyDescent="0.35">
      <c r="A90" s="2" t="s">
        <v>607</v>
      </c>
      <c r="B90" s="2" t="s">
        <v>608</v>
      </c>
      <c r="C90" s="2" t="s">
        <v>484</v>
      </c>
      <c r="D90" s="2" t="s">
        <v>609</v>
      </c>
      <c r="E90">
        <v>1324404</v>
      </c>
      <c r="F90" s="41" t="s">
        <v>610</v>
      </c>
    </row>
    <row r="91" spans="1:6" x14ac:dyDescent="0.35">
      <c r="A91" s="2" t="s">
        <v>611</v>
      </c>
      <c r="B91" s="2" t="s">
        <v>612</v>
      </c>
      <c r="C91" s="2" t="s">
        <v>613</v>
      </c>
      <c r="D91" s="2" t="s">
        <v>614</v>
      </c>
      <c r="E91">
        <v>759944</v>
      </c>
      <c r="F91" s="41" t="s">
        <v>615</v>
      </c>
    </row>
    <row r="92" spans="1:6" x14ac:dyDescent="0.35">
      <c r="A92" s="2" t="s">
        <v>616</v>
      </c>
      <c r="B92" s="2" t="s">
        <v>617</v>
      </c>
      <c r="C92" s="2" t="s">
        <v>618</v>
      </c>
      <c r="D92" s="2" t="s">
        <v>619</v>
      </c>
      <c r="E92">
        <v>313927</v>
      </c>
      <c r="F92" s="41" t="s">
        <v>620</v>
      </c>
    </row>
    <row r="93" spans="1:6" x14ac:dyDescent="0.35">
      <c r="A93" s="2" t="s">
        <v>621</v>
      </c>
      <c r="B93" s="2" t="s">
        <v>622</v>
      </c>
      <c r="C93" s="2" t="s">
        <v>623</v>
      </c>
      <c r="D93" s="2" t="s">
        <v>624</v>
      </c>
      <c r="E93">
        <v>1043277</v>
      </c>
      <c r="F93" s="41" t="s">
        <v>625</v>
      </c>
    </row>
    <row r="94" spans="1:6" x14ac:dyDescent="0.35">
      <c r="A94" s="2" t="s">
        <v>79</v>
      </c>
      <c r="B94" s="2" t="s">
        <v>626</v>
      </c>
      <c r="C94" s="2" t="s">
        <v>627</v>
      </c>
      <c r="D94" s="2" t="s">
        <v>628</v>
      </c>
      <c r="E94">
        <v>1091667</v>
      </c>
      <c r="F94" s="41" t="s">
        <v>629</v>
      </c>
    </row>
    <row r="95" spans="1:6" x14ac:dyDescent="0.35">
      <c r="A95" s="2" t="s">
        <v>630</v>
      </c>
      <c r="B95" s="2" t="s">
        <v>631</v>
      </c>
      <c r="C95" s="2" t="s">
        <v>632</v>
      </c>
      <c r="D95" s="2" t="s">
        <v>473</v>
      </c>
      <c r="E95">
        <v>1739940</v>
      </c>
      <c r="F95" s="41" t="s">
        <v>334</v>
      </c>
    </row>
    <row r="96" spans="1:6" x14ac:dyDescent="0.35">
      <c r="A96" s="2" t="s">
        <v>633</v>
      </c>
      <c r="B96" s="2" t="s">
        <v>634</v>
      </c>
      <c r="C96" s="2" t="s">
        <v>635</v>
      </c>
      <c r="D96" s="2" t="s">
        <v>636</v>
      </c>
      <c r="E96">
        <v>20286</v>
      </c>
      <c r="F96" s="41" t="s">
        <v>637</v>
      </c>
    </row>
    <row r="97" spans="1:6" x14ac:dyDescent="0.35">
      <c r="A97" s="2" t="s">
        <v>638</v>
      </c>
      <c r="B97" s="2" t="s">
        <v>639</v>
      </c>
      <c r="C97" s="2" t="s">
        <v>364</v>
      </c>
      <c r="D97" s="2" t="s">
        <v>354</v>
      </c>
      <c r="E97">
        <v>21665</v>
      </c>
      <c r="F97" s="41" t="s">
        <v>640</v>
      </c>
    </row>
    <row r="98" spans="1:6" x14ac:dyDescent="0.35">
      <c r="A98" s="2" t="s">
        <v>641</v>
      </c>
      <c r="B98" s="2" t="s">
        <v>642</v>
      </c>
      <c r="C98" s="2" t="s">
        <v>643</v>
      </c>
      <c r="D98" s="2" t="s">
        <v>644</v>
      </c>
      <c r="E98">
        <v>21076</v>
      </c>
      <c r="F98" s="41" t="s">
        <v>645</v>
      </c>
    </row>
    <row r="99" spans="1:6" x14ac:dyDescent="0.35">
      <c r="A99" s="2" t="s">
        <v>646</v>
      </c>
      <c r="B99" s="2" t="s">
        <v>647</v>
      </c>
      <c r="C99" s="2" t="s">
        <v>452</v>
      </c>
      <c r="D99" s="2" t="s">
        <v>648</v>
      </c>
      <c r="E99">
        <v>28412</v>
      </c>
      <c r="F99" s="41" t="s">
        <v>649</v>
      </c>
    </row>
    <row r="100" spans="1:6" x14ac:dyDescent="0.35">
      <c r="A100" s="2" t="s">
        <v>44</v>
      </c>
      <c r="B100" s="2" t="s">
        <v>650</v>
      </c>
      <c r="C100" s="2" t="s">
        <v>651</v>
      </c>
      <c r="D100" s="2" t="s">
        <v>652</v>
      </c>
      <c r="E100">
        <v>1166691</v>
      </c>
      <c r="F100" s="41" t="s">
        <v>653</v>
      </c>
    </row>
    <row r="101" spans="1:6" x14ac:dyDescent="0.35">
      <c r="A101" s="2" t="s">
        <v>654</v>
      </c>
      <c r="B101" s="2" t="s">
        <v>655</v>
      </c>
      <c r="C101" s="2" t="s">
        <v>340</v>
      </c>
      <c r="D101" s="2" t="s">
        <v>656</v>
      </c>
      <c r="E101">
        <v>1156375</v>
      </c>
      <c r="F101" s="41" t="s">
        <v>657</v>
      </c>
    </row>
    <row r="102" spans="1:6" x14ac:dyDescent="0.35">
      <c r="A102" s="2" t="s">
        <v>658</v>
      </c>
      <c r="B102" s="2" t="s">
        <v>659</v>
      </c>
      <c r="C102" s="2" t="s">
        <v>660</v>
      </c>
      <c r="D102" s="2" t="s">
        <v>661</v>
      </c>
      <c r="E102">
        <v>1058090</v>
      </c>
      <c r="F102" s="41" t="s">
        <v>629</v>
      </c>
    </row>
    <row r="103" spans="1:6" x14ac:dyDescent="0.35">
      <c r="A103" s="2" t="s">
        <v>662</v>
      </c>
      <c r="B103" s="2" t="s">
        <v>663</v>
      </c>
      <c r="C103" s="2" t="s">
        <v>664</v>
      </c>
      <c r="D103" s="2" t="s">
        <v>665</v>
      </c>
      <c r="E103">
        <v>26172</v>
      </c>
      <c r="F103" s="41" t="s">
        <v>366</v>
      </c>
    </row>
    <row r="104" spans="1:6" x14ac:dyDescent="0.35">
      <c r="A104" s="2" t="s">
        <v>666</v>
      </c>
      <c r="B104" s="2" t="s">
        <v>667</v>
      </c>
      <c r="C104" s="2" t="s">
        <v>668</v>
      </c>
      <c r="D104" s="2" t="s">
        <v>669</v>
      </c>
      <c r="E104">
        <v>811156</v>
      </c>
      <c r="F104" s="41" t="s">
        <v>471</v>
      </c>
    </row>
    <row r="105" spans="1:6" x14ac:dyDescent="0.35">
      <c r="A105" s="2" t="s">
        <v>670</v>
      </c>
      <c r="B105" s="2" t="s">
        <v>671</v>
      </c>
      <c r="C105" s="2" t="s">
        <v>350</v>
      </c>
      <c r="D105" s="2" t="s">
        <v>672</v>
      </c>
      <c r="E105">
        <v>1071739</v>
      </c>
      <c r="F105" s="41" t="s">
        <v>597</v>
      </c>
    </row>
    <row r="106" spans="1:6" x14ac:dyDescent="0.35">
      <c r="A106" s="2" t="s">
        <v>673</v>
      </c>
      <c r="B106" s="2" t="s">
        <v>674</v>
      </c>
      <c r="C106" s="2" t="s">
        <v>438</v>
      </c>
      <c r="D106" s="2" t="s">
        <v>675</v>
      </c>
      <c r="E106">
        <v>1130310</v>
      </c>
      <c r="F106" s="41" t="s">
        <v>676</v>
      </c>
    </row>
    <row r="107" spans="1:6" x14ac:dyDescent="0.35">
      <c r="A107" s="2" t="s">
        <v>677</v>
      </c>
      <c r="B107" s="2" t="s">
        <v>678</v>
      </c>
      <c r="C107" s="2" t="s">
        <v>679</v>
      </c>
      <c r="D107" s="2" t="s">
        <v>680</v>
      </c>
      <c r="E107">
        <v>927628</v>
      </c>
      <c r="F107" s="41" t="s">
        <v>380</v>
      </c>
    </row>
    <row r="108" spans="1:6" x14ac:dyDescent="0.35">
      <c r="A108" s="2" t="s">
        <v>682</v>
      </c>
      <c r="B108" s="2" t="s">
        <v>683</v>
      </c>
      <c r="C108" s="2" t="s">
        <v>438</v>
      </c>
      <c r="D108" s="2" t="s">
        <v>684</v>
      </c>
      <c r="E108">
        <v>858470</v>
      </c>
      <c r="F108" s="41" t="s">
        <v>330</v>
      </c>
    </row>
    <row r="109" spans="1:6" x14ac:dyDescent="0.35">
      <c r="A109" s="2" t="s">
        <v>685</v>
      </c>
      <c r="B109" s="2" t="s">
        <v>686</v>
      </c>
      <c r="C109" s="2" t="s">
        <v>687</v>
      </c>
      <c r="D109" s="2" t="s">
        <v>688</v>
      </c>
      <c r="E109">
        <v>711404</v>
      </c>
      <c r="F109" s="41" t="s">
        <v>689</v>
      </c>
    </row>
    <row r="110" spans="1:6" x14ac:dyDescent="0.35">
      <c r="A110" s="2" t="s">
        <v>690</v>
      </c>
      <c r="B110" s="2" t="s">
        <v>691</v>
      </c>
      <c r="C110" s="2" t="s">
        <v>438</v>
      </c>
      <c r="D110" s="2" t="s">
        <v>354</v>
      </c>
      <c r="E110">
        <v>1163165</v>
      </c>
      <c r="F110" s="41" t="s">
        <v>692</v>
      </c>
    </row>
    <row r="111" spans="1:6" x14ac:dyDescent="0.35">
      <c r="A111" s="2" t="s">
        <v>63</v>
      </c>
      <c r="B111" s="2" t="s">
        <v>693</v>
      </c>
      <c r="C111" s="2" t="s">
        <v>694</v>
      </c>
      <c r="D111" s="2" t="s">
        <v>695</v>
      </c>
      <c r="E111">
        <v>909832</v>
      </c>
      <c r="F111" s="41" t="s">
        <v>696</v>
      </c>
    </row>
    <row r="112" spans="1:6" x14ac:dyDescent="0.35">
      <c r="A112" s="2" t="s">
        <v>697</v>
      </c>
      <c r="B112" s="2" t="s">
        <v>698</v>
      </c>
      <c r="C112" s="2" t="s">
        <v>469</v>
      </c>
      <c r="D112" s="2" t="s">
        <v>354</v>
      </c>
      <c r="E112">
        <v>16732</v>
      </c>
      <c r="F112" s="41" t="s">
        <v>699</v>
      </c>
    </row>
    <row r="113" spans="1:6" x14ac:dyDescent="0.35">
      <c r="A113" s="2" t="s">
        <v>700</v>
      </c>
      <c r="B113" s="2" t="s">
        <v>701</v>
      </c>
      <c r="C113" s="2" t="s">
        <v>452</v>
      </c>
      <c r="D113" s="2" t="s">
        <v>702</v>
      </c>
      <c r="E113">
        <v>900075</v>
      </c>
      <c r="F113" s="41" t="s">
        <v>334</v>
      </c>
    </row>
    <row r="114" spans="1:6" x14ac:dyDescent="0.35">
      <c r="A114" s="2" t="s">
        <v>49</v>
      </c>
      <c r="B114" s="2" t="s">
        <v>703</v>
      </c>
      <c r="C114" s="2" t="s">
        <v>704</v>
      </c>
      <c r="D114" s="2" t="s">
        <v>705</v>
      </c>
      <c r="E114">
        <v>1108524</v>
      </c>
      <c r="F114" s="41" t="s">
        <v>300</v>
      </c>
    </row>
    <row r="115" spans="1:6" x14ac:dyDescent="0.35">
      <c r="A115" s="2" t="s">
        <v>54</v>
      </c>
      <c r="B115" s="2" t="s">
        <v>706</v>
      </c>
      <c r="C115" s="2" t="s">
        <v>332</v>
      </c>
      <c r="D115" s="2" t="s">
        <v>707</v>
      </c>
      <c r="E115">
        <v>858877</v>
      </c>
      <c r="F115" s="41" t="s">
        <v>597</v>
      </c>
    </row>
    <row r="116" spans="1:6" x14ac:dyDescent="0.35">
      <c r="A116" s="2" t="s">
        <v>708</v>
      </c>
      <c r="B116" s="2" t="s">
        <v>709</v>
      </c>
      <c r="C116" s="2" t="s">
        <v>710</v>
      </c>
      <c r="D116" s="2" t="s">
        <v>711</v>
      </c>
      <c r="E116">
        <v>277948</v>
      </c>
      <c r="F116" s="41" t="s">
        <v>413</v>
      </c>
    </row>
    <row r="117" spans="1:6" x14ac:dyDescent="0.35">
      <c r="A117" s="2" t="s">
        <v>712</v>
      </c>
      <c r="B117" s="2" t="s">
        <v>713</v>
      </c>
      <c r="C117" s="2" t="s">
        <v>714</v>
      </c>
      <c r="D117" s="2" t="s">
        <v>715</v>
      </c>
      <c r="E117">
        <v>723254</v>
      </c>
      <c r="F117" s="41" t="s">
        <v>716</v>
      </c>
    </row>
    <row r="118" spans="1:6" x14ac:dyDescent="0.35">
      <c r="A118" s="2" t="s">
        <v>717</v>
      </c>
      <c r="B118" s="2" t="s">
        <v>718</v>
      </c>
      <c r="C118" s="2" t="s">
        <v>719</v>
      </c>
      <c r="D118" s="2" t="s">
        <v>720</v>
      </c>
      <c r="E118">
        <v>1596783</v>
      </c>
      <c r="F118" s="41" t="s">
        <v>721</v>
      </c>
    </row>
    <row r="119" spans="1:6" x14ac:dyDescent="0.35">
      <c r="A119" s="2" t="s">
        <v>722</v>
      </c>
      <c r="B119" s="2" t="s">
        <v>723</v>
      </c>
      <c r="C119" s="2" t="s">
        <v>724</v>
      </c>
      <c r="D119" s="2" t="s">
        <v>725</v>
      </c>
      <c r="E119">
        <v>1058290</v>
      </c>
      <c r="F119" s="41" t="s">
        <v>380</v>
      </c>
    </row>
    <row r="120" spans="1:6" x14ac:dyDescent="0.35">
      <c r="A120" s="2" t="s">
        <v>726</v>
      </c>
      <c r="B120" s="2" t="s">
        <v>727</v>
      </c>
      <c r="C120" s="2" t="s">
        <v>728</v>
      </c>
      <c r="D120" s="2" t="s">
        <v>729</v>
      </c>
      <c r="E120">
        <v>1755672</v>
      </c>
      <c r="F120" s="41" t="s">
        <v>730</v>
      </c>
    </row>
    <row r="121" spans="1:6" x14ac:dyDescent="0.35">
      <c r="A121" s="2" t="s">
        <v>731</v>
      </c>
      <c r="B121" s="2" t="s">
        <v>732</v>
      </c>
      <c r="C121" s="2" t="s">
        <v>733</v>
      </c>
      <c r="D121" s="2" t="s">
        <v>734</v>
      </c>
      <c r="E121">
        <v>877890</v>
      </c>
      <c r="F121" s="41" t="s">
        <v>330</v>
      </c>
    </row>
    <row r="122" spans="1:6" x14ac:dyDescent="0.35">
      <c r="A122" s="2" t="s">
        <v>735</v>
      </c>
      <c r="B122" s="2" t="s">
        <v>736</v>
      </c>
      <c r="C122" s="2" t="s">
        <v>737</v>
      </c>
      <c r="D122" s="2" t="s">
        <v>354</v>
      </c>
      <c r="E122">
        <v>64803</v>
      </c>
      <c r="F122" s="41" t="s">
        <v>520</v>
      </c>
    </row>
    <row r="123" spans="1:6" x14ac:dyDescent="0.35">
      <c r="A123" s="2" t="s">
        <v>62</v>
      </c>
      <c r="B123" s="2" t="s">
        <v>738</v>
      </c>
      <c r="C123" s="2" t="s">
        <v>687</v>
      </c>
      <c r="D123" s="2" t="s">
        <v>354</v>
      </c>
      <c r="E123">
        <v>93410</v>
      </c>
      <c r="F123" s="41" t="s">
        <v>739</v>
      </c>
    </row>
    <row r="124" spans="1:6" x14ac:dyDescent="0.35">
      <c r="A124" s="2" t="s">
        <v>2195</v>
      </c>
      <c r="B124" s="2" t="s">
        <v>2196</v>
      </c>
      <c r="C124" s="2" t="s">
        <v>2197</v>
      </c>
      <c r="D124" s="2" t="s">
        <v>2198</v>
      </c>
      <c r="E124">
        <v>1590895</v>
      </c>
      <c r="F124" s="41" t="s">
        <v>579</v>
      </c>
    </row>
    <row r="125" spans="1:6" x14ac:dyDescent="0.35">
      <c r="A125" s="2" t="s">
        <v>740</v>
      </c>
      <c r="B125" s="2" t="s">
        <v>741</v>
      </c>
      <c r="C125" s="2" t="s">
        <v>742</v>
      </c>
      <c r="D125" s="2"/>
      <c r="E125">
        <v>715957</v>
      </c>
      <c r="F125" s="41" t="s">
        <v>743</v>
      </c>
    </row>
    <row r="126" spans="1:6" x14ac:dyDescent="0.35">
      <c r="A126" s="2" t="s">
        <v>744</v>
      </c>
      <c r="B126" s="2" t="s">
        <v>745</v>
      </c>
      <c r="C126" s="2" t="s">
        <v>746</v>
      </c>
      <c r="D126" s="2" t="s">
        <v>747</v>
      </c>
      <c r="E126">
        <v>27904</v>
      </c>
      <c r="F126" s="41" t="s">
        <v>716</v>
      </c>
    </row>
    <row r="127" spans="1:6" x14ac:dyDescent="0.35">
      <c r="A127" s="2" t="s">
        <v>748</v>
      </c>
      <c r="B127" s="2" t="s">
        <v>749</v>
      </c>
      <c r="C127" s="2" t="s">
        <v>728</v>
      </c>
      <c r="D127" s="2" t="s">
        <v>750</v>
      </c>
      <c r="E127">
        <v>1666700</v>
      </c>
      <c r="F127" s="41" t="s">
        <v>524</v>
      </c>
    </row>
    <row r="128" spans="1:6" x14ac:dyDescent="0.35">
      <c r="A128" s="2" t="s">
        <v>751</v>
      </c>
      <c r="B128" s="2" t="s">
        <v>752</v>
      </c>
      <c r="C128" s="2" t="s">
        <v>753</v>
      </c>
      <c r="D128" s="2" t="s">
        <v>354</v>
      </c>
      <c r="E128">
        <v>315189</v>
      </c>
      <c r="F128" s="41" t="s">
        <v>754</v>
      </c>
    </row>
    <row r="129" spans="1:6" x14ac:dyDescent="0.35">
      <c r="A129" s="2" t="s">
        <v>755</v>
      </c>
      <c r="B129" s="2" t="s">
        <v>756</v>
      </c>
      <c r="C129" s="2" t="s">
        <v>757</v>
      </c>
      <c r="D129" s="2" t="s">
        <v>758</v>
      </c>
      <c r="E129">
        <v>1393612</v>
      </c>
      <c r="F129" s="41" t="s">
        <v>320</v>
      </c>
    </row>
    <row r="130" spans="1:6" x14ac:dyDescent="0.35">
      <c r="A130" s="2" t="s">
        <v>759</v>
      </c>
      <c r="B130" s="2" t="s">
        <v>760</v>
      </c>
      <c r="C130" s="2" t="s">
        <v>761</v>
      </c>
      <c r="D130" s="2" t="s">
        <v>762</v>
      </c>
      <c r="E130">
        <v>29534</v>
      </c>
      <c r="F130" s="41" t="s">
        <v>763</v>
      </c>
    </row>
    <row r="131" spans="1:6" x14ac:dyDescent="0.35">
      <c r="A131" s="2" t="s">
        <v>764</v>
      </c>
      <c r="B131" s="2" t="s">
        <v>765</v>
      </c>
      <c r="C131" s="2" t="s">
        <v>766</v>
      </c>
      <c r="D131" s="2" t="s">
        <v>767</v>
      </c>
      <c r="E131">
        <v>1022079</v>
      </c>
      <c r="F131" s="41" t="s">
        <v>399</v>
      </c>
    </row>
    <row r="132" spans="1:6" x14ac:dyDescent="0.35">
      <c r="A132" s="2" t="s">
        <v>768</v>
      </c>
      <c r="B132" s="2" t="s">
        <v>769</v>
      </c>
      <c r="C132" s="2" t="s">
        <v>770</v>
      </c>
      <c r="D132" s="2" t="s">
        <v>771</v>
      </c>
      <c r="E132">
        <v>882184</v>
      </c>
      <c r="F132" s="41" t="s">
        <v>460</v>
      </c>
    </row>
    <row r="133" spans="1:6" x14ac:dyDescent="0.35">
      <c r="A133" s="2" t="s">
        <v>64</v>
      </c>
      <c r="B133" s="2" t="s">
        <v>772</v>
      </c>
      <c r="C133" s="2" t="s">
        <v>773</v>
      </c>
      <c r="D133" s="2"/>
      <c r="E133">
        <v>313616</v>
      </c>
      <c r="F133" s="41" t="s">
        <v>405</v>
      </c>
    </row>
    <row r="134" spans="1:6" x14ac:dyDescent="0.35">
      <c r="A134" s="2" t="s">
        <v>39</v>
      </c>
      <c r="B134" s="2" t="s">
        <v>774</v>
      </c>
      <c r="C134" s="2" t="s">
        <v>775</v>
      </c>
      <c r="D134" s="2" t="s">
        <v>473</v>
      </c>
      <c r="E134">
        <v>1744489</v>
      </c>
      <c r="F134" s="41" t="s">
        <v>776</v>
      </c>
    </row>
    <row r="135" spans="1:6" x14ac:dyDescent="0.35">
      <c r="A135" s="2" t="s">
        <v>777</v>
      </c>
      <c r="B135" s="2" t="s">
        <v>778</v>
      </c>
      <c r="C135" s="2" t="s">
        <v>364</v>
      </c>
      <c r="D135" s="2" t="s">
        <v>779</v>
      </c>
      <c r="E135">
        <v>1437107</v>
      </c>
      <c r="F135" s="41" t="s">
        <v>320</v>
      </c>
    </row>
    <row r="136" spans="1:6" x14ac:dyDescent="0.35">
      <c r="A136" s="2" t="s">
        <v>780</v>
      </c>
      <c r="B136" s="2" t="s">
        <v>781</v>
      </c>
      <c r="C136" s="2" t="s">
        <v>364</v>
      </c>
      <c r="D136" s="2" t="s">
        <v>782</v>
      </c>
      <c r="E136">
        <v>1437107</v>
      </c>
      <c r="F136" s="41" t="s">
        <v>320</v>
      </c>
    </row>
    <row r="137" spans="1:6" x14ac:dyDescent="0.35">
      <c r="A137" s="2" t="s">
        <v>783</v>
      </c>
      <c r="B137" s="2" t="s">
        <v>784</v>
      </c>
      <c r="C137" s="2" t="s">
        <v>785</v>
      </c>
      <c r="D137" s="2" t="s">
        <v>786</v>
      </c>
      <c r="E137">
        <v>1001082</v>
      </c>
      <c r="F137" s="41" t="s">
        <v>413</v>
      </c>
    </row>
    <row r="138" spans="1:6" x14ac:dyDescent="0.35">
      <c r="A138" s="2" t="s">
        <v>787</v>
      </c>
      <c r="B138" s="2" t="s">
        <v>788</v>
      </c>
      <c r="C138" s="2" t="s">
        <v>789</v>
      </c>
      <c r="D138" s="2" t="s">
        <v>790</v>
      </c>
      <c r="E138">
        <v>1297996</v>
      </c>
      <c r="F138" s="41" t="s">
        <v>423</v>
      </c>
    </row>
    <row r="139" spans="1:6" x14ac:dyDescent="0.35">
      <c r="A139" s="2" t="s">
        <v>791</v>
      </c>
      <c r="B139" s="2" t="s">
        <v>792</v>
      </c>
      <c r="C139" s="2" t="s">
        <v>793</v>
      </c>
      <c r="D139" s="2" t="s">
        <v>551</v>
      </c>
      <c r="E139">
        <v>935703</v>
      </c>
      <c r="F139" s="41" t="s">
        <v>794</v>
      </c>
    </row>
    <row r="140" spans="1:6" x14ac:dyDescent="0.35">
      <c r="A140" s="2" t="s">
        <v>795</v>
      </c>
      <c r="B140" s="2" t="s">
        <v>796</v>
      </c>
      <c r="C140" s="2" t="s">
        <v>797</v>
      </c>
      <c r="D140" s="2" t="s">
        <v>798</v>
      </c>
      <c r="E140">
        <v>29905</v>
      </c>
      <c r="F140" s="41" t="s">
        <v>362</v>
      </c>
    </row>
    <row r="141" spans="1:6" x14ac:dyDescent="0.35">
      <c r="A141" s="2" t="s">
        <v>799</v>
      </c>
      <c r="B141" s="2" t="s">
        <v>800</v>
      </c>
      <c r="C141" s="2" t="s">
        <v>801</v>
      </c>
      <c r="D141" s="2" t="s">
        <v>802</v>
      </c>
      <c r="E141">
        <v>1751788</v>
      </c>
      <c r="F141" s="41" t="s">
        <v>730</v>
      </c>
    </row>
    <row r="142" spans="1:6" x14ac:dyDescent="0.35">
      <c r="A142" s="2" t="s">
        <v>803</v>
      </c>
      <c r="B142" s="2" t="s">
        <v>804</v>
      </c>
      <c r="C142" s="2" t="s">
        <v>805</v>
      </c>
      <c r="D142" s="2" t="s">
        <v>806</v>
      </c>
      <c r="E142">
        <v>1286681</v>
      </c>
      <c r="F142" s="41" t="s">
        <v>807</v>
      </c>
    </row>
    <row r="143" spans="1:6" x14ac:dyDescent="0.35">
      <c r="A143" s="2" t="s">
        <v>808</v>
      </c>
      <c r="B143" s="2" t="s">
        <v>809</v>
      </c>
      <c r="C143" s="2" t="s">
        <v>427</v>
      </c>
      <c r="D143" s="2" t="s">
        <v>436</v>
      </c>
      <c r="E143">
        <v>783280</v>
      </c>
      <c r="F143" s="41" t="s">
        <v>590</v>
      </c>
    </row>
    <row r="144" spans="1:6" x14ac:dyDescent="0.35">
      <c r="A144" s="2" t="s">
        <v>810</v>
      </c>
      <c r="B144" s="2" t="s">
        <v>811</v>
      </c>
      <c r="C144" s="2" t="s">
        <v>812</v>
      </c>
      <c r="D144" s="2"/>
      <c r="E144">
        <v>940944</v>
      </c>
      <c r="F144" s="41" t="s">
        <v>813</v>
      </c>
    </row>
    <row r="145" spans="1:6" x14ac:dyDescent="0.35">
      <c r="A145" s="2" t="s">
        <v>814</v>
      </c>
      <c r="B145" s="2" t="s">
        <v>815</v>
      </c>
      <c r="C145" s="2" t="s">
        <v>816</v>
      </c>
      <c r="D145" s="2" t="s">
        <v>354</v>
      </c>
      <c r="E145">
        <v>936340</v>
      </c>
      <c r="F145" s="41" t="s">
        <v>419</v>
      </c>
    </row>
    <row r="146" spans="1:6" x14ac:dyDescent="0.35">
      <c r="A146" s="2" t="s">
        <v>817</v>
      </c>
      <c r="B146" s="2" t="s">
        <v>818</v>
      </c>
      <c r="C146" s="2" t="s">
        <v>378</v>
      </c>
      <c r="D146" s="2" t="s">
        <v>473</v>
      </c>
      <c r="E146">
        <v>1326160</v>
      </c>
      <c r="F146" s="41" t="s">
        <v>819</v>
      </c>
    </row>
    <row r="147" spans="1:6" x14ac:dyDescent="0.35">
      <c r="A147" s="2" t="s">
        <v>820</v>
      </c>
      <c r="B147" s="2" t="s">
        <v>821</v>
      </c>
      <c r="C147" s="2" t="s">
        <v>822</v>
      </c>
      <c r="D147" s="2" t="s">
        <v>823</v>
      </c>
      <c r="E147">
        <v>927066</v>
      </c>
      <c r="F147" s="41" t="s">
        <v>478</v>
      </c>
    </row>
    <row r="148" spans="1:6" x14ac:dyDescent="0.35">
      <c r="A148" s="2" t="s">
        <v>824</v>
      </c>
      <c r="B148" s="2" t="s">
        <v>825</v>
      </c>
      <c r="C148" s="2" t="s">
        <v>826</v>
      </c>
      <c r="D148" s="2" t="s">
        <v>827</v>
      </c>
      <c r="E148">
        <v>1090012</v>
      </c>
      <c r="F148" s="41" t="s">
        <v>565</v>
      </c>
    </row>
    <row r="149" spans="1:6" x14ac:dyDescent="0.35">
      <c r="A149" s="2" t="s">
        <v>828</v>
      </c>
      <c r="B149" s="2" t="s">
        <v>829</v>
      </c>
      <c r="C149" s="2" t="s">
        <v>679</v>
      </c>
      <c r="D149" s="2" t="s">
        <v>830</v>
      </c>
      <c r="E149">
        <v>1688568</v>
      </c>
      <c r="F149" s="41" t="s">
        <v>524</v>
      </c>
    </row>
    <row r="150" spans="1:6" x14ac:dyDescent="0.35">
      <c r="A150" s="2" t="s">
        <v>831</v>
      </c>
      <c r="B150" s="2" t="s">
        <v>832</v>
      </c>
      <c r="C150" s="2" t="s">
        <v>833</v>
      </c>
      <c r="D150" s="2" t="s">
        <v>806</v>
      </c>
      <c r="E150">
        <v>1093557</v>
      </c>
      <c r="F150" s="41" t="s">
        <v>300</v>
      </c>
    </row>
    <row r="151" spans="1:6" x14ac:dyDescent="0.35">
      <c r="A151" s="2" t="s">
        <v>834</v>
      </c>
      <c r="B151" s="2" t="s">
        <v>835</v>
      </c>
      <c r="C151" s="2" t="s">
        <v>836</v>
      </c>
      <c r="D151" s="2" t="s">
        <v>837</v>
      </c>
      <c r="E151">
        <v>712515</v>
      </c>
      <c r="F151" s="41" t="s">
        <v>334</v>
      </c>
    </row>
    <row r="152" spans="1:6" x14ac:dyDescent="0.35">
      <c r="A152" s="2" t="s">
        <v>838</v>
      </c>
      <c r="B152" s="2" t="s">
        <v>839</v>
      </c>
      <c r="C152" s="2" t="s">
        <v>332</v>
      </c>
      <c r="D152" s="2" t="s">
        <v>837</v>
      </c>
      <c r="E152">
        <v>1065088</v>
      </c>
      <c r="F152" s="41" t="s">
        <v>419</v>
      </c>
    </row>
    <row r="153" spans="1:6" x14ac:dyDescent="0.35">
      <c r="A153" s="2" t="s">
        <v>840</v>
      </c>
      <c r="B153" s="2" t="s">
        <v>841</v>
      </c>
      <c r="C153" s="2" t="s">
        <v>842</v>
      </c>
      <c r="D153" s="2" t="s">
        <v>843</v>
      </c>
      <c r="E153">
        <v>31462</v>
      </c>
      <c r="F153" s="41" t="s">
        <v>776</v>
      </c>
    </row>
    <row r="154" spans="1:6" x14ac:dyDescent="0.35">
      <c r="A154" s="2" t="s">
        <v>844</v>
      </c>
      <c r="B154" s="2" t="s">
        <v>845</v>
      </c>
      <c r="C154" s="2" t="s">
        <v>364</v>
      </c>
      <c r="D154" s="2"/>
      <c r="E154">
        <v>1047862</v>
      </c>
      <c r="F154" s="41" t="s">
        <v>846</v>
      </c>
    </row>
    <row r="155" spans="1:6" x14ac:dyDescent="0.35">
      <c r="A155" s="2" t="s">
        <v>847</v>
      </c>
      <c r="B155" s="2" t="s">
        <v>848</v>
      </c>
      <c r="C155" s="2" t="s">
        <v>746</v>
      </c>
      <c r="D155" s="2" t="s">
        <v>849</v>
      </c>
      <c r="E155">
        <v>33185</v>
      </c>
      <c r="F155" s="41" t="s">
        <v>850</v>
      </c>
    </row>
    <row r="156" spans="1:6" x14ac:dyDescent="0.35">
      <c r="A156" s="2" t="s">
        <v>851</v>
      </c>
      <c r="B156" s="2" t="s">
        <v>852</v>
      </c>
      <c r="C156" s="2" t="s">
        <v>853</v>
      </c>
      <c r="D156" s="2" t="s">
        <v>354</v>
      </c>
      <c r="E156">
        <v>827052</v>
      </c>
      <c r="F156" s="41" t="s">
        <v>471</v>
      </c>
    </row>
    <row r="157" spans="1:6" x14ac:dyDescent="0.35">
      <c r="A157" s="2" t="s">
        <v>854</v>
      </c>
      <c r="B157" s="2" t="s">
        <v>855</v>
      </c>
      <c r="C157" s="2" t="s">
        <v>364</v>
      </c>
      <c r="D157" s="2" t="s">
        <v>856</v>
      </c>
      <c r="E157">
        <v>1001250</v>
      </c>
      <c r="F157" s="41" t="s">
        <v>610</v>
      </c>
    </row>
    <row r="158" spans="1:6" x14ac:dyDescent="0.35">
      <c r="A158" s="2" t="s">
        <v>857</v>
      </c>
      <c r="B158" s="2" t="s">
        <v>858</v>
      </c>
      <c r="C158" s="2" t="s">
        <v>859</v>
      </c>
      <c r="D158" s="2" t="s">
        <v>860</v>
      </c>
      <c r="E158">
        <v>915389</v>
      </c>
      <c r="F158" s="41" t="s">
        <v>861</v>
      </c>
    </row>
    <row r="159" spans="1:6" x14ac:dyDescent="0.35">
      <c r="A159" s="2" t="s">
        <v>862</v>
      </c>
      <c r="B159" s="2" t="s">
        <v>863</v>
      </c>
      <c r="C159" s="2" t="s">
        <v>864</v>
      </c>
      <c r="D159" s="2" t="s">
        <v>665</v>
      </c>
      <c r="E159">
        <v>32604</v>
      </c>
      <c r="F159" s="41" t="s">
        <v>865</v>
      </c>
    </row>
    <row r="160" spans="1:6" x14ac:dyDescent="0.35">
      <c r="A160" s="2" t="s">
        <v>866</v>
      </c>
      <c r="B160" s="2" t="s">
        <v>867</v>
      </c>
      <c r="C160" s="2" t="s">
        <v>868</v>
      </c>
      <c r="D160" s="2" t="s">
        <v>869</v>
      </c>
      <c r="E160">
        <v>1463101</v>
      </c>
      <c r="F160" s="41" t="s">
        <v>870</v>
      </c>
    </row>
    <row r="161" spans="1:6" x14ac:dyDescent="0.35">
      <c r="A161" s="2" t="s">
        <v>871</v>
      </c>
      <c r="B161" s="2" t="s">
        <v>872</v>
      </c>
      <c r="C161" s="2" t="s">
        <v>438</v>
      </c>
      <c r="D161" s="2" t="s">
        <v>873</v>
      </c>
      <c r="E161">
        <v>821189</v>
      </c>
      <c r="F161" s="41" t="s">
        <v>300</v>
      </c>
    </row>
    <row r="162" spans="1:6" x14ac:dyDescent="0.35">
      <c r="A162" s="2" t="s">
        <v>874</v>
      </c>
      <c r="B162" s="2" t="s">
        <v>875</v>
      </c>
      <c r="C162" s="2" t="s">
        <v>836</v>
      </c>
      <c r="D162" s="2" t="s">
        <v>876</v>
      </c>
      <c r="E162">
        <v>1101239</v>
      </c>
      <c r="F162" s="41" t="s">
        <v>376</v>
      </c>
    </row>
    <row r="163" spans="1:6" x14ac:dyDescent="0.35">
      <c r="A163" s="2" t="s">
        <v>877</v>
      </c>
      <c r="B163" s="2" t="s">
        <v>878</v>
      </c>
      <c r="C163" s="2" t="s">
        <v>340</v>
      </c>
      <c r="D163" s="2" t="s">
        <v>879</v>
      </c>
      <c r="E163">
        <v>906107</v>
      </c>
      <c r="F163" s="41" t="s">
        <v>405</v>
      </c>
    </row>
    <row r="164" spans="1:6" x14ac:dyDescent="0.35">
      <c r="A164" s="2" t="s">
        <v>880</v>
      </c>
      <c r="B164" s="2" t="s">
        <v>881</v>
      </c>
      <c r="C164" s="2" t="s">
        <v>882</v>
      </c>
      <c r="D164" s="2"/>
      <c r="E164">
        <v>72741</v>
      </c>
      <c r="F164" s="41" t="s">
        <v>490</v>
      </c>
    </row>
    <row r="165" spans="1:6" x14ac:dyDescent="0.35">
      <c r="A165" s="2" t="s">
        <v>883</v>
      </c>
      <c r="B165" s="2" t="s">
        <v>884</v>
      </c>
      <c r="C165" s="2" t="s">
        <v>497</v>
      </c>
      <c r="D165" s="2" t="s">
        <v>885</v>
      </c>
      <c r="E165">
        <v>920522</v>
      </c>
      <c r="F165" s="41" t="s">
        <v>565</v>
      </c>
    </row>
    <row r="166" spans="1:6" x14ac:dyDescent="0.35">
      <c r="A166" s="2" t="s">
        <v>886</v>
      </c>
      <c r="B166" s="2" t="s">
        <v>887</v>
      </c>
      <c r="C166" s="2" t="s">
        <v>328</v>
      </c>
      <c r="D166" s="2"/>
      <c r="E166">
        <v>1551182</v>
      </c>
      <c r="F166" s="41" t="s">
        <v>888</v>
      </c>
    </row>
    <row r="167" spans="1:6" x14ac:dyDescent="0.35">
      <c r="A167" s="2" t="s">
        <v>889</v>
      </c>
      <c r="B167" s="2" t="s">
        <v>890</v>
      </c>
      <c r="C167" s="2" t="s">
        <v>891</v>
      </c>
      <c r="D167" s="2" t="s">
        <v>354</v>
      </c>
      <c r="E167">
        <v>65984</v>
      </c>
      <c r="F167" s="41" t="s">
        <v>645</v>
      </c>
    </row>
    <row r="168" spans="1:6" x14ac:dyDescent="0.35">
      <c r="A168" s="2" t="s">
        <v>892</v>
      </c>
      <c r="B168" s="2" t="s">
        <v>893</v>
      </c>
      <c r="C168" s="2" t="s">
        <v>894</v>
      </c>
      <c r="D168" s="2" t="s">
        <v>720</v>
      </c>
      <c r="E168">
        <v>1370637</v>
      </c>
      <c r="F168" s="41" t="s">
        <v>895</v>
      </c>
    </row>
    <row r="169" spans="1:6" x14ac:dyDescent="0.35">
      <c r="A169" s="2" t="s">
        <v>896</v>
      </c>
      <c r="B169" s="2" t="s">
        <v>897</v>
      </c>
      <c r="C169" s="2" t="s">
        <v>898</v>
      </c>
      <c r="D169" s="2" t="s">
        <v>899</v>
      </c>
      <c r="E169">
        <v>1711269</v>
      </c>
      <c r="F169" s="41" t="s">
        <v>900</v>
      </c>
    </row>
    <row r="170" spans="1:6" x14ac:dyDescent="0.35">
      <c r="A170" s="2" t="s">
        <v>901</v>
      </c>
      <c r="B170" s="2" t="s">
        <v>902</v>
      </c>
      <c r="C170" s="2" t="s">
        <v>903</v>
      </c>
      <c r="D170" s="2" t="s">
        <v>904</v>
      </c>
      <c r="E170">
        <v>1099800</v>
      </c>
      <c r="F170" s="41" t="s">
        <v>689</v>
      </c>
    </row>
    <row r="171" spans="1:6" x14ac:dyDescent="0.35">
      <c r="A171" s="2" t="s">
        <v>905</v>
      </c>
      <c r="B171" s="2" t="s">
        <v>906</v>
      </c>
      <c r="C171" s="2" t="s">
        <v>340</v>
      </c>
      <c r="D171" s="2" t="s">
        <v>354</v>
      </c>
      <c r="E171">
        <v>1109357</v>
      </c>
      <c r="F171" s="41" t="s">
        <v>907</v>
      </c>
    </row>
    <row r="172" spans="1:6" x14ac:dyDescent="0.35">
      <c r="A172" s="2" t="s">
        <v>908</v>
      </c>
      <c r="B172" s="2" t="s">
        <v>909</v>
      </c>
      <c r="C172" s="2" t="s">
        <v>385</v>
      </c>
      <c r="D172" s="2" t="s">
        <v>910</v>
      </c>
      <c r="E172">
        <v>746515</v>
      </c>
      <c r="F172" s="41" t="s">
        <v>478</v>
      </c>
    </row>
    <row r="173" spans="1:6" x14ac:dyDescent="0.35">
      <c r="A173" s="2" t="s">
        <v>911</v>
      </c>
      <c r="B173" s="2" t="s">
        <v>912</v>
      </c>
      <c r="C173" s="2" t="s">
        <v>385</v>
      </c>
      <c r="D173" s="2" t="s">
        <v>913</v>
      </c>
      <c r="E173">
        <v>1324424</v>
      </c>
      <c r="F173" s="41" t="s">
        <v>520</v>
      </c>
    </row>
    <row r="174" spans="1:6" x14ac:dyDescent="0.35">
      <c r="A174" s="2" t="s">
        <v>914</v>
      </c>
      <c r="B174" s="2" t="s">
        <v>915</v>
      </c>
      <c r="C174" s="2" t="s">
        <v>916</v>
      </c>
      <c r="D174" s="2" t="s">
        <v>917</v>
      </c>
      <c r="E174">
        <v>1289490</v>
      </c>
      <c r="F174" s="41" t="s">
        <v>312</v>
      </c>
    </row>
    <row r="175" spans="1:6" x14ac:dyDescent="0.35">
      <c r="A175" s="2" t="s">
        <v>918</v>
      </c>
      <c r="B175" s="2" t="s">
        <v>919</v>
      </c>
      <c r="C175" s="2" t="s">
        <v>920</v>
      </c>
      <c r="D175" s="2" t="s">
        <v>354</v>
      </c>
      <c r="E175">
        <v>37996</v>
      </c>
      <c r="F175" s="41" t="s">
        <v>921</v>
      </c>
    </row>
    <row r="176" spans="1:6" x14ac:dyDescent="0.35">
      <c r="A176" s="2" t="s">
        <v>922</v>
      </c>
      <c r="B176" s="2" t="s">
        <v>923</v>
      </c>
      <c r="C176" s="2" t="s">
        <v>924</v>
      </c>
      <c r="D176" s="2" t="s">
        <v>925</v>
      </c>
      <c r="E176">
        <v>1539838</v>
      </c>
      <c r="F176" s="41" t="s">
        <v>721</v>
      </c>
    </row>
    <row r="177" spans="1:6" x14ac:dyDescent="0.35">
      <c r="A177" s="2" t="s">
        <v>926</v>
      </c>
      <c r="B177" s="2" t="s">
        <v>927</v>
      </c>
      <c r="C177" s="2" t="s">
        <v>928</v>
      </c>
      <c r="D177" s="2" t="s">
        <v>705</v>
      </c>
      <c r="E177">
        <v>815556</v>
      </c>
      <c r="F177" s="41" t="s">
        <v>399</v>
      </c>
    </row>
    <row r="178" spans="1:6" x14ac:dyDescent="0.35">
      <c r="A178" s="2" t="s">
        <v>5</v>
      </c>
      <c r="B178" s="2" t="s">
        <v>929</v>
      </c>
      <c r="C178" s="2" t="s">
        <v>930</v>
      </c>
      <c r="D178" s="2" t="s">
        <v>931</v>
      </c>
      <c r="E178">
        <v>1326801</v>
      </c>
      <c r="F178" s="41" t="s">
        <v>423</v>
      </c>
    </row>
    <row r="179" spans="1:6" x14ac:dyDescent="0.35">
      <c r="A179" s="2" t="s">
        <v>932</v>
      </c>
      <c r="B179" s="2" t="s">
        <v>933</v>
      </c>
      <c r="C179" s="2" t="s">
        <v>484</v>
      </c>
      <c r="D179" s="2" t="s">
        <v>934</v>
      </c>
      <c r="E179">
        <v>1519751</v>
      </c>
      <c r="F179" s="41" t="s">
        <v>935</v>
      </c>
    </row>
    <row r="180" spans="1:6" x14ac:dyDescent="0.35">
      <c r="A180" s="2" t="s">
        <v>936</v>
      </c>
      <c r="B180" s="2" t="s">
        <v>937</v>
      </c>
      <c r="C180" s="2" t="s">
        <v>938</v>
      </c>
      <c r="D180" s="2"/>
      <c r="E180">
        <v>831259</v>
      </c>
      <c r="F180" s="41" t="s">
        <v>939</v>
      </c>
    </row>
    <row r="181" spans="1:6" x14ac:dyDescent="0.35">
      <c r="A181" s="2" t="s">
        <v>940</v>
      </c>
      <c r="B181" s="2" t="s">
        <v>941</v>
      </c>
      <c r="C181" s="2" t="s">
        <v>476</v>
      </c>
      <c r="D181" s="2" t="s">
        <v>942</v>
      </c>
      <c r="E181">
        <v>1048911</v>
      </c>
      <c r="F181" s="41" t="s">
        <v>565</v>
      </c>
    </row>
    <row r="182" spans="1:6" x14ac:dyDescent="0.35">
      <c r="A182" s="2" t="s">
        <v>943</v>
      </c>
      <c r="B182" s="2" t="s">
        <v>944</v>
      </c>
      <c r="C182" s="2" t="s">
        <v>945</v>
      </c>
      <c r="D182" s="2"/>
      <c r="E182">
        <v>1031296</v>
      </c>
      <c r="F182" s="41" t="s">
        <v>383</v>
      </c>
    </row>
    <row r="183" spans="1:6" x14ac:dyDescent="0.35">
      <c r="A183" s="2" t="s">
        <v>946</v>
      </c>
      <c r="B183" s="2" t="s">
        <v>947</v>
      </c>
      <c r="C183" s="2" t="s">
        <v>385</v>
      </c>
      <c r="D183" s="2" t="s">
        <v>948</v>
      </c>
      <c r="E183">
        <v>1048695</v>
      </c>
      <c r="F183" s="41" t="s">
        <v>520</v>
      </c>
    </row>
    <row r="184" spans="1:6" x14ac:dyDescent="0.35">
      <c r="A184" s="2" t="s">
        <v>949</v>
      </c>
      <c r="B184" s="2" t="s">
        <v>950</v>
      </c>
      <c r="C184" s="2" t="s">
        <v>710</v>
      </c>
      <c r="D184" s="2" t="s">
        <v>582</v>
      </c>
      <c r="E184">
        <v>1136893</v>
      </c>
      <c r="F184" s="41" t="s">
        <v>951</v>
      </c>
    </row>
    <row r="185" spans="1:6" x14ac:dyDescent="0.35">
      <c r="A185" s="2" t="s">
        <v>952</v>
      </c>
      <c r="B185" s="2" t="s">
        <v>953</v>
      </c>
      <c r="C185" s="2" t="s">
        <v>954</v>
      </c>
      <c r="D185" s="2" t="s">
        <v>955</v>
      </c>
      <c r="E185">
        <v>798354</v>
      </c>
      <c r="F185" s="41" t="s">
        <v>597</v>
      </c>
    </row>
    <row r="186" spans="1:6" x14ac:dyDescent="0.35">
      <c r="A186" s="2" t="s">
        <v>956</v>
      </c>
      <c r="B186" s="2" t="s">
        <v>957</v>
      </c>
      <c r="C186" s="2" t="s">
        <v>958</v>
      </c>
      <c r="D186" s="2"/>
      <c r="E186">
        <v>35527</v>
      </c>
      <c r="F186" s="41" t="s">
        <v>959</v>
      </c>
    </row>
    <row r="187" spans="1:6" x14ac:dyDescent="0.35">
      <c r="A187" s="2" t="s">
        <v>960</v>
      </c>
      <c r="B187" s="2" t="s">
        <v>961</v>
      </c>
      <c r="C187" s="2" t="s">
        <v>962</v>
      </c>
      <c r="D187" s="2" t="s">
        <v>963</v>
      </c>
      <c r="E187">
        <v>354908</v>
      </c>
      <c r="F187" s="41" t="s">
        <v>460</v>
      </c>
    </row>
    <row r="188" spans="1:6" x14ac:dyDescent="0.35">
      <c r="A188" s="2" t="s">
        <v>964</v>
      </c>
      <c r="B188" s="2" t="s">
        <v>965</v>
      </c>
      <c r="C188" s="2" t="s">
        <v>966</v>
      </c>
      <c r="D188" s="2" t="s">
        <v>967</v>
      </c>
      <c r="E188">
        <v>1175454</v>
      </c>
      <c r="F188" s="41" t="s">
        <v>907</v>
      </c>
    </row>
    <row r="189" spans="1:6" x14ac:dyDescent="0.35">
      <c r="A189" s="2" t="s">
        <v>968</v>
      </c>
      <c r="B189" s="2" t="s">
        <v>969</v>
      </c>
      <c r="C189" s="2" t="s">
        <v>651</v>
      </c>
      <c r="D189" s="2" t="s">
        <v>970</v>
      </c>
      <c r="E189">
        <v>37785</v>
      </c>
      <c r="F189" s="41" t="s">
        <v>971</v>
      </c>
    </row>
    <row r="190" spans="1:6" x14ac:dyDescent="0.35">
      <c r="A190" s="2" t="s">
        <v>972</v>
      </c>
      <c r="B190" s="2" t="s">
        <v>973</v>
      </c>
      <c r="C190" s="2" t="s">
        <v>364</v>
      </c>
      <c r="D190" s="2" t="s">
        <v>974</v>
      </c>
      <c r="E190">
        <v>1754301</v>
      </c>
      <c r="F190" s="41" t="s">
        <v>730</v>
      </c>
    </row>
    <row r="191" spans="1:6" x14ac:dyDescent="0.35">
      <c r="A191" s="2" t="s">
        <v>975</v>
      </c>
      <c r="B191" s="2" t="s">
        <v>976</v>
      </c>
      <c r="C191" s="2" t="s">
        <v>364</v>
      </c>
      <c r="D191" s="2" t="s">
        <v>977</v>
      </c>
      <c r="E191">
        <v>1754301</v>
      </c>
      <c r="F191" s="41" t="s">
        <v>730</v>
      </c>
    </row>
    <row r="192" spans="1:6" x14ac:dyDescent="0.35">
      <c r="A192" s="2" t="s">
        <v>978</v>
      </c>
      <c r="B192" s="2" t="s">
        <v>979</v>
      </c>
      <c r="C192" s="2" t="s">
        <v>704</v>
      </c>
      <c r="D192" s="2" t="s">
        <v>980</v>
      </c>
      <c r="E192">
        <v>1132979</v>
      </c>
      <c r="F192" s="41" t="s">
        <v>320</v>
      </c>
    </row>
    <row r="193" spans="1:6" x14ac:dyDescent="0.35">
      <c r="A193" s="2" t="s">
        <v>981</v>
      </c>
      <c r="B193" s="2" t="s">
        <v>982</v>
      </c>
      <c r="C193" s="2" t="s">
        <v>983</v>
      </c>
      <c r="D193" s="2" t="s">
        <v>984</v>
      </c>
      <c r="E193">
        <v>34903</v>
      </c>
      <c r="F193" s="41" t="s">
        <v>538</v>
      </c>
    </row>
    <row r="194" spans="1:6" x14ac:dyDescent="0.35">
      <c r="A194" s="2" t="s">
        <v>985</v>
      </c>
      <c r="B194" s="2" t="s">
        <v>986</v>
      </c>
      <c r="C194" s="2" t="s">
        <v>987</v>
      </c>
      <c r="D194" s="2" t="s">
        <v>988</v>
      </c>
      <c r="E194">
        <v>1262039</v>
      </c>
      <c r="F194" s="41" t="s">
        <v>907</v>
      </c>
    </row>
    <row r="195" spans="1:6" x14ac:dyDescent="0.35">
      <c r="A195" s="2" t="s">
        <v>989</v>
      </c>
      <c r="B195" s="2" t="s">
        <v>990</v>
      </c>
      <c r="C195" s="2" t="s">
        <v>991</v>
      </c>
      <c r="D195" s="2" t="s">
        <v>379</v>
      </c>
      <c r="E195">
        <v>1659166</v>
      </c>
      <c r="F195" s="41" t="s">
        <v>992</v>
      </c>
    </row>
    <row r="196" spans="1:6" x14ac:dyDescent="0.35">
      <c r="A196" s="2" t="s">
        <v>993</v>
      </c>
      <c r="B196" s="2" t="s">
        <v>994</v>
      </c>
      <c r="C196" s="2" t="s">
        <v>995</v>
      </c>
      <c r="D196" s="2" t="s">
        <v>354</v>
      </c>
      <c r="E196">
        <v>40533</v>
      </c>
      <c r="F196" s="41" t="s">
        <v>850</v>
      </c>
    </row>
    <row r="197" spans="1:6" x14ac:dyDescent="0.35">
      <c r="A197" s="2" t="s">
        <v>89</v>
      </c>
      <c r="B197" s="2" t="s">
        <v>996</v>
      </c>
      <c r="C197" s="2" t="s">
        <v>395</v>
      </c>
      <c r="D197" s="2"/>
      <c r="E197">
        <v>40545</v>
      </c>
      <c r="F197" s="41" t="s">
        <v>369</v>
      </c>
    </row>
    <row r="198" spans="1:6" x14ac:dyDescent="0.35">
      <c r="A198" s="2" t="s">
        <v>997</v>
      </c>
      <c r="B198" s="2" t="s">
        <v>998</v>
      </c>
      <c r="C198" s="2" t="s">
        <v>999</v>
      </c>
      <c r="D198" s="2" t="s">
        <v>1000</v>
      </c>
      <c r="E198">
        <v>882095</v>
      </c>
      <c r="F198" s="41" t="s">
        <v>1001</v>
      </c>
    </row>
    <row r="199" spans="1:6" x14ac:dyDescent="0.35">
      <c r="A199" s="2" t="s">
        <v>1002</v>
      </c>
      <c r="B199" s="2" t="s">
        <v>1003</v>
      </c>
      <c r="C199" s="2" t="s">
        <v>1004</v>
      </c>
      <c r="D199" s="2" t="s">
        <v>644</v>
      </c>
      <c r="E199">
        <v>40704</v>
      </c>
      <c r="F199" s="41" t="s">
        <v>1005</v>
      </c>
    </row>
    <row r="200" spans="1:6" x14ac:dyDescent="0.35">
      <c r="A200" s="2" t="s">
        <v>1006</v>
      </c>
      <c r="B200" s="2" t="s">
        <v>1007</v>
      </c>
      <c r="C200" s="2" t="s">
        <v>1008</v>
      </c>
      <c r="D200" s="2" t="s">
        <v>1009</v>
      </c>
      <c r="E200">
        <v>320335</v>
      </c>
      <c r="F200" s="41" t="s">
        <v>1010</v>
      </c>
    </row>
    <row r="201" spans="1:6" x14ac:dyDescent="0.35">
      <c r="A201" s="2" t="s">
        <v>1011</v>
      </c>
      <c r="B201" s="2" t="s">
        <v>1012</v>
      </c>
      <c r="C201" s="2" t="s">
        <v>1013</v>
      </c>
      <c r="D201" s="2"/>
      <c r="E201">
        <v>24741</v>
      </c>
      <c r="F201" s="41" t="s">
        <v>1014</v>
      </c>
    </row>
    <row r="202" spans="1:6" x14ac:dyDescent="0.35">
      <c r="A202" s="2" t="s">
        <v>1015</v>
      </c>
      <c r="B202" s="2" t="s">
        <v>1016</v>
      </c>
      <c r="C202" s="2" t="s">
        <v>816</v>
      </c>
      <c r="D202" s="2" t="s">
        <v>1017</v>
      </c>
      <c r="E202">
        <v>1467858</v>
      </c>
      <c r="F202" s="41" t="s">
        <v>393</v>
      </c>
    </row>
    <row r="203" spans="1:6" x14ac:dyDescent="0.35">
      <c r="A203" s="2" t="s">
        <v>2199</v>
      </c>
      <c r="B203" s="2" t="s">
        <v>2200</v>
      </c>
      <c r="C203" s="2" t="s">
        <v>2201</v>
      </c>
      <c r="D203" s="2" t="s">
        <v>2198</v>
      </c>
      <c r="E203">
        <v>1474735</v>
      </c>
      <c r="F203" s="41" t="s">
        <v>1134</v>
      </c>
    </row>
    <row r="204" spans="1:6" x14ac:dyDescent="0.35">
      <c r="A204" s="2" t="s">
        <v>1018</v>
      </c>
      <c r="B204" s="2" t="s">
        <v>1019</v>
      </c>
      <c r="C204" s="2" t="s">
        <v>1020</v>
      </c>
      <c r="D204" s="2" t="s">
        <v>554</v>
      </c>
      <c r="E204">
        <v>1652044</v>
      </c>
      <c r="F204" s="41" t="s">
        <v>376</v>
      </c>
    </row>
    <row r="205" spans="1:6" x14ac:dyDescent="0.35">
      <c r="A205" s="2" t="s">
        <v>30</v>
      </c>
      <c r="B205" s="2" t="s">
        <v>1021</v>
      </c>
      <c r="C205" s="2" t="s">
        <v>1020</v>
      </c>
      <c r="D205" s="2" t="s">
        <v>1022</v>
      </c>
      <c r="E205">
        <v>1652044</v>
      </c>
      <c r="F205" s="41" t="s">
        <v>376</v>
      </c>
    </row>
    <row r="206" spans="1:6" x14ac:dyDescent="0.35">
      <c r="A206" s="2" t="s">
        <v>1023</v>
      </c>
      <c r="B206" s="2" t="s">
        <v>1024</v>
      </c>
      <c r="C206" s="2" t="s">
        <v>746</v>
      </c>
      <c r="D206" s="2" t="s">
        <v>1025</v>
      </c>
      <c r="E206">
        <v>40987</v>
      </c>
      <c r="F206" s="41" t="s">
        <v>572</v>
      </c>
    </row>
    <row r="207" spans="1:6" x14ac:dyDescent="0.35">
      <c r="A207" s="2" t="s">
        <v>1026</v>
      </c>
      <c r="B207" s="2" t="s">
        <v>1027</v>
      </c>
      <c r="C207" s="2" t="s">
        <v>746</v>
      </c>
      <c r="D207" s="2" t="s">
        <v>1028</v>
      </c>
      <c r="E207">
        <v>1123360</v>
      </c>
      <c r="F207" s="41" t="s">
        <v>907</v>
      </c>
    </row>
    <row r="208" spans="1:6" x14ac:dyDescent="0.35">
      <c r="A208" s="2" t="s">
        <v>1029</v>
      </c>
      <c r="B208" s="2" t="s">
        <v>1030</v>
      </c>
      <c r="C208" s="2" t="s">
        <v>704</v>
      </c>
      <c r="D208" s="2" t="s">
        <v>1031</v>
      </c>
      <c r="E208">
        <v>39911</v>
      </c>
      <c r="F208" s="41" t="s">
        <v>405</v>
      </c>
    </row>
    <row r="209" spans="1:6" x14ac:dyDescent="0.35">
      <c r="A209" s="2" t="s">
        <v>1032</v>
      </c>
      <c r="B209" s="2" t="s">
        <v>1033</v>
      </c>
      <c r="C209" s="2" t="s">
        <v>1034</v>
      </c>
      <c r="D209" s="2" t="s">
        <v>1035</v>
      </c>
      <c r="E209">
        <v>1121788</v>
      </c>
      <c r="F209" s="41" t="s">
        <v>330</v>
      </c>
    </row>
    <row r="210" spans="1:6" x14ac:dyDescent="0.35">
      <c r="A210" s="2" t="s">
        <v>1036</v>
      </c>
      <c r="B210" s="2" t="s">
        <v>1037</v>
      </c>
      <c r="C210" s="2" t="s">
        <v>364</v>
      </c>
      <c r="D210" s="2" t="s">
        <v>837</v>
      </c>
      <c r="E210">
        <v>886982</v>
      </c>
      <c r="F210" s="41" t="s">
        <v>699</v>
      </c>
    </row>
    <row r="211" spans="1:6" x14ac:dyDescent="0.35">
      <c r="A211" s="2" t="s">
        <v>1038</v>
      </c>
      <c r="B211" s="2" t="s">
        <v>1039</v>
      </c>
      <c r="C211" s="2" t="s">
        <v>1040</v>
      </c>
      <c r="D211" s="2" t="s">
        <v>1041</v>
      </c>
      <c r="E211">
        <v>277135</v>
      </c>
      <c r="F211" s="41" t="s">
        <v>372</v>
      </c>
    </row>
    <row r="212" spans="1:6" x14ac:dyDescent="0.35">
      <c r="A212" s="2" t="s">
        <v>1042</v>
      </c>
      <c r="B212" s="2" t="s">
        <v>1043</v>
      </c>
      <c r="C212" s="2" t="s">
        <v>438</v>
      </c>
      <c r="D212" s="2" t="s">
        <v>354</v>
      </c>
      <c r="E212">
        <v>45012</v>
      </c>
      <c r="F212" s="41" t="s">
        <v>366</v>
      </c>
    </row>
    <row r="213" spans="1:6" x14ac:dyDescent="0.35">
      <c r="A213" s="2" t="s">
        <v>1044</v>
      </c>
      <c r="B213" s="2" t="s">
        <v>1045</v>
      </c>
      <c r="C213" s="2" t="s">
        <v>1046</v>
      </c>
      <c r="D213" s="2" t="s">
        <v>1047</v>
      </c>
      <c r="E213">
        <v>46080</v>
      </c>
      <c r="F213" s="41" t="s">
        <v>776</v>
      </c>
    </row>
    <row r="214" spans="1:6" x14ac:dyDescent="0.35">
      <c r="A214" s="2" t="s">
        <v>1048</v>
      </c>
      <c r="B214" s="2" t="s">
        <v>1049</v>
      </c>
      <c r="C214" s="2" t="s">
        <v>353</v>
      </c>
      <c r="D214" s="2"/>
      <c r="E214">
        <v>49196</v>
      </c>
      <c r="F214" s="41" t="s">
        <v>1050</v>
      </c>
    </row>
    <row r="215" spans="1:6" x14ac:dyDescent="0.35">
      <c r="A215" s="2" t="s">
        <v>1051</v>
      </c>
      <c r="B215" s="2" t="s">
        <v>1052</v>
      </c>
      <c r="C215" s="2" t="s">
        <v>1053</v>
      </c>
      <c r="D215" s="2" t="s">
        <v>876</v>
      </c>
      <c r="E215">
        <v>1359841</v>
      </c>
      <c r="F215" s="41" t="s">
        <v>907</v>
      </c>
    </row>
    <row r="216" spans="1:6" x14ac:dyDescent="0.35">
      <c r="A216" s="2" t="s">
        <v>1054</v>
      </c>
      <c r="B216" s="2" t="s">
        <v>1055</v>
      </c>
      <c r="C216" s="2" t="s">
        <v>1056</v>
      </c>
      <c r="D216" s="2" t="s">
        <v>1057</v>
      </c>
      <c r="E216">
        <v>860730</v>
      </c>
      <c r="F216" s="41" t="s">
        <v>951</v>
      </c>
    </row>
    <row r="217" spans="1:6" x14ac:dyDescent="0.35">
      <c r="A217" s="2" t="s">
        <v>40</v>
      </c>
      <c r="B217" s="2" t="s">
        <v>1058</v>
      </c>
      <c r="C217" s="2" t="s">
        <v>746</v>
      </c>
      <c r="D217" s="2" t="s">
        <v>1059</v>
      </c>
      <c r="E217">
        <v>354950</v>
      </c>
      <c r="F217" s="41" t="s">
        <v>460</v>
      </c>
    </row>
    <row r="218" spans="1:6" x14ac:dyDescent="0.35">
      <c r="A218" s="2" t="s">
        <v>1060</v>
      </c>
      <c r="B218" s="2" t="s">
        <v>1061</v>
      </c>
      <c r="C218" s="2" t="s">
        <v>364</v>
      </c>
      <c r="D218" s="2" t="s">
        <v>1062</v>
      </c>
      <c r="E218">
        <v>4447</v>
      </c>
      <c r="F218" s="41" t="s">
        <v>366</v>
      </c>
    </row>
    <row r="219" spans="1:6" x14ac:dyDescent="0.35">
      <c r="A219" s="2" t="s">
        <v>1063</v>
      </c>
      <c r="B219" s="2" t="s">
        <v>1064</v>
      </c>
      <c r="C219" s="2" t="s">
        <v>452</v>
      </c>
      <c r="D219" s="2" t="s">
        <v>537</v>
      </c>
      <c r="E219">
        <v>48039</v>
      </c>
      <c r="F219" s="41" t="s">
        <v>498</v>
      </c>
    </row>
    <row r="220" spans="1:6" x14ac:dyDescent="0.35">
      <c r="A220" s="2" t="s">
        <v>1065</v>
      </c>
      <c r="B220" s="2" t="s">
        <v>1066</v>
      </c>
      <c r="C220" s="2" t="s">
        <v>882</v>
      </c>
      <c r="D220" s="2" t="s">
        <v>354</v>
      </c>
      <c r="E220">
        <v>874766</v>
      </c>
      <c r="F220" s="41" t="s">
        <v>1067</v>
      </c>
    </row>
    <row r="221" spans="1:6" x14ac:dyDescent="0.35">
      <c r="A221" s="2" t="s">
        <v>1068</v>
      </c>
      <c r="B221" s="2" t="s">
        <v>1069</v>
      </c>
      <c r="C221" s="2" t="s">
        <v>1070</v>
      </c>
      <c r="D221" s="2" t="s">
        <v>1071</v>
      </c>
      <c r="E221">
        <v>1501585</v>
      </c>
      <c r="F221" s="41" t="s">
        <v>1072</v>
      </c>
    </row>
    <row r="222" spans="1:6" x14ac:dyDescent="0.35">
      <c r="A222" s="2" t="s">
        <v>1073</v>
      </c>
      <c r="B222" s="2" t="s">
        <v>1074</v>
      </c>
      <c r="C222" s="2" t="s">
        <v>679</v>
      </c>
      <c r="D222" s="2" t="s">
        <v>382</v>
      </c>
      <c r="E222">
        <v>1585689</v>
      </c>
      <c r="F222" s="41" t="s">
        <v>366</v>
      </c>
    </row>
    <row r="223" spans="1:6" x14ac:dyDescent="0.35">
      <c r="A223" s="2" t="s">
        <v>1075</v>
      </c>
      <c r="B223" s="2" t="s">
        <v>1076</v>
      </c>
      <c r="C223" s="2" t="s">
        <v>546</v>
      </c>
      <c r="D223" s="2" t="s">
        <v>672</v>
      </c>
      <c r="E223">
        <v>859737</v>
      </c>
      <c r="F223" s="41" t="s">
        <v>320</v>
      </c>
    </row>
    <row r="224" spans="1:6" x14ac:dyDescent="0.35">
      <c r="A224" s="2" t="s">
        <v>72</v>
      </c>
      <c r="B224" s="2" t="s">
        <v>1077</v>
      </c>
      <c r="C224" s="2" t="s">
        <v>378</v>
      </c>
      <c r="D224" s="2" t="s">
        <v>325</v>
      </c>
      <c r="E224">
        <v>773840</v>
      </c>
      <c r="F224" s="41" t="s">
        <v>355</v>
      </c>
    </row>
    <row r="225" spans="1:6" x14ac:dyDescent="0.35">
      <c r="A225" s="2" t="s">
        <v>1078</v>
      </c>
      <c r="B225" s="2" t="s">
        <v>1079</v>
      </c>
      <c r="C225" s="2" t="s">
        <v>438</v>
      </c>
      <c r="D225" s="2" t="s">
        <v>1080</v>
      </c>
      <c r="E225">
        <v>1645590</v>
      </c>
      <c r="F225" s="41" t="s">
        <v>1081</v>
      </c>
    </row>
    <row r="226" spans="1:6" x14ac:dyDescent="0.35">
      <c r="A226" s="2" t="s">
        <v>1082</v>
      </c>
      <c r="B226" s="2" t="s">
        <v>1083</v>
      </c>
      <c r="C226" s="2" t="s">
        <v>1084</v>
      </c>
      <c r="D226" s="2" t="s">
        <v>1085</v>
      </c>
      <c r="E226">
        <v>47217</v>
      </c>
      <c r="F226" s="41" t="s">
        <v>1086</v>
      </c>
    </row>
    <row r="227" spans="1:6" x14ac:dyDescent="0.35">
      <c r="A227" s="2" t="s">
        <v>1087</v>
      </c>
      <c r="B227" s="2" t="s">
        <v>1088</v>
      </c>
      <c r="C227" s="2" t="s">
        <v>1089</v>
      </c>
      <c r="D227" s="2" t="s">
        <v>1090</v>
      </c>
      <c r="E227">
        <v>48465</v>
      </c>
      <c r="F227" s="41" t="s">
        <v>1091</v>
      </c>
    </row>
    <row r="228" spans="1:6" x14ac:dyDescent="0.35">
      <c r="A228" s="2" t="s">
        <v>1092</v>
      </c>
      <c r="B228" s="2" t="s">
        <v>1093</v>
      </c>
      <c r="C228" s="2" t="s">
        <v>1094</v>
      </c>
      <c r="D228" s="2" t="s">
        <v>1095</v>
      </c>
      <c r="E228">
        <v>1000228</v>
      </c>
      <c r="F228" s="41" t="s">
        <v>308</v>
      </c>
    </row>
    <row r="229" spans="1:6" x14ac:dyDescent="0.35">
      <c r="A229" s="2" t="s">
        <v>1096</v>
      </c>
      <c r="B229" s="2" t="s">
        <v>1097</v>
      </c>
      <c r="C229" s="2" t="s">
        <v>1098</v>
      </c>
      <c r="D229" s="2" t="s">
        <v>1099</v>
      </c>
      <c r="E229">
        <v>1070750</v>
      </c>
      <c r="F229" s="41" t="s">
        <v>629</v>
      </c>
    </row>
    <row r="230" spans="1:6" x14ac:dyDescent="0.35">
      <c r="A230" s="2" t="s">
        <v>1100</v>
      </c>
      <c r="B230" s="2" t="s">
        <v>1101</v>
      </c>
      <c r="C230" s="2" t="s">
        <v>1102</v>
      </c>
      <c r="D230" s="2" t="s">
        <v>354</v>
      </c>
      <c r="E230">
        <v>47111</v>
      </c>
      <c r="F230" s="41" t="s">
        <v>417</v>
      </c>
    </row>
    <row r="231" spans="1:6" x14ac:dyDescent="0.35">
      <c r="A231" s="2" t="s">
        <v>1103</v>
      </c>
      <c r="B231" s="2" t="s">
        <v>1104</v>
      </c>
      <c r="C231" s="2" t="s">
        <v>501</v>
      </c>
      <c r="D231" s="2"/>
      <c r="E231">
        <v>49071</v>
      </c>
      <c r="F231" s="41" t="s">
        <v>463</v>
      </c>
    </row>
    <row r="232" spans="1:6" x14ac:dyDescent="0.35">
      <c r="A232" s="2" t="s">
        <v>1105</v>
      </c>
      <c r="B232" s="2" t="s">
        <v>1106</v>
      </c>
      <c r="C232" s="2" t="s">
        <v>1107</v>
      </c>
      <c r="D232" s="2" t="s">
        <v>325</v>
      </c>
      <c r="E232">
        <v>4281</v>
      </c>
      <c r="F232" s="41" t="s">
        <v>992</v>
      </c>
    </row>
    <row r="233" spans="1:6" x14ac:dyDescent="0.35">
      <c r="A233" s="2" t="s">
        <v>83</v>
      </c>
      <c r="B233" s="2" t="s">
        <v>1108</v>
      </c>
      <c r="C233" s="2" t="s">
        <v>1109</v>
      </c>
      <c r="D233" s="2" t="s">
        <v>354</v>
      </c>
      <c r="E233">
        <v>51143</v>
      </c>
      <c r="F233" s="41" t="s">
        <v>888</v>
      </c>
    </row>
    <row r="234" spans="1:6" x14ac:dyDescent="0.35">
      <c r="A234" s="2" t="s">
        <v>1110</v>
      </c>
      <c r="B234" s="2" t="s">
        <v>1111</v>
      </c>
      <c r="C234" s="2" t="s">
        <v>746</v>
      </c>
      <c r="D234" s="2" t="s">
        <v>1112</v>
      </c>
      <c r="E234">
        <v>1571949</v>
      </c>
      <c r="F234" s="41" t="s">
        <v>907</v>
      </c>
    </row>
    <row r="235" spans="1:6" x14ac:dyDescent="0.35">
      <c r="A235" s="2" t="s">
        <v>1113</v>
      </c>
      <c r="B235" s="2" t="s">
        <v>1114</v>
      </c>
      <c r="C235" s="2" t="s">
        <v>1115</v>
      </c>
      <c r="D235" s="2" t="s">
        <v>1116</v>
      </c>
      <c r="E235">
        <v>874716</v>
      </c>
      <c r="F235" s="41" t="s">
        <v>743</v>
      </c>
    </row>
    <row r="236" spans="1:6" x14ac:dyDescent="0.35">
      <c r="A236" s="2" t="s">
        <v>1117</v>
      </c>
      <c r="B236" s="2" t="s">
        <v>1118</v>
      </c>
      <c r="C236" s="2" t="s">
        <v>1040</v>
      </c>
      <c r="D236" s="2" t="s">
        <v>1119</v>
      </c>
      <c r="E236">
        <v>832101</v>
      </c>
      <c r="F236" s="41" t="s">
        <v>527</v>
      </c>
    </row>
    <row r="237" spans="1:6" x14ac:dyDescent="0.35">
      <c r="A237" s="2" t="s">
        <v>1120</v>
      </c>
      <c r="B237" s="2" t="s">
        <v>1121</v>
      </c>
      <c r="C237" s="2" t="s">
        <v>364</v>
      </c>
      <c r="D237" s="2" t="s">
        <v>1122</v>
      </c>
      <c r="E237">
        <v>51253</v>
      </c>
      <c r="F237" s="41" t="s">
        <v>1123</v>
      </c>
    </row>
    <row r="238" spans="1:6" x14ac:dyDescent="0.35">
      <c r="A238" s="2" t="s">
        <v>1124</v>
      </c>
      <c r="B238" s="2" t="s">
        <v>1125</v>
      </c>
      <c r="C238" s="2" t="s">
        <v>833</v>
      </c>
      <c r="D238" s="2" t="s">
        <v>1126</v>
      </c>
      <c r="E238">
        <v>1110803</v>
      </c>
      <c r="F238" s="41" t="s">
        <v>376</v>
      </c>
    </row>
    <row r="239" spans="1:6" x14ac:dyDescent="0.35">
      <c r="A239" s="2" t="s">
        <v>1127</v>
      </c>
      <c r="B239" s="2" t="s">
        <v>1128</v>
      </c>
      <c r="C239" s="2" t="s">
        <v>728</v>
      </c>
      <c r="D239" s="2" t="s">
        <v>1129</v>
      </c>
      <c r="E239">
        <v>879169</v>
      </c>
      <c r="F239" s="41" t="s">
        <v>1130</v>
      </c>
    </row>
    <row r="240" spans="1:6" x14ac:dyDescent="0.35">
      <c r="A240" s="2" t="s">
        <v>1131</v>
      </c>
      <c r="B240" s="2" t="s">
        <v>1132</v>
      </c>
      <c r="C240" s="2" t="s">
        <v>431</v>
      </c>
      <c r="D240" s="2" t="s">
        <v>1133</v>
      </c>
      <c r="E240">
        <v>1598014</v>
      </c>
      <c r="F240" s="41" t="s">
        <v>1134</v>
      </c>
    </row>
    <row r="241" spans="1:6" x14ac:dyDescent="0.35">
      <c r="A241" s="2" t="s">
        <v>7</v>
      </c>
      <c r="B241" s="2" t="s">
        <v>1135</v>
      </c>
      <c r="C241" s="2" t="s">
        <v>298</v>
      </c>
      <c r="D241" s="2" t="s">
        <v>1136</v>
      </c>
      <c r="E241">
        <v>50863</v>
      </c>
      <c r="F241" s="41" t="s">
        <v>951</v>
      </c>
    </row>
    <row r="242" spans="1:6" x14ac:dyDescent="0.35">
      <c r="A242" s="2" t="s">
        <v>90</v>
      </c>
      <c r="B242" s="2" t="s">
        <v>1137</v>
      </c>
      <c r="C242" s="2" t="s">
        <v>1020</v>
      </c>
      <c r="D242" s="2" t="s">
        <v>1138</v>
      </c>
      <c r="E242">
        <v>896878</v>
      </c>
      <c r="F242" s="41" t="s">
        <v>743</v>
      </c>
    </row>
    <row r="243" spans="1:6" x14ac:dyDescent="0.35">
      <c r="A243" s="2" t="s">
        <v>1139</v>
      </c>
      <c r="B243" s="2" t="s">
        <v>1140</v>
      </c>
      <c r="C243" s="2" t="s">
        <v>476</v>
      </c>
      <c r="D243" s="2" t="s">
        <v>354</v>
      </c>
      <c r="E243">
        <v>51434</v>
      </c>
      <c r="F243" s="41" t="s">
        <v>1141</v>
      </c>
    </row>
    <row r="244" spans="1:6" x14ac:dyDescent="0.35">
      <c r="A244" s="2" t="s">
        <v>1142</v>
      </c>
      <c r="B244" s="2" t="s">
        <v>1143</v>
      </c>
      <c r="C244" s="2" t="s">
        <v>364</v>
      </c>
      <c r="D244" s="2" t="s">
        <v>1144</v>
      </c>
      <c r="E244">
        <v>51644</v>
      </c>
      <c r="F244" s="41" t="s">
        <v>1145</v>
      </c>
    </row>
    <row r="245" spans="1:6" x14ac:dyDescent="0.35">
      <c r="A245" s="2" t="s">
        <v>1146</v>
      </c>
      <c r="B245" s="2" t="s">
        <v>1147</v>
      </c>
      <c r="C245" s="2" t="s">
        <v>1148</v>
      </c>
      <c r="D245" s="2" t="s">
        <v>1149</v>
      </c>
      <c r="E245">
        <v>1111928</v>
      </c>
      <c r="F245" s="41" t="s">
        <v>467</v>
      </c>
    </row>
    <row r="246" spans="1:6" x14ac:dyDescent="0.35">
      <c r="A246" s="2" t="s">
        <v>1150</v>
      </c>
      <c r="B246" s="2" t="s">
        <v>1151</v>
      </c>
      <c r="C246" s="2" t="s">
        <v>1152</v>
      </c>
      <c r="D246" s="2" t="s">
        <v>1153</v>
      </c>
      <c r="E246">
        <v>1478242</v>
      </c>
      <c r="F246" s="41" t="s">
        <v>334</v>
      </c>
    </row>
    <row r="247" spans="1:6" x14ac:dyDescent="0.35">
      <c r="A247" s="2" t="s">
        <v>1154</v>
      </c>
      <c r="B247" s="2" t="s">
        <v>1155</v>
      </c>
      <c r="C247" s="2" t="s">
        <v>435</v>
      </c>
      <c r="D247" s="2" t="s">
        <v>1156</v>
      </c>
      <c r="E247">
        <v>1699150</v>
      </c>
      <c r="F247" s="41" t="s">
        <v>1157</v>
      </c>
    </row>
    <row r="248" spans="1:6" x14ac:dyDescent="0.35">
      <c r="A248" s="2" t="s">
        <v>1158</v>
      </c>
      <c r="B248" s="2" t="s">
        <v>1159</v>
      </c>
      <c r="C248" s="2" t="s">
        <v>395</v>
      </c>
      <c r="D248" s="2" t="s">
        <v>1160</v>
      </c>
      <c r="E248">
        <v>1020569</v>
      </c>
      <c r="F248" s="41" t="s">
        <v>1161</v>
      </c>
    </row>
    <row r="249" spans="1:6" x14ac:dyDescent="0.35">
      <c r="A249" s="2" t="s">
        <v>1162</v>
      </c>
      <c r="B249" s="2" t="s">
        <v>1163</v>
      </c>
      <c r="C249" s="2" t="s">
        <v>987</v>
      </c>
      <c r="D249" s="2" t="s">
        <v>1164</v>
      </c>
      <c r="E249">
        <v>1035267</v>
      </c>
      <c r="F249" s="41" t="s">
        <v>419</v>
      </c>
    </row>
    <row r="250" spans="1:6" x14ac:dyDescent="0.35">
      <c r="A250" s="2" t="s">
        <v>1165</v>
      </c>
      <c r="B250" s="2" t="s">
        <v>1166</v>
      </c>
      <c r="C250" s="2" t="s">
        <v>627</v>
      </c>
      <c r="D250" s="2" t="s">
        <v>1167</v>
      </c>
      <c r="E250">
        <v>749251</v>
      </c>
      <c r="F250" s="41" t="s">
        <v>478</v>
      </c>
    </row>
    <row r="251" spans="1:6" x14ac:dyDescent="0.35">
      <c r="A251" s="2" t="s">
        <v>1168</v>
      </c>
      <c r="B251" s="2" t="s">
        <v>1169</v>
      </c>
      <c r="C251" s="2" t="s">
        <v>1170</v>
      </c>
      <c r="D251" s="2" t="s">
        <v>1171</v>
      </c>
      <c r="E251">
        <v>49826</v>
      </c>
      <c r="F251" s="41" t="s">
        <v>939</v>
      </c>
    </row>
    <row r="252" spans="1:6" x14ac:dyDescent="0.35">
      <c r="A252" s="2" t="s">
        <v>1172</v>
      </c>
      <c r="B252" s="2" t="s">
        <v>1173</v>
      </c>
      <c r="C252" s="2" t="s">
        <v>746</v>
      </c>
      <c r="D252" s="2" t="s">
        <v>1174</v>
      </c>
      <c r="E252">
        <v>914208</v>
      </c>
      <c r="F252" s="41" t="s">
        <v>681</v>
      </c>
    </row>
    <row r="253" spans="1:6" x14ac:dyDescent="0.35">
      <c r="A253" s="2" t="s">
        <v>1175</v>
      </c>
      <c r="B253" s="2" t="s">
        <v>1176</v>
      </c>
      <c r="C253" s="2" t="s">
        <v>452</v>
      </c>
      <c r="D253" s="2" t="s">
        <v>1177</v>
      </c>
      <c r="E253">
        <v>52988</v>
      </c>
      <c r="F253" s="41" t="s">
        <v>498</v>
      </c>
    </row>
    <row r="254" spans="1:6" x14ac:dyDescent="0.35">
      <c r="A254" s="2" t="s">
        <v>1178</v>
      </c>
      <c r="B254" s="2" t="s">
        <v>1179</v>
      </c>
      <c r="C254" s="2" t="s">
        <v>1180</v>
      </c>
      <c r="D254" s="2" t="s">
        <v>1181</v>
      </c>
      <c r="E254">
        <v>728535</v>
      </c>
      <c r="F254" s="41" t="s">
        <v>463</v>
      </c>
    </row>
    <row r="255" spans="1:6" x14ac:dyDescent="0.35">
      <c r="A255" s="2" t="s">
        <v>1182</v>
      </c>
      <c r="B255" s="2" t="s">
        <v>1183</v>
      </c>
      <c r="C255" s="2" t="s">
        <v>1184</v>
      </c>
      <c r="D255" s="2" t="s">
        <v>1185</v>
      </c>
      <c r="E255">
        <v>833444</v>
      </c>
      <c r="F255" s="41" t="s">
        <v>1186</v>
      </c>
    </row>
    <row r="256" spans="1:6" x14ac:dyDescent="0.35">
      <c r="A256" s="2" t="s">
        <v>1187</v>
      </c>
      <c r="B256" s="2" t="s">
        <v>1188</v>
      </c>
      <c r="C256" s="2" t="s">
        <v>1189</v>
      </c>
      <c r="D256" s="2" t="s">
        <v>1190</v>
      </c>
      <c r="E256">
        <v>779152</v>
      </c>
      <c r="F256" s="41" t="s">
        <v>696</v>
      </c>
    </row>
    <row r="257" spans="1:6" x14ac:dyDescent="0.35">
      <c r="A257" s="2" t="s">
        <v>32</v>
      </c>
      <c r="B257" s="2" t="s">
        <v>1191</v>
      </c>
      <c r="C257" s="2" t="s">
        <v>1192</v>
      </c>
      <c r="D257" s="2" t="s">
        <v>1193</v>
      </c>
      <c r="E257">
        <v>200406</v>
      </c>
      <c r="F257" s="41" t="s">
        <v>471</v>
      </c>
    </row>
    <row r="258" spans="1:6" x14ac:dyDescent="0.35">
      <c r="A258" s="2" t="s">
        <v>1194</v>
      </c>
      <c r="B258" s="2" t="s">
        <v>1195</v>
      </c>
      <c r="C258" s="2" t="s">
        <v>987</v>
      </c>
      <c r="D258" s="2" t="s">
        <v>1196</v>
      </c>
      <c r="E258">
        <v>1043604</v>
      </c>
      <c r="F258" s="41" t="s">
        <v>520</v>
      </c>
    </row>
    <row r="259" spans="1:6" x14ac:dyDescent="0.35">
      <c r="A259" s="2" t="s">
        <v>34</v>
      </c>
      <c r="B259" s="2" t="s">
        <v>1197</v>
      </c>
      <c r="C259" s="2" t="s">
        <v>364</v>
      </c>
      <c r="D259" s="2" t="s">
        <v>1198</v>
      </c>
      <c r="E259">
        <v>19617</v>
      </c>
      <c r="F259" s="41" t="s">
        <v>1199</v>
      </c>
    </row>
    <row r="260" spans="1:6" x14ac:dyDescent="0.35">
      <c r="A260" s="2" t="s">
        <v>1200</v>
      </c>
      <c r="B260" s="2" t="s">
        <v>1201</v>
      </c>
      <c r="C260" s="2" t="s">
        <v>1202</v>
      </c>
      <c r="D260" s="2"/>
      <c r="E260">
        <v>55067</v>
      </c>
      <c r="F260" s="41" t="s">
        <v>355</v>
      </c>
    </row>
    <row r="261" spans="1:6" x14ac:dyDescent="0.35">
      <c r="A261" s="2" t="s">
        <v>1203</v>
      </c>
      <c r="B261" s="2" t="s">
        <v>1204</v>
      </c>
      <c r="C261" s="2" t="s">
        <v>1205</v>
      </c>
      <c r="D261" s="2" t="s">
        <v>1206</v>
      </c>
      <c r="E261">
        <v>91576</v>
      </c>
      <c r="F261" s="41" t="s">
        <v>1207</v>
      </c>
    </row>
    <row r="262" spans="1:6" x14ac:dyDescent="0.35">
      <c r="A262" s="2" t="s">
        <v>1208</v>
      </c>
      <c r="B262" s="2" t="s">
        <v>1209</v>
      </c>
      <c r="C262" s="2" t="s">
        <v>1210</v>
      </c>
      <c r="D262" s="2" t="s">
        <v>1211</v>
      </c>
      <c r="E262">
        <v>1601046</v>
      </c>
      <c r="F262" s="41" t="s">
        <v>1212</v>
      </c>
    </row>
    <row r="263" spans="1:6" x14ac:dyDescent="0.35">
      <c r="A263" s="2" t="s">
        <v>1213</v>
      </c>
      <c r="B263" s="2" t="s">
        <v>1214</v>
      </c>
      <c r="C263" s="2" t="s">
        <v>1215</v>
      </c>
      <c r="D263" s="2" t="s">
        <v>1216</v>
      </c>
      <c r="E263">
        <v>1637459</v>
      </c>
      <c r="F263" s="41" t="s">
        <v>1217</v>
      </c>
    </row>
    <row r="264" spans="1:6" x14ac:dyDescent="0.35">
      <c r="A264" s="2" t="s">
        <v>1218</v>
      </c>
      <c r="B264" s="2" t="s">
        <v>1219</v>
      </c>
      <c r="C264" s="2" t="s">
        <v>1220</v>
      </c>
      <c r="D264" s="2" t="s">
        <v>1221</v>
      </c>
      <c r="E264">
        <v>879101</v>
      </c>
      <c r="F264" s="41" t="s">
        <v>689</v>
      </c>
    </row>
    <row r="265" spans="1:6" x14ac:dyDescent="0.35">
      <c r="A265" s="2" t="s">
        <v>1222</v>
      </c>
      <c r="B265" s="2" t="s">
        <v>1223</v>
      </c>
      <c r="C265" s="2" t="s">
        <v>1224</v>
      </c>
      <c r="D265" s="2"/>
      <c r="E265">
        <v>319201</v>
      </c>
      <c r="F265" s="41" t="s">
        <v>1225</v>
      </c>
    </row>
    <row r="266" spans="1:6" x14ac:dyDescent="0.35">
      <c r="A266" s="2" t="s">
        <v>1226</v>
      </c>
      <c r="B266" s="2" t="s">
        <v>1227</v>
      </c>
      <c r="C266" s="2" t="s">
        <v>600</v>
      </c>
      <c r="D266" s="2" t="s">
        <v>354</v>
      </c>
      <c r="E266">
        <v>55785</v>
      </c>
      <c r="F266" s="41" t="s">
        <v>1228</v>
      </c>
    </row>
    <row r="267" spans="1:6" x14ac:dyDescent="0.35">
      <c r="A267" s="2" t="s">
        <v>1229</v>
      </c>
      <c r="B267" s="2" t="s">
        <v>1230</v>
      </c>
      <c r="C267" s="2" t="s">
        <v>438</v>
      </c>
      <c r="D267" s="2" t="s">
        <v>396</v>
      </c>
      <c r="E267">
        <v>1506307</v>
      </c>
      <c r="F267" s="41" t="s">
        <v>383</v>
      </c>
    </row>
    <row r="268" spans="1:6" x14ac:dyDescent="0.35">
      <c r="A268" s="2" t="s">
        <v>1231</v>
      </c>
      <c r="B268" s="2" t="s">
        <v>1232</v>
      </c>
      <c r="C268" s="2" t="s">
        <v>742</v>
      </c>
      <c r="D268" s="2" t="s">
        <v>1233</v>
      </c>
      <c r="E268">
        <v>1170010</v>
      </c>
      <c r="F268" s="41" t="s">
        <v>629</v>
      </c>
    </row>
    <row r="269" spans="1:6" x14ac:dyDescent="0.35">
      <c r="A269" s="2" t="s">
        <v>46</v>
      </c>
      <c r="B269" s="2" t="s">
        <v>1234</v>
      </c>
      <c r="C269" s="2" t="s">
        <v>746</v>
      </c>
      <c r="D269" s="2" t="s">
        <v>354</v>
      </c>
      <c r="E269">
        <v>21344</v>
      </c>
      <c r="F269" s="41" t="s">
        <v>471</v>
      </c>
    </row>
    <row r="270" spans="1:6" x14ac:dyDescent="0.35">
      <c r="A270" s="2" t="s">
        <v>1235</v>
      </c>
      <c r="B270" s="2" t="s">
        <v>1236</v>
      </c>
      <c r="C270" s="2" t="s">
        <v>958</v>
      </c>
      <c r="D270" s="2" t="s">
        <v>354</v>
      </c>
      <c r="E270">
        <v>56873</v>
      </c>
      <c r="F270" s="41" t="s">
        <v>971</v>
      </c>
    </row>
    <row r="271" spans="1:6" x14ac:dyDescent="0.35">
      <c r="A271" s="2" t="s">
        <v>1237</v>
      </c>
      <c r="B271" s="2" t="s">
        <v>1238</v>
      </c>
      <c r="C271" s="2" t="s">
        <v>898</v>
      </c>
      <c r="D271" s="2" t="s">
        <v>1239</v>
      </c>
      <c r="E271">
        <v>54480</v>
      </c>
      <c r="F271" s="41" t="s">
        <v>1240</v>
      </c>
    </row>
    <row r="272" spans="1:6" x14ac:dyDescent="0.35">
      <c r="A272" s="2" t="s">
        <v>1241</v>
      </c>
      <c r="B272" s="2" t="s">
        <v>1242</v>
      </c>
      <c r="C272" s="2" t="s">
        <v>364</v>
      </c>
      <c r="D272" s="2"/>
      <c r="E272">
        <v>60086</v>
      </c>
      <c r="F272" s="41" t="s">
        <v>1134</v>
      </c>
    </row>
    <row r="273" spans="1:6" x14ac:dyDescent="0.35">
      <c r="A273" s="2" t="s">
        <v>1243</v>
      </c>
      <c r="B273" s="2" t="s">
        <v>1244</v>
      </c>
      <c r="C273" s="2" t="s">
        <v>353</v>
      </c>
      <c r="D273" s="2" t="s">
        <v>1245</v>
      </c>
      <c r="E273">
        <v>701985</v>
      </c>
      <c r="F273" s="41" t="s">
        <v>653</v>
      </c>
    </row>
    <row r="274" spans="1:6" x14ac:dyDescent="0.35">
      <c r="A274" s="2" t="s">
        <v>1246</v>
      </c>
      <c r="B274" s="2" t="s">
        <v>1247</v>
      </c>
      <c r="C274" s="2" t="s">
        <v>1248</v>
      </c>
      <c r="D274" s="2" t="s">
        <v>1119</v>
      </c>
      <c r="E274">
        <v>1336920</v>
      </c>
      <c r="F274" s="41" t="s">
        <v>405</v>
      </c>
    </row>
    <row r="275" spans="1:6" x14ac:dyDescent="0.35">
      <c r="A275" s="2" t="s">
        <v>1249</v>
      </c>
      <c r="B275" s="2" t="s">
        <v>1250</v>
      </c>
      <c r="C275" s="2" t="s">
        <v>1251</v>
      </c>
      <c r="D275" s="2"/>
      <c r="E275">
        <v>58492</v>
      </c>
      <c r="F275" s="41" t="s">
        <v>971</v>
      </c>
    </row>
    <row r="276" spans="1:6" x14ac:dyDescent="0.35">
      <c r="A276" s="2" t="s">
        <v>1252</v>
      </c>
      <c r="B276" s="2" t="s">
        <v>1253</v>
      </c>
      <c r="C276" s="2" t="s">
        <v>588</v>
      </c>
      <c r="D276" s="2" t="s">
        <v>1254</v>
      </c>
      <c r="E276">
        <v>920760</v>
      </c>
      <c r="F276" s="41" t="s">
        <v>440</v>
      </c>
    </row>
    <row r="277" spans="1:6" x14ac:dyDescent="0.35">
      <c r="A277" s="2" t="s">
        <v>1255</v>
      </c>
      <c r="B277" s="2" t="s">
        <v>1256</v>
      </c>
      <c r="C277" s="2" t="s">
        <v>1257</v>
      </c>
      <c r="D277" s="2" t="s">
        <v>1258</v>
      </c>
      <c r="E277">
        <v>920148</v>
      </c>
      <c r="F277" s="41" t="s">
        <v>460</v>
      </c>
    </row>
    <row r="278" spans="1:6" x14ac:dyDescent="0.35">
      <c r="A278" s="2" t="s">
        <v>1259</v>
      </c>
      <c r="B278" s="2" t="s">
        <v>1260</v>
      </c>
      <c r="C278" s="2" t="s">
        <v>1261</v>
      </c>
      <c r="D278" s="2" t="s">
        <v>1262</v>
      </c>
      <c r="E278">
        <v>202058</v>
      </c>
      <c r="F278" s="41" t="s">
        <v>1263</v>
      </c>
    </row>
    <row r="279" spans="1:6" x14ac:dyDescent="0.35">
      <c r="A279" s="2" t="s">
        <v>75</v>
      </c>
      <c r="B279" s="2" t="s">
        <v>1264</v>
      </c>
      <c r="C279" s="2" t="s">
        <v>1265</v>
      </c>
      <c r="D279" s="2" t="s">
        <v>1266</v>
      </c>
      <c r="E279">
        <v>1707925</v>
      </c>
      <c r="F279" s="41" t="s">
        <v>739</v>
      </c>
    </row>
    <row r="280" spans="1:6" x14ac:dyDescent="0.35">
      <c r="A280" s="2" t="s">
        <v>1267</v>
      </c>
      <c r="B280" s="2" t="s">
        <v>1268</v>
      </c>
      <c r="C280" s="2" t="s">
        <v>340</v>
      </c>
      <c r="D280" s="2" t="s">
        <v>1269</v>
      </c>
      <c r="E280">
        <v>1065696</v>
      </c>
      <c r="F280" s="41" t="s">
        <v>376</v>
      </c>
    </row>
    <row r="281" spans="1:6" x14ac:dyDescent="0.35">
      <c r="A281" s="2" t="s">
        <v>52</v>
      </c>
      <c r="B281" s="2" t="s">
        <v>1270</v>
      </c>
      <c r="C281" s="2" t="s">
        <v>427</v>
      </c>
      <c r="D281" s="2" t="s">
        <v>1271</v>
      </c>
      <c r="E281">
        <v>59478</v>
      </c>
      <c r="F281" s="41" t="s">
        <v>1272</v>
      </c>
    </row>
    <row r="282" spans="1:6" x14ac:dyDescent="0.35">
      <c r="A282" s="2" t="s">
        <v>1273</v>
      </c>
      <c r="B282" s="2" t="s">
        <v>1274</v>
      </c>
      <c r="C282" s="2" t="s">
        <v>1098</v>
      </c>
      <c r="D282" s="2" t="s">
        <v>1275</v>
      </c>
      <c r="E282">
        <v>936468</v>
      </c>
      <c r="F282" s="41" t="s">
        <v>419</v>
      </c>
    </row>
    <row r="283" spans="1:6" x14ac:dyDescent="0.35">
      <c r="A283" s="2" t="s">
        <v>1276</v>
      </c>
      <c r="B283" s="2" t="s">
        <v>1277</v>
      </c>
      <c r="C283" s="2" t="s">
        <v>1278</v>
      </c>
      <c r="D283" s="2" t="s">
        <v>473</v>
      </c>
      <c r="E283">
        <v>59558</v>
      </c>
      <c r="F283" s="41" t="s">
        <v>625</v>
      </c>
    </row>
    <row r="284" spans="1:6" x14ac:dyDescent="0.35">
      <c r="A284" s="2" t="s">
        <v>1279</v>
      </c>
      <c r="B284" s="2" t="s">
        <v>1280</v>
      </c>
      <c r="C284" s="2" t="s">
        <v>1281</v>
      </c>
      <c r="D284" s="2" t="s">
        <v>379</v>
      </c>
      <c r="E284">
        <v>352541</v>
      </c>
      <c r="F284" s="41" t="s">
        <v>1282</v>
      </c>
    </row>
    <row r="285" spans="1:6" x14ac:dyDescent="0.35">
      <c r="A285" s="2" t="s">
        <v>80</v>
      </c>
      <c r="B285" s="2" t="s">
        <v>1283</v>
      </c>
      <c r="C285" s="2" t="s">
        <v>1284</v>
      </c>
      <c r="D285" s="2" t="s">
        <v>1285</v>
      </c>
      <c r="E285">
        <v>60667</v>
      </c>
      <c r="F285" s="41" t="s">
        <v>1286</v>
      </c>
    </row>
    <row r="286" spans="1:6" x14ac:dyDescent="0.35">
      <c r="A286" s="2" t="s">
        <v>1287</v>
      </c>
      <c r="B286" s="2" t="s">
        <v>1288</v>
      </c>
      <c r="C286" s="2" t="s">
        <v>868</v>
      </c>
      <c r="D286" s="2" t="s">
        <v>1289</v>
      </c>
      <c r="E286">
        <v>707549</v>
      </c>
      <c r="F286" s="41" t="s">
        <v>413</v>
      </c>
    </row>
    <row r="287" spans="1:6" x14ac:dyDescent="0.35">
      <c r="A287" s="2" t="s">
        <v>1290</v>
      </c>
      <c r="B287" s="2" t="s">
        <v>1291</v>
      </c>
      <c r="C287" s="2" t="s">
        <v>1292</v>
      </c>
      <c r="D287" s="2" t="s">
        <v>1293</v>
      </c>
      <c r="E287">
        <v>18926</v>
      </c>
      <c r="F287" s="41" t="s">
        <v>1294</v>
      </c>
    </row>
    <row r="288" spans="1:6" x14ac:dyDescent="0.35">
      <c r="A288" s="2" t="s">
        <v>1295</v>
      </c>
      <c r="B288" s="2" t="s">
        <v>1296</v>
      </c>
      <c r="C288" s="2" t="s">
        <v>452</v>
      </c>
      <c r="D288" s="2" t="s">
        <v>1297</v>
      </c>
      <c r="E288">
        <v>92380</v>
      </c>
      <c r="F288" s="41" t="s">
        <v>399</v>
      </c>
    </row>
    <row r="289" spans="1:6" x14ac:dyDescent="0.35">
      <c r="A289" s="2" t="s">
        <v>1298</v>
      </c>
      <c r="B289" s="2" t="s">
        <v>1299</v>
      </c>
      <c r="C289" s="2" t="s">
        <v>1300</v>
      </c>
      <c r="D289" s="2" t="s">
        <v>1301</v>
      </c>
      <c r="E289">
        <v>1300514</v>
      </c>
      <c r="F289" s="41" t="s">
        <v>527</v>
      </c>
    </row>
    <row r="290" spans="1:6" x14ac:dyDescent="0.35">
      <c r="A290" s="2" t="s">
        <v>1302</v>
      </c>
      <c r="B290" s="2" t="s">
        <v>1303</v>
      </c>
      <c r="C290" s="2" t="s">
        <v>1304</v>
      </c>
      <c r="D290" s="2" t="s">
        <v>925</v>
      </c>
      <c r="E290">
        <v>1679273</v>
      </c>
      <c r="F290" s="41" t="s">
        <v>1305</v>
      </c>
    </row>
    <row r="291" spans="1:6" x14ac:dyDescent="0.35">
      <c r="A291" s="2" t="s">
        <v>1306</v>
      </c>
      <c r="B291" s="2" t="s">
        <v>1307</v>
      </c>
      <c r="C291" s="2" t="s">
        <v>1308</v>
      </c>
      <c r="D291" s="2" t="s">
        <v>1309</v>
      </c>
      <c r="E291">
        <v>1489393</v>
      </c>
      <c r="F291" s="41" t="s">
        <v>721</v>
      </c>
    </row>
    <row r="292" spans="1:6" x14ac:dyDescent="0.35">
      <c r="A292" s="2" t="s">
        <v>1310</v>
      </c>
      <c r="B292" s="2" t="s">
        <v>1311</v>
      </c>
      <c r="C292" s="2" t="s">
        <v>1312</v>
      </c>
      <c r="D292" s="2" t="s">
        <v>1313</v>
      </c>
      <c r="E292">
        <v>1335258</v>
      </c>
      <c r="F292" s="41" t="s">
        <v>1314</v>
      </c>
    </row>
    <row r="293" spans="1:6" x14ac:dyDescent="0.35">
      <c r="A293" s="2" t="s">
        <v>38</v>
      </c>
      <c r="B293" s="2" t="s">
        <v>1315</v>
      </c>
      <c r="C293" s="2" t="s">
        <v>1316</v>
      </c>
      <c r="D293" s="2" t="s">
        <v>1317</v>
      </c>
      <c r="E293">
        <v>1141391</v>
      </c>
      <c r="F293" s="41" t="s">
        <v>490</v>
      </c>
    </row>
    <row r="294" spans="1:6" x14ac:dyDescent="0.35">
      <c r="A294" s="2" t="s">
        <v>1318</v>
      </c>
      <c r="B294" s="2" t="s">
        <v>1319</v>
      </c>
      <c r="C294" s="2" t="s">
        <v>476</v>
      </c>
      <c r="D294" s="2" t="s">
        <v>1320</v>
      </c>
      <c r="E294">
        <v>912595</v>
      </c>
      <c r="F294" s="41" t="s">
        <v>312</v>
      </c>
    </row>
    <row r="295" spans="1:6" x14ac:dyDescent="0.35">
      <c r="A295" s="2" t="s">
        <v>1321</v>
      </c>
      <c r="B295" s="2" t="s">
        <v>1322</v>
      </c>
      <c r="C295" s="2" t="s">
        <v>1098</v>
      </c>
      <c r="D295" s="2"/>
      <c r="E295">
        <v>1048286</v>
      </c>
      <c r="F295" s="41" t="s">
        <v>372</v>
      </c>
    </row>
    <row r="296" spans="1:6" x14ac:dyDescent="0.35">
      <c r="A296" s="2" t="s">
        <v>1323</v>
      </c>
      <c r="B296" s="2" t="s">
        <v>1324</v>
      </c>
      <c r="C296" s="2" t="s">
        <v>1325</v>
      </c>
      <c r="D296" s="2" t="s">
        <v>1041</v>
      </c>
      <c r="E296">
        <v>62996</v>
      </c>
      <c r="F296" s="41" t="s">
        <v>716</v>
      </c>
    </row>
    <row r="297" spans="1:6" x14ac:dyDescent="0.35">
      <c r="A297" s="2" t="s">
        <v>66</v>
      </c>
      <c r="B297" s="2" t="s">
        <v>1326</v>
      </c>
      <c r="C297" s="2" t="s">
        <v>340</v>
      </c>
      <c r="D297" s="2" t="s">
        <v>1327</v>
      </c>
      <c r="E297">
        <v>63908</v>
      </c>
      <c r="F297" s="41" t="s">
        <v>444</v>
      </c>
    </row>
    <row r="298" spans="1:6" x14ac:dyDescent="0.35">
      <c r="A298" s="2" t="s">
        <v>1328</v>
      </c>
      <c r="B298" s="2" t="s">
        <v>1329</v>
      </c>
      <c r="C298" s="2" t="s">
        <v>1330</v>
      </c>
      <c r="D298" s="2" t="s">
        <v>1331</v>
      </c>
      <c r="E298">
        <v>827054</v>
      </c>
      <c r="F298" s="41" t="s">
        <v>330</v>
      </c>
    </row>
    <row r="299" spans="1:6" x14ac:dyDescent="0.35">
      <c r="A299" s="2" t="s">
        <v>1332</v>
      </c>
      <c r="B299" s="2" t="s">
        <v>1333</v>
      </c>
      <c r="C299" s="2" t="s">
        <v>600</v>
      </c>
      <c r="D299" s="2"/>
      <c r="E299">
        <v>927653</v>
      </c>
      <c r="F299" s="41" t="s">
        <v>1334</v>
      </c>
    </row>
    <row r="300" spans="1:6" x14ac:dyDescent="0.35">
      <c r="A300" s="2" t="s">
        <v>1335</v>
      </c>
      <c r="B300" s="2" t="s">
        <v>1336</v>
      </c>
      <c r="C300" s="2" t="s">
        <v>364</v>
      </c>
      <c r="D300" s="2"/>
      <c r="E300">
        <v>1059556</v>
      </c>
      <c r="F300" s="41" t="s">
        <v>900</v>
      </c>
    </row>
    <row r="301" spans="1:6" x14ac:dyDescent="0.35">
      <c r="A301" s="2" t="s">
        <v>1337</v>
      </c>
      <c r="B301" s="2" t="s">
        <v>1338</v>
      </c>
      <c r="C301" s="2" t="s">
        <v>340</v>
      </c>
      <c r="D301" s="2" t="s">
        <v>1339</v>
      </c>
      <c r="E301">
        <v>1103982</v>
      </c>
      <c r="F301" s="41" t="s">
        <v>1340</v>
      </c>
    </row>
    <row r="302" spans="1:6" x14ac:dyDescent="0.35">
      <c r="A302" s="2" t="s">
        <v>68</v>
      </c>
      <c r="B302" s="2" t="s">
        <v>1341</v>
      </c>
      <c r="C302" s="2" t="s">
        <v>328</v>
      </c>
      <c r="D302" s="2" t="s">
        <v>1342</v>
      </c>
      <c r="E302">
        <v>1613103</v>
      </c>
      <c r="F302" s="41" t="s">
        <v>346</v>
      </c>
    </row>
    <row r="303" spans="1:6" x14ac:dyDescent="0.35">
      <c r="A303" s="2" t="s">
        <v>1343</v>
      </c>
      <c r="B303" s="2" t="s">
        <v>1344</v>
      </c>
      <c r="C303" s="2" t="s">
        <v>364</v>
      </c>
      <c r="D303" s="2"/>
      <c r="E303">
        <v>1099219</v>
      </c>
      <c r="F303" s="41" t="s">
        <v>1345</v>
      </c>
    </row>
    <row r="304" spans="1:6" x14ac:dyDescent="0.35">
      <c r="A304" s="2" t="s">
        <v>1346</v>
      </c>
      <c r="B304" s="2" t="s">
        <v>1347</v>
      </c>
      <c r="C304" s="2" t="s">
        <v>1348</v>
      </c>
      <c r="D304" s="2" t="s">
        <v>436</v>
      </c>
      <c r="E304">
        <v>789570</v>
      </c>
      <c r="F304" s="41" t="s">
        <v>794</v>
      </c>
    </row>
    <row r="305" spans="1:6" x14ac:dyDescent="0.35">
      <c r="A305" s="2" t="s">
        <v>1349</v>
      </c>
      <c r="B305" s="2" t="s">
        <v>1350</v>
      </c>
      <c r="C305" s="2" t="s">
        <v>1351</v>
      </c>
      <c r="D305" s="2" t="s">
        <v>931</v>
      </c>
      <c r="E305">
        <v>851968</v>
      </c>
      <c r="F305" s="41" t="s">
        <v>1352</v>
      </c>
    </row>
    <row r="306" spans="1:6" x14ac:dyDescent="0.35">
      <c r="A306" s="2" t="s">
        <v>1353</v>
      </c>
      <c r="B306" s="2" t="s">
        <v>1354</v>
      </c>
      <c r="C306" s="2" t="s">
        <v>1355</v>
      </c>
      <c r="D306" s="2"/>
      <c r="E306">
        <v>63754</v>
      </c>
      <c r="F306" s="41" t="s">
        <v>1356</v>
      </c>
    </row>
    <row r="307" spans="1:6" x14ac:dyDescent="0.35">
      <c r="A307" s="2" t="s">
        <v>1357</v>
      </c>
      <c r="B307" s="2" t="s">
        <v>1358</v>
      </c>
      <c r="C307" s="2" t="s">
        <v>364</v>
      </c>
      <c r="D307" s="2" t="s">
        <v>1359</v>
      </c>
      <c r="E307">
        <v>1278021</v>
      </c>
      <c r="F307" s="41" t="s">
        <v>907</v>
      </c>
    </row>
    <row r="308" spans="1:6" x14ac:dyDescent="0.35">
      <c r="A308" s="2" t="s">
        <v>1360</v>
      </c>
      <c r="B308" s="2" t="s">
        <v>1361</v>
      </c>
      <c r="C308" s="2" t="s">
        <v>306</v>
      </c>
      <c r="D308" s="2" t="s">
        <v>1362</v>
      </c>
      <c r="E308">
        <v>916076</v>
      </c>
      <c r="F308" s="41" t="s">
        <v>629</v>
      </c>
    </row>
    <row r="309" spans="1:6" x14ac:dyDescent="0.35">
      <c r="A309" s="2" t="s">
        <v>1363</v>
      </c>
      <c r="B309" s="2" t="s">
        <v>1364</v>
      </c>
      <c r="C309" s="2" t="s">
        <v>364</v>
      </c>
      <c r="D309" s="2" t="s">
        <v>1365</v>
      </c>
      <c r="E309">
        <v>62709</v>
      </c>
      <c r="F309" s="41" t="s">
        <v>625</v>
      </c>
    </row>
    <row r="310" spans="1:6" x14ac:dyDescent="0.35">
      <c r="A310" s="2" t="s">
        <v>84</v>
      </c>
      <c r="B310" s="2" t="s">
        <v>1366</v>
      </c>
      <c r="C310" s="2" t="s">
        <v>842</v>
      </c>
      <c r="D310" s="2" t="s">
        <v>1367</v>
      </c>
      <c r="E310">
        <v>66740</v>
      </c>
      <c r="F310" s="41" t="s">
        <v>342</v>
      </c>
    </row>
    <row r="311" spans="1:6" x14ac:dyDescent="0.35">
      <c r="A311" s="2" t="s">
        <v>1368</v>
      </c>
      <c r="B311" s="2" t="s">
        <v>1369</v>
      </c>
      <c r="C311" s="2" t="s">
        <v>1370</v>
      </c>
      <c r="D311" s="2" t="s">
        <v>1371</v>
      </c>
      <c r="E311">
        <v>865752</v>
      </c>
      <c r="F311" s="41" t="s">
        <v>1372</v>
      </c>
    </row>
    <row r="312" spans="1:6" x14ac:dyDescent="0.35">
      <c r="A312" s="2" t="s">
        <v>1373</v>
      </c>
      <c r="B312" s="2" t="s">
        <v>1374</v>
      </c>
      <c r="C312" s="2" t="s">
        <v>742</v>
      </c>
      <c r="D312" s="2" t="s">
        <v>354</v>
      </c>
      <c r="E312">
        <v>764180</v>
      </c>
      <c r="F312" s="41" t="s">
        <v>320</v>
      </c>
    </row>
    <row r="313" spans="1:6" x14ac:dyDescent="0.35">
      <c r="A313" s="2" t="s">
        <v>1375</v>
      </c>
      <c r="B313" s="2" t="s">
        <v>1376</v>
      </c>
      <c r="C313" s="2" t="s">
        <v>1377</v>
      </c>
      <c r="D313" s="2" t="s">
        <v>1378</v>
      </c>
      <c r="E313">
        <v>1285785</v>
      </c>
      <c r="F313" s="41" t="s">
        <v>1379</v>
      </c>
    </row>
    <row r="314" spans="1:6" x14ac:dyDescent="0.35">
      <c r="A314" s="2" t="s">
        <v>1380</v>
      </c>
      <c r="B314" s="2" t="s">
        <v>1381</v>
      </c>
      <c r="C314" s="2" t="s">
        <v>1382</v>
      </c>
      <c r="D314" s="2" t="s">
        <v>1383</v>
      </c>
      <c r="E314">
        <v>1510295</v>
      </c>
      <c r="F314" s="41" t="s">
        <v>1384</v>
      </c>
    </row>
    <row r="315" spans="1:6" x14ac:dyDescent="0.35">
      <c r="A315" s="2" t="s">
        <v>1385</v>
      </c>
      <c r="B315" s="2" t="s">
        <v>1386</v>
      </c>
      <c r="C315" s="2" t="s">
        <v>1387</v>
      </c>
      <c r="D315" s="2" t="s">
        <v>1388</v>
      </c>
      <c r="E315">
        <v>1280452</v>
      </c>
      <c r="F315" s="41" t="s">
        <v>383</v>
      </c>
    </row>
    <row r="316" spans="1:6" x14ac:dyDescent="0.35">
      <c r="A316" s="2" t="s">
        <v>53</v>
      </c>
      <c r="B316" s="2" t="s">
        <v>1389</v>
      </c>
      <c r="C316" s="2" t="s">
        <v>1390</v>
      </c>
      <c r="D316" s="2" t="s">
        <v>354</v>
      </c>
      <c r="E316">
        <v>310158</v>
      </c>
      <c r="F316" s="41" t="s">
        <v>1091</v>
      </c>
    </row>
    <row r="317" spans="1:6" x14ac:dyDescent="0.35">
      <c r="A317" s="2" t="s">
        <v>1391</v>
      </c>
      <c r="B317" s="2" t="s">
        <v>1392</v>
      </c>
      <c r="C317" s="2" t="s">
        <v>438</v>
      </c>
      <c r="D317" s="2" t="s">
        <v>1393</v>
      </c>
      <c r="E317">
        <v>101778</v>
      </c>
      <c r="F317" s="41" t="s">
        <v>1240</v>
      </c>
    </row>
    <row r="318" spans="1:6" x14ac:dyDescent="0.35">
      <c r="A318" s="2" t="s">
        <v>1394</v>
      </c>
      <c r="B318" s="2" t="s">
        <v>1395</v>
      </c>
      <c r="C318" s="2" t="s">
        <v>364</v>
      </c>
      <c r="D318" s="2"/>
      <c r="E318">
        <v>895421</v>
      </c>
      <c r="F318" s="41" t="s">
        <v>681</v>
      </c>
    </row>
    <row r="319" spans="1:6" x14ac:dyDescent="0.35">
      <c r="A319" s="2" t="s">
        <v>1396</v>
      </c>
      <c r="B319" s="2" t="s">
        <v>1397</v>
      </c>
      <c r="C319" s="2" t="s">
        <v>364</v>
      </c>
      <c r="D319" s="2" t="s">
        <v>1398</v>
      </c>
      <c r="E319">
        <v>1408198</v>
      </c>
      <c r="F319" s="41" t="s">
        <v>405</v>
      </c>
    </row>
    <row r="320" spans="1:6" x14ac:dyDescent="0.35">
      <c r="A320" s="2" t="s">
        <v>6</v>
      </c>
      <c r="B320" s="2" t="s">
        <v>1399</v>
      </c>
      <c r="C320" s="2" t="s">
        <v>1400</v>
      </c>
      <c r="D320" s="2" t="s">
        <v>1401</v>
      </c>
      <c r="E320">
        <v>789019</v>
      </c>
      <c r="F320" s="41" t="s">
        <v>1402</v>
      </c>
    </row>
    <row r="321" spans="1:6" x14ac:dyDescent="0.35">
      <c r="A321" s="2" t="s">
        <v>1403</v>
      </c>
      <c r="B321" s="2" t="s">
        <v>1404</v>
      </c>
      <c r="C321" s="2" t="s">
        <v>340</v>
      </c>
      <c r="D321" s="2"/>
      <c r="E321">
        <v>68505</v>
      </c>
      <c r="F321" s="41" t="s">
        <v>1405</v>
      </c>
    </row>
    <row r="322" spans="1:6" x14ac:dyDescent="0.35">
      <c r="A322" s="2" t="s">
        <v>1406</v>
      </c>
      <c r="B322" s="2" t="s">
        <v>1407</v>
      </c>
      <c r="C322" s="2" t="s">
        <v>1408</v>
      </c>
      <c r="D322" s="2" t="s">
        <v>1409</v>
      </c>
      <c r="E322">
        <v>36270</v>
      </c>
      <c r="F322" s="41" t="s">
        <v>1005</v>
      </c>
    </row>
    <row r="323" spans="1:6" x14ac:dyDescent="0.35">
      <c r="A323" s="2" t="s">
        <v>1410</v>
      </c>
      <c r="B323" s="2" t="s">
        <v>1411</v>
      </c>
      <c r="C323" s="2" t="s">
        <v>353</v>
      </c>
      <c r="D323" s="2" t="s">
        <v>1412</v>
      </c>
      <c r="E323">
        <v>1037646</v>
      </c>
      <c r="F323" s="41" t="s">
        <v>1413</v>
      </c>
    </row>
    <row r="324" spans="1:6" x14ac:dyDescent="0.35">
      <c r="A324" s="2" t="s">
        <v>1414</v>
      </c>
      <c r="B324" s="2" t="s">
        <v>1415</v>
      </c>
      <c r="C324" s="2" t="s">
        <v>1416</v>
      </c>
      <c r="D324" s="2" t="s">
        <v>1417</v>
      </c>
      <c r="E324">
        <v>723125</v>
      </c>
      <c r="F324" s="41" t="s">
        <v>460</v>
      </c>
    </row>
    <row r="325" spans="1:6" x14ac:dyDescent="0.35">
      <c r="A325" s="2" t="s">
        <v>1418</v>
      </c>
      <c r="B325" s="2" t="s">
        <v>1419</v>
      </c>
      <c r="C325" s="2" t="s">
        <v>332</v>
      </c>
      <c r="D325" s="2" t="s">
        <v>925</v>
      </c>
      <c r="E325">
        <v>743316</v>
      </c>
      <c r="F325" s="41" t="s">
        <v>743</v>
      </c>
    </row>
    <row r="326" spans="1:6" x14ac:dyDescent="0.35">
      <c r="A326" s="2" t="s">
        <v>1420</v>
      </c>
      <c r="B326" s="2" t="s">
        <v>1421</v>
      </c>
      <c r="C326" s="2" t="s">
        <v>588</v>
      </c>
      <c r="D326" s="2" t="s">
        <v>1422</v>
      </c>
      <c r="E326">
        <v>1513761</v>
      </c>
      <c r="F326" s="41" t="s">
        <v>1423</v>
      </c>
    </row>
    <row r="327" spans="1:6" x14ac:dyDescent="0.35">
      <c r="A327" s="2" t="s">
        <v>1424</v>
      </c>
      <c r="B327" s="2" t="s">
        <v>1425</v>
      </c>
      <c r="C327" s="2" t="s">
        <v>364</v>
      </c>
      <c r="D327" s="2" t="s">
        <v>1426</v>
      </c>
      <c r="E327">
        <v>1120193</v>
      </c>
      <c r="F327" s="41" t="s">
        <v>565</v>
      </c>
    </row>
    <row r="328" spans="1:6" x14ac:dyDescent="0.35">
      <c r="A328" s="2" t="s">
        <v>65</v>
      </c>
      <c r="B328" s="2" t="s">
        <v>1427</v>
      </c>
      <c r="C328" s="2" t="s">
        <v>1428</v>
      </c>
      <c r="D328" s="2" t="s">
        <v>473</v>
      </c>
      <c r="E328">
        <v>753308</v>
      </c>
      <c r="F328" s="41" t="s">
        <v>1429</v>
      </c>
    </row>
    <row r="329" spans="1:6" x14ac:dyDescent="0.35">
      <c r="A329" s="2" t="s">
        <v>1430</v>
      </c>
      <c r="B329" s="2" t="s">
        <v>1431</v>
      </c>
      <c r="C329" s="2" t="s">
        <v>822</v>
      </c>
      <c r="D329" s="2" t="s">
        <v>1432</v>
      </c>
      <c r="E329">
        <v>1164727</v>
      </c>
      <c r="F329" s="41" t="s">
        <v>1433</v>
      </c>
    </row>
    <row r="330" spans="1:6" x14ac:dyDescent="0.35">
      <c r="A330" s="2" t="s">
        <v>25</v>
      </c>
      <c r="B330" s="2" t="s">
        <v>1434</v>
      </c>
      <c r="C330" s="2" t="s">
        <v>1435</v>
      </c>
      <c r="D330" s="2" t="s">
        <v>948</v>
      </c>
      <c r="E330">
        <v>1065280</v>
      </c>
      <c r="F330" s="41" t="s">
        <v>383</v>
      </c>
    </row>
    <row r="331" spans="1:6" x14ac:dyDescent="0.35">
      <c r="A331" s="2" t="s">
        <v>1436</v>
      </c>
      <c r="B331" s="2" t="s">
        <v>1437</v>
      </c>
      <c r="C331" s="2" t="s">
        <v>1438</v>
      </c>
      <c r="D331" s="2"/>
      <c r="E331">
        <v>1111711</v>
      </c>
      <c r="F331" s="41" t="s">
        <v>939</v>
      </c>
    </row>
    <row r="332" spans="1:6" x14ac:dyDescent="0.35">
      <c r="A332" s="2" t="s">
        <v>48</v>
      </c>
      <c r="B332" s="2" t="s">
        <v>1439</v>
      </c>
      <c r="C332" s="2" t="s">
        <v>1440</v>
      </c>
      <c r="D332" s="2" t="s">
        <v>1441</v>
      </c>
      <c r="E332">
        <v>320187</v>
      </c>
      <c r="F332" s="41" t="s">
        <v>1442</v>
      </c>
    </row>
    <row r="333" spans="1:6" x14ac:dyDescent="0.35">
      <c r="A333" s="2" t="s">
        <v>1443</v>
      </c>
      <c r="B333" s="2" t="s">
        <v>1444</v>
      </c>
      <c r="C333" s="2" t="s">
        <v>1445</v>
      </c>
      <c r="D333" s="2" t="s">
        <v>1446</v>
      </c>
      <c r="E333">
        <v>849399</v>
      </c>
      <c r="F333" s="41" t="s">
        <v>334</v>
      </c>
    </row>
    <row r="334" spans="1:6" x14ac:dyDescent="0.35">
      <c r="A334" s="2" t="s">
        <v>1447</v>
      </c>
      <c r="B334" s="2" t="s">
        <v>1448</v>
      </c>
      <c r="C334" s="2" t="s">
        <v>364</v>
      </c>
      <c r="D334" s="2" t="s">
        <v>1449</v>
      </c>
      <c r="E334">
        <v>1492633</v>
      </c>
      <c r="F334" s="41" t="s">
        <v>776</v>
      </c>
    </row>
    <row r="335" spans="1:6" x14ac:dyDescent="0.35">
      <c r="A335" s="2" t="s">
        <v>1450</v>
      </c>
      <c r="B335" s="2" t="s">
        <v>1451</v>
      </c>
      <c r="C335" s="2" t="s">
        <v>1452</v>
      </c>
      <c r="D335" s="2" t="s">
        <v>1453</v>
      </c>
      <c r="E335">
        <v>1133421</v>
      </c>
      <c r="F335" s="41" t="s">
        <v>1454</v>
      </c>
    </row>
    <row r="336" spans="1:6" x14ac:dyDescent="0.35">
      <c r="A336" s="2" t="s">
        <v>1455</v>
      </c>
      <c r="B336" s="2" t="s">
        <v>1456</v>
      </c>
      <c r="C336" s="2" t="s">
        <v>438</v>
      </c>
      <c r="D336" s="2" t="s">
        <v>1457</v>
      </c>
      <c r="E336">
        <v>1021860</v>
      </c>
      <c r="F336" s="41" t="s">
        <v>1458</v>
      </c>
    </row>
    <row r="337" spans="1:6" x14ac:dyDescent="0.35">
      <c r="A337" s="2" t="s">
        <v>88</v>
      </c>
      <c r="B337" s="2" t="s">
        <v>1459</v>
      </c>
      <c r="C337" s="2" t="s">
        <v>298</v>
      </c>
      <c r="D337" s="2" t="s">
        <v>1460</v>
      </c>
      <c r="E337">
        <v>1373715</v>
      </c>
      <c r="F337" s="41" t="s">
        <v>1461</v>
      </c>
    </row>
    <row r="338" spans="1:6" x14ac:dyDescent="0.35">
      <c r="A338" s="2" t="s">
        <v>1462</v>
      </c>
      <c r="B338" s="2" t="s">
        <v>1463</v>
      </c>
      <c r="C338" s="2" t="s">
        <v>1464</v>
      </c>
      <c r="D338" s="2" t="s">
        <v>1465</v>
      </c>
      <c r="E338">
        <v>1013871</v>
      </c>
      <c r="F338" s="41" t="s">
        <v>397</v>
      </c>
    </row>
    <row r="339" spans="1:6" x14ac:dyDescent="0.35">
      <c r="A339" s="2" t="s">
        <v>1466</v>
      </c>
      <c r="B339" s="2" t="s">
        <v>1467</v>
      </c>
      <c r="C339" s="2" t="s">
        <v>1468</v>
      </c>
      <c r="D339" s="2" t="s">
        <v>354</v>
      </c>
      <c r="E339">
        <v>702165</v>
      </c>
      <c r="F339" s="41" t="s">
        <v>1469</v>
      </c>
    </row>
    <row r="340" spans="1:6" x14ac:dyDescent="0.35">
      <c r="A340" s="2" t="s">
        <v>1470</v>
      </c>
      <c r="B340" s="2" t="s">
        <v>1471</v>
      </c>
      <c r="C340" s="2" t="s">
        <v>987</v>
      </c>
      <c r="D340" s="2" t="s">
        <v>1472</v>
      </c>
      <c r="E340">
        <v>1002047</v>
      </c>
      <c r="F340" s="41" t="s">
        <v>397</v>
      </c>
    </row>
    <row r="341" spans="1:6" x14ac:dyDescent="0.35">
      <c r="A341" s="2" t="s">
        <v>1473</v>
      </c>
      <c r="B341" s="2" t="s">
        <v>1474</v>
      </c>
      <c r="C341" s="2" t="s">
        <v>340</v>
      </c>
      <c r="D341" s="2"/>
      <c r="E341">
        <v>73124</v>
      </c>
      <c r="F341" s="41" t="s">
        <v>1356</v>
      </c>
    </row>
    <row r="342" spans="1:6" x14ac:dyDescent="0.35">
      <c r="A342" s="2" t="s">
        <v>1475</v>
      </c>
      <c r="B342" s="2" t="s">
        <v>1476</v>
      </c>
      <c r="C342" s="2" t="s">
        <v>378</v>
      </c>
      <c r="D342" s="2" t="s">
        <v>443</v>
      </c>
      <c r="E342">
        <v>73309</v>
      </c>
      <c r="F342" s="41" t="s">
        <v>444</v>
      </c>
    </row>
    <row r="343" spans="1:6" x14ac:dyDescent="0.35">
      <c r="A343" s="2" t="s">
        <v>35</v>
      </c>
      <c r="B343" s="2" t="s">
        <v>1477</v>
      </c>
      <c r="C343" s="2" t="s">
        <v>298</v>
      </c>
      <c r="D343" s="2" t="s">
        <v>1478</v>
      </c>
      <c r="E343">
        <v>1045810</v>
      </c>
      <c r="F343" s="41" t="s">
        <v>629</v>
      </c>
    </row>
    <row r="344" spans="1:6" x14ac:dyDescent="0.35">
      <c r="A344" s="2" t="s">
        <v>1479</v>
      </c>
      <c r="B344" s="2" t="s">
        <v>1480</v>
      </c>
      <c r="C344" s="2" t="s">
        <v>1248</v>
      </c>
      <c r="D344" s="2" t="s">
        <v>1481</v>
      </c>
      <c r="E344">
        <v>906163</v>
      </c>
      <c r="F344" s="41" t="s">
        <v>413</v>
      </c>
    </row>
    <row r="345" spans="1:6" x14ac:dyDescent="0.35">
      <c r="A345" s="2" t="s">
        <v>1482</v>
      </c>
      <c r="B345" s="2" t="s">
        <v>1483</v>
      </c>
      <c r="C345" s="2" t="s">
        <v>746</v>
      </c>
      <c r="D345" s="2" t="s">
        <v>1009</v>
      </c>
      <c r="E345">
        <v>814453</v>
      </c>
      <c r="F345" s="41" t="s">
        <v>921</v>
      </c>
    </row>
    <row r="346" spans="1:6" x14ac:dyDescent="0.35">
      <c r="A346" s="2" t="s">
        <v>1484</v>
      </c>
      <c r="B346" s="2" t="s">
        <v>1485</v>
      </c>
      <c r="C346" s="2" t="s">
        <v>364</v>
      </c>
      <c r="D346" s="2" t="s">
        <v>974</v>
      </c>
      <c r="E346">
        <v>1564708</v>
      </c>
      <c r="F346" s="41" t="s">
        <v>1486</v>
      </c>
    </row>
    <row r="347" spans="1:6" x14ac:dyDescent="0.35">
      <c r="A347" s="2" t="s">
        <v>1487</v>
      </c>
      <c r="B347" s="2" t="s">
        <v>1488</v>
      </c>
      <c r="C347" s="2" t="s">
        <v>364</v>
      </c>
      <c r="D347" s="2" t="s">
        <v>1489</v>
      </c>
      <c r="E347">
        <v>1564708</v>
      </c>
      <c r="F347" s="41" t="s">
        <v>1486</v>
      </c>
    </row>
    <row r="348" spans="1:6" x14ac:dyDescent="0.35">
      <c r="A348" s="2" t="s">
        <v>2202</v>
      </c>
      <c r="B348" s="2" t="s">
        <v>2203</v>
      </c>
      <c r="C348" s="2" t="s">
        <v>2204</v>
      </c>
      <c r="D348" s="2" t="s">
        <v>2198</v>
      </c>
      <c r="E348">
        <v>1413447</v>
      </c>
      <c r="F348" s="41" t="s">
        <v>2205</v>
      </c>
    </row>
    <row r="349" spans="1:6" x14ac:dyDescent="0.35">
      <c r="A349" s="2" t="s">
        <v>1490</v>
      </c>
      <c r="B349" s="2" t="s">
        <v>1491</v>
      </c>
      <c r="C349" s="2" t="s">
        <v>833</v>
      </c>
      <c r="D349" s="2" t="s">
        <v>1492</v>
      </c>
      <c r="E349">
        <v>726728</v>
      </c>
      <c r="F349" s="41" t="s">
        <v>405</v>
      </c>
    </row>
    <row r="350" spans="1:6" x14ac:dyDescent="0.35">
      <c r="A350" s="2" t="s">
        <v>1493</v>
      </c>
      <c r="B350" s="2" t="s">
        <v>1494</v>
      </c>
      <c r="C350" s="2" t="s">
        <v>1495</v>
      </c>
      <c r="D350" s="2" t="s">
        <v>1496</v>
      </c>
      <c r="E350">
        <v>878927</v>
      </c>
      <c r="F350" s="41" t="s">
        <v>304</v>
      </c>
    </row>
    <row r="351" spans="1:6" x14ac:dyDescent="0.35">
      <c r="A351" s="2" t="s">
        <v>1497</v>
      </c>
      <c r="B351" s="2" t="s">
        <v>1498</v>
      </c>
      <c r="C351" s="2" t="s">
        <v>1499</v>
      </c>
      <c r="D351" s="2" t="s">
        <v>1500</v>
      </c>
      <c r="E351">
        <v>1039684</v>
      </c>
      <c r="F351" s="41" t="s">
        <v>355</v>
      </c>
    </row>
    <row r="352" spans="1:6" x14ac:dyDescent="0.35">
      <c r="A352" s="2" t="s">
        <v>1501</v>
      </c>
      <c r="B352" s="2" t="s">
        <v>1502</v>
      </c>
      <c r="C352" s="2" t="s">
        <v>364</v>
      </c>
      <c r="D352" s="2"/>
      <c r="E352">
        <v>29989</v>
      </c>
      <c r="F352" s="41" t="s">
        <v>794</v>
      </c>
    </row>
    <row r="353" spans="1:6" x14ac:dyDescent="0.35">
      <c r="A353" s="2" t="s">
        <v>58</v>
      </c>
      <c r="B353" s="2" t="s">
        <v>1503</v>
      </c>
      <c r="C353" s="2" t="s">
        <v>789</v>
      </c>
      <c r="D353" s="2" t="s">
        <v>1504</v>
      </c>
      <c r="E353">
        <v>1341439</v>
      </c>
      <c r="F353" s="41" t="s">
        <v>312</v>
      </c>
    </row>
    <row r="354" spans="1:6" x14ac:dyDescent="0.35">
      <c r="A354" s="2" t="s">
        <v>1505</v>
      </c>
      <c r="B354" s="2" t="s">
        <v>1506</v>
      </c>
      <c r="C354" s="2" t="s">
        <v>1507</v>
      </c>
      <c r="D354" s="2" t="s">
        <v>1508</v>
      </c>
      <c r="E354">
        <v>898173</v>
      </c>
      <c r="F354" s="41" t="s">
        <v>1509</v>
      </c>
    </row>
    <row r="355" spans="1:6" x14ac:dyDescent="0.35">
      <c r="A355" s="2" t="s">
        <v>1510</v>
      </c>
      <c r="B355" s="2" t="s">
        <v>1511</v>
      </c>
      <c r="C355" s="2" t="s">
        <v>1512</v>
      </c>
      <c r="D355" s="2" t="s">
        <v>569</v>
      </c>
      <c r="E355">
        <v>1781335</v>
      </c>
      <c r="F355" s="41" t="s">
        <v>1513</v>
      </c>
    </row>
    <row r="356" spans="1:6" x14ac:dyDescent="0.35">
      <c r="A356" s="2" t="s">
        <v>1514</v>
      </c>
      <c r="B356" s="2" t="s">
        <v>1515</v>
      </c>
      <c r="C356" s="2" t="s">
        <v>438</v>
      </c>
      <c r="D356" s="2" t="s">
        <v>1516</v>
      </c>
      <c r="E356">
        <v>797468</v>
      </c>
      <c r="F356" s="41" t="s">
        <v>861</v>
      </c>
    </row>
    <row r="357" spans="1:6" x14ac:dyDescent="0.35">
      <c r="A357" s="2" t="s">
        <v>1517</v>
      </c>
      <c r="B357" s="2" t="s">
        <v>1518</v>
      </c>
      <c r="C357" s="2" t="s">
        <v>826</v>
      </c>
      <c r="D357" s="2" t="s">
        <v>1519</v>
      </c>
      <c r="E357">
        <v>1590955</v>
      </c>
      <c r="F357" s="41" t="s">
        <v>376</v>
      </c>
    </row>
    <row r="358" spans="1:6" x14ac:dyDescent="0.35">
      <c r="A358" s="2" t="s">
        <v>1520</v>
      </c>
      <c r="B358" s="2" t="s">
        <v>1521</v>
      </c>
      <c r="C358" s="2" t="s">
        <v>1522</v>
      </c>
      <c r="D358" s="2"/>
      <c r="E358">
        <v>723531</v>
      </c>
      <c r="F358" s="41" t="s">
        <v>565</v>
      </c>
    </row>
    <row r="359" spans="1:6" x14ac:dyDescent="0.35">
      <c r="A359" s="2" t="s">
        <v>1523</v>
      </c>
      <c r="B359" s="2" t="s">
        <v>1524</v>
      </c>
      <c r="C359" s="2" t="s">
        <v>1525</v>
      </c>
      <c r="D359" s="2" t="s">
        <v>1526</v>
      </c>
      <c r="E359">
        <v>1378946</v>
      </c>
      <c r="F359" s="41" t="s">
        <v>1527</v>
      </c>
    </row>
    <row r="360" spans="1:6" x14ac:dyDescent="0.35">
      <c r="A360" s="2" t="s">
        <v>1528</v>
      </c>
      <c r="B360" s="2" t="s">
        <v>1529</v>
      </c>
      <c r="C360" s="2" t="s">
        <v>1530</v>
      </c>
      <c r="D360" s="2" t="s">
        <v>942</v>
      </c>
      <c r="E360">
        <v>75362</v>
      </c>
      <c r="F360" s="41" t="s">
        <v>625</v>
      </c>
    </row>
    <row r="361" spans="1:6" x14ac:dyDescent="0.35">
      <c r="A361" s="2" t="s">
        <v>1531</v>
      </c>
      <c r="B361" s="2" t="s">
        <v>1532</v>
      </c>
      <c r="C361" s="2" t="s">
        <v>1533</v>
      </c>
      <c r="D361" s="2" t="s">
        <v>1534</v>
      </c>
      <c r="E361">
        <v>765880</v>
      </c>
      <c r="F361" s="41" t="s">
        <v>320</v>
      </c>
    </row>
    <row r="362" spans="1:6" x14ac:dyDescent="0.35">
      <c r="A362" s="2" t="s">
        <v>1535</v>
      </c>
      <c r="B362" s="2" t="s">
        <v>1536</v>
      </c>
      <c r="C362" s="2" t="s">
        <v>1537</v>
      </c>
      <c r="D362" s="2" t="s">
        <v>354</v>
      </c>
      <c r="E362">
        <v>788784</v>
      </c>
      <c r="F362" s="41" t="s">
        <v>921</v>
      </c>
    </row>
    <row r="363" spans="1:6" x14ac:dyDescent="0.35">
      <c r="A363" s="2" t="s">
        <v>2206</v>
      </c>
      <c r="B363" s="2" t="s">
        <v>2207</v>
      </c>
      <c r="C363" s="2" t="s">
        <v>2208</v>
      </c>
      <c r="D363" s="2" t="s">
        <v>2198</v>
      </c>
      <c r="E363">
        <v>921738</v>
      </c>
      <c r="F363" s="41" t="s">
        <v>590</v>
      </c>
    </row>
    <row r="364" spans="1:6" x14ac:dyDescent="0.35">
      <c r="A364" s="2" t="s">
        <v>57</v>
      </c>
      <c r="B364" s="2" t="s">
        <v>1538</v>
      </c>
      <c r="C364" s="2" t="s">
        <v>1539</v>
      </c>
      <c r="D364" s="2" t="s">
        <v>354</v>
      </c>
      <c r="E364">
        <v>77476</v>
      </c>
      <c r="F364" s="41" t="s">
        <v>1141</v>
      </c>
    </row>
    <row r="365" spans="1:6" x14ac:dyDescent="0.35">
      <c r="A365" s="2" t="s">
        <v>51</v>
      </c>
      <c r="B365" s="2" t="s">
        <v>1540</v>
      </c>
      <c r="C365" s="2" t="s">
        <v>364</v>
      </c>
      <c r="D365" s="2" t="s">
        <v>354</v>
      </c>
      <c r="E365">
        <v>78003</v>
      </c>
      <c r="F365" s="41" t="s">
        <v>649</v>
      </c>
    </row>
    <row r="366" spans="1:6" x14ac:dyDescent="0.35">
      <c r="A366" s="2" t="s">
        <v>1541</v>
      </c>
      <c r="B366" s="2" t="s">
        <v>1542</v>
      </c>
      <c r="C366" s="2" t="s">
        <v>1543</v>
      </c>
      <c r="D366" s="2" t="s">
        <v>837</v>
      </c>
      <c r="E366">
        <v>1126328</v>
      </c>
      <c r="F366" s="41" t="s">
        <v>739</v>
      </c>
    </row>
    <row r="367" spans="1:6" x14ac:dyDescent="0.35">
      <c r="A367" s="2" t="s">
        <v>36</v>
      </c>
      <c r="B367" s="2" t="s">
        <v>1544</v>
      </c>
      <c r="C367" s="2" t="s">
        <v>958</v>
      </c>
      <c r="D367" s="2" t="s">
        <v>354</v>
      </c>
      <c r="E367">
        <v>80424</v>
      </c>
      <c r="F367" s="41" t="s">
        <v>754</v>
      </c>
    </row>
    <row r="368" spans="1:6" x14ac:dyDescent="0.35">
      <c r="A368" s="2" t="s">
        <v>1545</v>
      </c>
      <c r="B368" s="2" t="s">
        <v>1546</v>
      </c>
      <c r="C368" s="2" t="s">
        <v>1547</v>
      </c>
      <c r="D368" s="2" t="s">
        <v>1548</v>
      </c>
      <c r="E368">
        <v>80661</v>
      </c>
      <c r="F368" s="41" t="s">
        <v>1549</v>
      </c>
    </row>
    <row r="369" spans="1:6" x14ac:dyDescent="0.35">
      <c r="A369" s="2" t="s">
        <v>1550</v>
      </c>
      <c r="B369" s="2" t="s">
        <v>1551</v>
      </c>
      <c r="C369" s="2" t="s">
        <v>1205</v>
      </c>
      <c r="D369" s="2" t="s">
        <v>1552</v>
      </c>
      <c r="E369">
        <v>76334</v>
      </c>
      <c r="F369" s="41" t="s">
        <v>1282</v>
      </c>
    </row>
    <row r="370" spans="1:6" x14ac:dyDescent="0.35">
      <c r="A370" s="2" t="s">
        <v>1553</v>
      </c>
      <c r="B370" s="2" t="s">
        <v>1554</v>
      </c>
      <c r="C370" s="2" t="s">
        <v>746</v>
      </c>
      <c r="D370" s="2" t="s">
        <v>1555</v>
      </c>
      <c r="E370">
        <v>822416</v>
      </c>
      <c r="F370" s="41" t="s">
        <v>1556</v>
      </c>
    </row>
    <row r="371" spans="1:6" x14ac:dyDescent="0.35">
      <c r="A371" s="2" t="s">
        <v>1557</v>
      </c>
      <c r="B371" s="2" t="s">
        <v>1558</v>
      </c>
      <c r="C371" s="2" t="s">
        <v>1040</v>
      </c>
      <c r="D371" s="2" t="s">
        <v>436</v>
      </c>
      <c r="E371">
        <v>75677</v>
      </c>
      <c r="F371" s="41" t="s">
        <v>1134</v>
      </c>
    </row>
    <row r="372" spans="1:6" x14ac:dyDescent="0.35">
      <c r="A372" s="2" t="s">
        <v>1559</v>
      </c>
      <c r="B372" s="2" t="s">
        <v>1560</v>
      </c>
      <c r="C372" s="2" t="s">
        <v>1561</v>
      </c>
      <c r="D372" s="2" t="s">
        <v>1562</v>
      </c>
      <c r="E372">
        <v>31791</v>
      </c>
      <c r="F372" s="41" t="s">
        <v>1549</v>
      </c>
    </row>
    <row r="373" spans="1:6" x14ac:dyDescent="0.35">
      <c r="A373" s="2" t="s">
        <v>1563</v>
      </c>
      <c r="B373" s="2" t="s">
        <v>1564</v>
      </c>
      <c r="C373" s="2" t="s">
        <v>704</v>
      </c>
      <c r="D373" s="2" t="s">
        <v>1565</v>
      </c>
      <c r="E373">
        <v>1045609</v>
      </c>
      <c r="F373" s="41" t="s">
        <v>743</v>
      </c>
    </row>
    <row r="374" spans="1:6" x14ac:dyDescent="0.35">
      <c r="A374" s="2" t="s">
        <v>77</v>
      </c>
      <c r="B374" s="2" t="s">
        <v>1566</v>
      </c>
      <c r="C374" s="2" t="s">
        <v>364</v>
      </c>
      <c r="D374" s="2" t="s">
        <v>1534</v>
      </c>
      <c r="E374">
        <v>1413329</v>
      </c>
      <c r="F374" s="41" t="s">
        <v>1567</v>
      </c>
    </row>
    <row r="375" spans="1:6" x14ac:dyDescent="0.35">
      <c r="A375" s="2" t="s">
        <v>1568</v>
      </c>
      <c r="B375" s="2" t="s">
        <v>1569</v>
      </c>
      <c r="C375" s="2" t="s">
        <v>1107</v>
      </c>
      <c r="D375" s="2" t="s">
        <v>1570</v>
      </c>
      <c r="E375">
        <v>713676</v>
      </c>
      <c r="F375" s="41" t="s">
        <v>1571</v>
      </c>
    </row>
    <row r="376" spans="1:6" x14ac:dyDescent="0.35">
      <c r="A376" s="2" t="s">
        <v>1572</v>
      </c>
      <c r="B376" s="2" t="s">
        <v>1573</v>
      </c>
      <c r="C376" s="2" t="s">
        <v>1574</v>
      </c>
      <c r="D376" s="2" t="s">
        <v>1575</v>
      </c>
      <c r="E376">
        <v>77360</v>
      </c>
      <c r="F376" s="41" t="s">
        <v>490</v>
      </c>
    </row>
    <row r="377" spans="1:6" x14ac:dyDescent="0.35">
      <c r="A377" s="2" t="s">
        <v>1576</v>
      </c>
      <c r="B377" s="2" t="s">
        <v>1577</v>
      </c>
      <c r="C377" s="2" t="s">
        <v>938</v>
      </c>
      <c r="D377" s="2"/>
      <c r="E377">
        <v>764622</v>
      </c>
      <c r="F377" s="41" t="s">
        <v>320</v>
      </c>
    </row>
    <row r="378" spans="1:6" x14ac:dyDescent="0.35">
      <c r="A378" s="2" t="s">
        <v>1578</v>
      </c>
      <c r="B378" s="2" t="s">
        <v>1579</v>
      </c>
      <c r="C378" s="2" t="s">
        <v>1580</v>
      </c>
      <c r="D378" s="2" t="s">
        <v>1581</v>
      </c>
      <c r="E378">
        <v>945841</v>
      </c>
      <c r="F378" s="41" t="s">
        <v>629</v>
      </c>
    </row>
    <row r="379" spans="1:6" x14ac:dyDescent="0.35">
      <c r="A379" s="2" t="s">
        <v>1582</v>
      </c>
      <c r="B379" s="2" t="s">
        <v>1583</v>
      </c>
      <c r="C379" s="2" t="s">
        <v>1107</v>
      </c>
      <c r="D379" s="2" t="s">
        <v>354</v>
      </c>
      <c r="E379">
        <v>79879</v>
      </c>
      <c r="F379" s="41" t="s">
        <v>971</v>
      </c>
    </row>
    <row r="380" spans="1:6" x14ac:dyDescent="0.35">
      <c r="A380" s="2" t="s">
        <v>1584</v>
      </c>
      <c r="B380" s="2" t="s">
        <v>1585</v>
      </c>
      <c r="C380" s="2" t="s">
        <v>442</v>
      </c>
      <c r="D380" s="2"/>
      <c r="E380">
        <v>922224</v>
      </c>
      <c r="F380" s="41" t="s">
        <v>861</v>
      </c>
    </row>
    <row r="381" spans="1:6" x14ac:dyDescent="0.35">
      <c r="A381" s="2" t="s">
        <v>1586</v>
      </c>
      <c r="B381" s="2" t="s">
        <v>1587</v>
      </c>
      <c r="C381" s="2" t="s">
        <v>328</v>
      </c>
      <c r="D381" s="2" t="s">
        <v>551</v>
      </c>
      <c r="E381">
        <v>1585364</v>
      </c>
      <c r="F381" s="41" t="s">
        <v>1588</v>
      </c>
    </row>
    <row r="382" spans="1:6" x14ac:dyDescent="0.35">
      <c r="A382" s="2" t="s">
        <v>1589</v>
      </c>
      <c r="B382" s="2" t="s">
        <v>1590</v>
      </c>
      <c r="C382" s="2" t="s">
        <v>1537</v>
      </c>
      <c r="D382" s="2" t="s">
        <v>837</v>
      </c>
      <c r="E382">
        <v>1137774</v>
      </c>
      <c r="F382" s="41" t="s">
        <v>1591</v>
      </c>
    </row>
    <row r="383" spans="1:6" x14ac:dyDescent="0.35">
      <c r="A383" s="2" t="s">
        <v>1592</v>
      </c>
      <c r="B383" s="2" t="s">
        <v>1593</v>
      </c>
      <c r="C383" s="2" t="s">
        <v>465</v>
      </c>
      <c r="D383" s="2" t="s">
        <v>1594</v>
      </c>
      <c r="E383">
        <v>1393311</v>
      </c>
      <c r="F383" s="41" t="s">
        <v>590</v>
      </c>
    </row>
    <row r="384" spans="1:6" x14ac:dyDescent="0.35">
      <c r="A384" s="2" t="s">
        <v>1595</v>
      </c>
      <c r="B384" s="2" t="s">
        <v>1596</v>
      </c>
      <c r="C384" s="2" t="s">
        <v>438</v>
      </c>
      <c r="D384" s="2" t="s">
        <v>1597</v>
      </c>
      <c r="E384">
        <v>1534701</v>
      </c>
      <c r="F384" s="41" t="s">
        <v>1598</v>
      </c>
    </row>
    <row r="385" spans="1:6" x14ac:dyDescent="0.35">
      <c r="A385" s="2" t="s">
        <v>1599</v>
      </c>
      <c r="B385" s="2" t="s">
        <v>1600</v>
      </c>
      <c r="C385" s="2" t="s">
        <v>364</v>
      </c>
      <c r="D385" s="2" t="s">
        <v>1601</v>
      </c>
      <c r="E385">
        <v>78239</v>
      </c>
      <c r="F385" s="41" t="s">
        <v>1602</v>
      </c>
    </row>
    <row r="386" spans="1:6" x14ac:dyDescent="0.35">
      <c r="A386" s="2" t="s">
        <v>1603</v>
      </c>
      <c r="B386" s="2" t="s">
        <v>1604</v>
      </c>
      <c r="C386" s="2" t="s">
        <v>438</v>
      </c>
      <c r="D386" s="2" t="s">
        <v>1605</v>
      </c>
      <c r="E386">
        <v>1050915</v>
      </c>
      <c r="F386" s="41" t="s">
        <v>383</v>
      </c>
    </row>
    <row r="387" spans="1:6" x14ac:dyDescent="0.35">
      <c r="A387" s="2" t="s">
        <v>1606</v>
      </c>
      <c r="B387" s="2" t="s">
        <v>1607</v>
      </c>
      <c r="C387" s="2" t="s">
        <v>600</v>
      </c>
      <c r="D387" s="2" t="s">
        <v>1608</v>
      </c>
      <c r="E387">
        <v>1038357</v>
      </c>
      <c r="F387" s="41" t="s">
        <v>383</v>
      </c>
    </row>
    <row r="388" spans="1:6" x14ac:dyDescent="0.35">
      <c r="A388" s="2" t="s">
        <v>41</v>
      </c>
      <c r="B388" s="2" t="s">
        <v>1609</v>
      </c>
      <c r="C388" s="2" t="s">
        <v>332</v>
      </c>
      <c r="D388" s="2" t="s">
        <v>1610</v>
      </c>
      <c r="E388">
        <v>1633917</v>
      </c>
      <c r="F388" s="41" t="s">
        <v>376</v>
      </c>
    </row>
    <row r="389" spans="1:6" x14ac:dyDescent="0.35">
      <c r="A389" s="2" t="s">
        <v>61</v>
      </c>
      <c r="B389" s="2" t="s">
        <v>1611</v>
      </c>
      <c r="C389" s="2" t="s">
        <v>833</v>
      </c>
      <c r="D389" s="2"/>
      <c r="E389">
        <v>804328</v>
      </c>
      <c r="F389" s="41" t="s">
        <v>320</v>
      </c>
    </row>
    <row r="390" spans="1:6" x14ac:dyDescent="0.35">
      <c r="A390" s="2" t="s">
        <v>1612</v>
      </c>
      <c r="B390" s="2" t="s">
        <v>1613</v>
      </c>
      <c r="C390" s="2" t="s">
        <v>1614</v>
      </c>
      <c r="D390" s="2" t="s">
        <v>1615</v>
      </c>
      <c r="E390">
        <v>1604778</v>
      </c>
      <c r="F390" s="41" t="s">
        <v>1081</v>
      </c>
    </row>
    <row r="391" spans="1:6" x14ac:dyDescent="0.35">
      <c r="A391" s="2" t="s">
        <v>1616</v>
      </c>
      <c r="B391" s="2" t="s">
        <v>1617</v>
      </c>
      <c r="C391" s="2" t="s">
        <v>588</v>
      </c>
      <c r="D391" s="2" t="s">
        <v>1618</v>
      </c>
      <c r="E391">
        <v>884887</v>
      </c>
      <c r="F391" s="41" t="s">
        <v>383</v>
      </c>
    </row>
    <row r="392" spans="1:6" x14ac:dyDescent="0.35">
      <c r="A392" s="2" t="s">
        <v>1619</v>
      </c>
      <c r="B392" s="2" t="s">
        <v>1620</v>
      </c>
      <c r="C392" s="2" t="s">
        <v>1621</v>
      </c>
      <c r="D392" s="2" t="s">
        <v>382</v>
      </c>
      <c r="E392">
        <v>1095073</v>
      </c>
      <c r="F392" s="41" t="s">
        <v>579</v>
      </c>
    </row>
    <row r="393" spans="1:6" x14ac:dyDescent="0.35">
      <c r="A393" s="2" t="s">
        <v>1622</v>
      </c>
      <c r="B393" s="2" t="s">
        <v>1623</v>
      </c>
      <c r="C393" s="2" t="s">
        <v>710</v>
      </c>
      <c r="D393" s="2" t="s">
        <v>1624</v>
      </c>
      <c r="E393">
        <v>910606</v>
      </c>
      <c r="F393" s="41" t="s">
        <v>653</v>
      </c>
    </row>
    <row r="394" spans="1:6" x14ac:dyDescent="0.35">
      <c r="A394" s="2" t="s">
        <v>1625</v>
      </c>
      <c r="B394" s="2" t="s">
        <v>1626</v>
      </c>
      <c r="C394" s="2" t="s">
        <v>1627</v>
      </c>
      <c r="D394" s="2" t="s">
        <v>1628</v>
      </c>
      <c r="E394">
        <v>872589</v>
      </c>
      <c r="F394" s="41" t="s">
        <v>527</v>
      </c>
    </row>
    <row r="395" spans="1:6" x14ac:dyDescent="0.35">
      <c r="A395" s="2" t="s">
        <v>1629</v>
      </c>
      <c r="B395" s="2" t="s">
        <v>1630</v>
      </c>
      <c r="C395" s="2" t="s">
        <v>1631</v>
      </c>
      <c r="D395" s="2" t="s">
        <v>1632</v>
      </c>
      <c r="E395">
        <v>1281761</v>
      </c>
      <c r="F395" s="41" t="s">
        <v>565</v>
      </c>
    </row>
    <row r="396" spans="1:6" x14ac:dyDescent="0.35">
      <c r="A396" s="2" t="s">
        <v>1633</v>
      </c>
      <c r="B396" s="2" t="s">
        <v>1634</v>
      </c>
      <c r="C396" s="2" t="s">
        <v>930</v>
      </c>
      <c r="D396" s="2" t="s">
        <v>1138</v>
      </c>
      <c r="E396">
        <v>315213</v>
      </c>
      <c r="F396" s="41" t="s">
        <v>1635</v>
      </c>
    </row>
    <row r="397" spans="1:6" x14ac:dyDescent="0.35">
      <c r="A397" s="2" t="s">
        <v>1636</v>
      </c>
      <c r="B397" s="2" t="s">
        <v>1637</v>
      </c>
      <c r="C397" s="2" t="s">
        <v>1638</v>
      </c>
      <c r="D397" s="2" t="s">
        <v>404</v>
      </c>
      <c r="E397">
        <v>720005</v>
      </c>
      <c r="F397" s="41" t="s">
        <v>538</v>
      </c>
    </row>
    <row r="398" spans="1:6" x14ac:dyDescent="0.35">
      <c r="A398" s="2" t="s">
        <v>1639</v>
      </c>
      <c r="B398" s="2" t="s">
        <v>1640</v>
      </c>
      <c r="C398" s="2" t="s">
        <v>364</v>
      </c>
      <c r="D398" s="2" t="s">
        <v>1641</v>
      </c>
      <c r="E398">
        <v>1037038</v>
      </c>
      <c r="F398" s="41" t="s">
        <v>399</v>
      </c>
    </row>
    <row r="399" spans="1:6" x14ac:dyDescent="0.35">
      <c r="A399" s="2" t="s">
        <v>1642</v>
      </c>
      <c r="B399" s="2" t="s">
        <v>1643</v>
      </c>
      <c r="C399" s="2" t="s">
        <v>833</v>
      </c>
      <c r="D399" s="2" t="s">
        <v>436</v>
      </c>
      <c r="E399">
        <v>943819</v>
      </c>
      <c r="F399" s="41" t="s">
        <v>330</v>
      </c>
    </row>
    <row r="400" spans="1:6" x14ac:dyDescent="0.35">
      <c r="A400" s="2" t="s">
        <v>1644</v>
      </c>
      <c r="B400" s="2" t="s">
        <v>1645</v>
      </c>
      <c r="C400" s="2" t="s">
        <v>435</v>
      </c>
      <c r="D400" s="2"/>
      <c r="E400">
        <v>1024478</v>
      </c>
      <c r="F400" s="41" t="s">
        <v>921</v>
      </c>
    </row>
    <row r="401" spans="1:6" x14ac:dyDescent="0.35">
      <c r="A401" s="2" t="s">
        <v>1646</v>
      </c>
      <c r="B401" s="2" t="s">
        <v>1647</v>
      </c>
      <c r="C401" s="2" t="s">
        <v>746</v>
      </c>
      <c r="D401" s="2" t="s">
        <v>1648</v>
      </c>
      <c r="E401">
        <v>84839</v>
      </c>
      <c r="F401" s="41" t="s">
        <v>1635</v>
      </c>
    </row>
    <row r="402" spans="1:6" x14ac:dyDescent="0.35">
      <c r="A402" s="2" t="s">
        <v>1649</v>
      </c>
      <c r="B402" s="2" t="s">
        <v>1650</v>
      </c>
      <c r="C402" s="2" t="s">
        <v>1651</v>
      </c>
      <c r="D402" s="2" t="s">
        <v>1652</v>
      </c>
      <c r="E402">
        <v>882835</v>
      </c>
      <c r="F402" s="41" t="s">
        <v>324</v>
      </c>
    </row>
    <row r="403" spans="1:6" x14ac:dyDescent="0.35">
      <c r="A403" s="2" t="s">
        <v>1653</v>
      </c>
      <c r="B403" s="2" t="s">
        <v>1654</v>
      </c>
      <c r="C403" s="2" t="s">
        <v>1655</v>
      </c>
      <c r="D403" s="2" t="s">
        <v>1656</v>
      </c>
      <c r="E403">
        <v>745732</v>
      </c>
      <c r="F403" s="41" t="s">
        <v>334</v>
      </c>
    </row>
    <row r="404" spans="1:6" x14ac:dyDescent="0.35">
      <c r="A404" s="2" t="s">
        <v>1657</v>
      </c>
      <c r="B404" s="2" t="s">
        <v>1658</v>
      </c>
      <c r="C404" s="2" t="s">
        <v>938</v>
      </c>
      <c r="D404" s="2" t="s">
        <v>1659</v>
      </c>
      <c r="E404">
        <v>1060391</v>
      </c>
      <c r="F404" s="41" t="s">
        <v>1660</v>
      </c>
    </row>
    <row r="405" spans="1:6" x14ac:dyDescent="0.35">
      <c r="A405" s="2" t="s">
        <v>91</v>
      </c>
      <c r="B405" s="2" t="s">
        <v>1661</v>
      </c>
      <c r="C405" s="2" t="s">
        <v>1561</v>
      </c>
      <c r="D405" s="2"/>
      <c r="E405">
        <v>101829</v>
      </c>
      <c r="F405" s="41" t="s">
        <v>1662</v>
      </c>
    </row>
    <row r="406" spans="1:6" x14ac:dyDescent="0.35">
      <c r="A406" s="2" t="s">
        <v>1663</v>
      </c>
      <c r="B406" s="2" t="s">
        <v>1664</v>
      </c>
      <c r="C406" s="2" t="s">
        <v>1665</v>
      </c>
      <c r="D406" s="2" t="s">
        <v>1666</v>
      </c>
      <c r="E406">
        <v>1034054</v>
      </c>
      <c r="F406" s="41" t="s">
        <v>330</v>
      </c>
    </row>
    <row r="407" spans="1:6" x14ac:dyDescent="0.35">
      <c r="A407" s="2" t="s">
        <v>81</v>
      </c>
      <c r="B407" s="2" t="s">
        <v>1667</v>
      </c>
      <c r="C407" s="2" t="s">
        <v>385</v>
      </c>
      <c r="D407" s="2"/>
      <c r="E407">
        <v>829224</v>
      </c>
      <c r="F407" s="41" t="s">
        <v>565</v>
      </c>
    </row>
    <row r="408" spans="1:6" x14ac:dyDescent="0.35">
      <c r="A408" s="2" t="s">
        <v>93</v>
      </c>
      <c r="B408" s="2" t="s">
        <v>1668</v>
      </c>
      <c r="C408" s="2" t="s">
        <v>1669</v>
      </c>
      <c r="D408" s="2" t="s">
        <v>1670</v>
      </c>
      <c r="E408">
        <v>316709</v>
      </c>
      <c r="F408" s="41" t="s">
        <v>565</v>
      </c>
    </row>
    <row r="409" spans="1:6" x14ac:dyDescent="0.35">
      <c r="A409" s="2" t="s">
        <v>1671</v>
      </c>
      <c r="B409" s="2" t="s">
        <v>1672</v>
      </c>
      <c r="C409" s="2" t="s">
        <v>378</v>
      </c>
      <c r="D409" s="2" t="s">
        <v>354</v>
      </c>
      <c r="E409">
        <v>1012100</v>
      </c>
      <c r="F409" s="41" t="s">
        <v>807</v>
      </c>
    </row>
    <row r="410" spans="1:6" x14ac:dyDescent="0.35">
      <c r="A410" s="2" t="s">
        <v>1673</v>
      </c>
      <c r="B410" s="2" t="s">
        <v>1674</v>
      </c>
      <c r="C410" s="2" t="s">
        <v>1205</v>
      </c>
      <c r="D410" s="2" t="s">
        <v>1675</v>
      </c>
      <c r="E410">
        <v>89800</v>
      </c>
      <c r="F410" s="41" t="s">
        <v>1050</v>
      </c>
    </row>
    <row r="411" spans="1:6" x14ac:dyDescent="0.35">
      <c r="A411" s="2" t="s">
        <v>1676</v>
      </c>
      <c r="B411" s="2" t="s">
        <v>1677</v>
      </c>
      <c r="C411" s="2" t="s">
        <v>298</v>
      </c>
      <c r="D411" s="2" t="s">
        <v>1678</v>
      </c>
      <c r="E411">
        <v>719739</v>
      </c>
      <c r="F411" s="41" t="s">
        <v>743</v>
      </c>
    </row>
    <row r="412" spans="1:6" x14ac:dyDescent="0.35">
      <c r="A412" s="2" t="s">
        <v>1679</v>
      </c>
      <c r="B412" s="2" t="s">
        <v>1680</v>
      </c>
      <c r="C412" s="2" t="s">
        <v>1681</v>
      </c>
      <c r="D412" s="2" t="s">
        <v>1682</v>
      </c>
      <c r="E412">
        <v>91419</v>
      </c>
      <c r="F412" s="41" t="s">
        <v>494</v>
      </c>
    </row>
    <row r="413" spans="1:6" x14ac:dyDescent="0.35">
      <c r="A413" s="2" t="s">
        <v>1683</v>
      </c>
      <c r="B413" s="2" t="s">
        <v>1684</v>
      </c>
      <c r="C413" s="2" t="s">
        <v>1685</v>
      </c>
      <c r="D413" s="2" t="s">
        <v>665</v>
      </c>
      <c r="E413">
        <v>87347</v>
      </c>
      <c r="F413" s="41" t="s">
        <v>1686</v>
      </c>
    </row>
    <row r="414" spans="1:6" x14ac:dyDescent="0.35">
      <c r="A414" s="2" t="s">
        <v>1687</v>
      </c>
      <c r="B414" s="2" t="s">
        <v>1688</v>
      </c>
      <c r="C414" s="2" t="s">
        <v>1689</v>
      </c>
      <c r="D414" s="2" t="s">
        <v>1690</v>
      </c>
      <c r="E414">
        <v>91440</v>
      </c>
      <c r="F414" s="41" t="s">
        <v>861</v>
      </c>
    </row>
    <row r="415" spans="1:6" x14ac:dyDescent="0.35">
      <c r="A415" s="2" t="s">
        <v>1691</v>
      </c>
      <c r="B415" s="2" t="s">
        <v>1692</v>
      </c>
      <c r="C415" s="2" t="s">
        <v>1020</v>
      </c>
      <c r="D415" s="2" t="s">
        <v>1693</v>
      </c>
      <c r="E415">
        <v>883241</v>
      </c>
      <c r="F415" s="41" t="s">
        <v>794</v>
      </c>
    </row>
    <row r="416" spans="1:6" x14ac:dyDescent="0.35">
      <c r="A416" s="2" t="s">
        <v>1694</v>
      </c>
      <c r="B416" s="2" t="s">
        <v>1695</v>
      </c>
      <c r="C416" s="2" t="s">
        <v>746</v>
      </c>
      <c r="D416" s="2" t="s">
        <v>354</v>
      </c>
      <c r="E416">
        <v>92122</v>
      </c>
      <c r="F416" s="41" t="s">
        <v>1413</v>
      </c>
    </row>
    <row r="417" spans="1:6" x14ac:dyDescent="0.35">
      <c r="A417" s="2" t="s">
        <v>1696</v>
      </c>
      <c r="B417" s="2" t="s">
        <v>1697</v>
      </c>
      <c r="C417" s="2" t="s">
        <v>427</v>
      </c>
      <c r="D417" s="2" t="s">
        <v>1698</v>
      </c>
      <c r="E417">
        <v>1063761</v>
      </c>
      <c r="F417" s="41" t="s">
        <v>1461</v>
      </c>
    </row>
    <row r="418" spans="1:6" x14ac:dyDescent="0.35">
      <c r="A418" s="2" t="s">
        <v>1699</v>
      </c>
      <c r="B418" s="2" t="s">
        <v>1700</v>
      </c>
      <c r="C418" s="2" t="s">
        <v>364</v>
      </c>
      <c r="D418" s="2"/>
      <c r="E418">
        <v>64040</v>
      </c>
      <c r="F418" s="41" t="s">
        <v>1282</v>
      </c>
    </row>
    <row r="419" spans="1:6" x14ac:dyDescent="0.35">
      <c r="A419" s="2" t="s">
        <v>1701</v>
      </c>
      <c r="B419" s="2" t="s">
        <v>1702</v>
      </c>
      <c r="C419" s="2" t="s">
        <v>833</v>
      </c>
      <c r="D419" s="2"/>
      <c r="E419">
        <v>1032208</v>
      </c>
      <c r="F419" s="41" t="s">
        <v>376</v>
      </c>
    </row>
    <row r="420" spans="1:6" x14ac:dyDescent="0.35">
      <c r="A420" s="2" t="s">
        <v>1703</v>
      </c>
      <c r="B420" s="2" t="s">
        <v>1704</v>
      </c>
      <c r="C420" s="2" t="s">
        <v>328</v>
      </c>
      <c r="D420" s="2" t="s">
        <v>1313</v>
      </c>
      <c r="E420">
        <v>1757898</v>
      </c>
      <c r="F420" s="41" t="s">
        <v>320</v>
      </c>
    </row>
    <row r="421" spans="1:6" x14ac:dyDescent="0.35">
      <c r="A421" s="2" t="s">
        <v>1705</v>
      </c>
      <c r="B421" s="2" t="s">
        <v>1706</v>
      </c>
      <c r="C421" s="2" t="s">
        <v>395</v>
      </c>
      <c r="D421" s="2"/>
      <c r="E421">
        <v>93751</v>
      </c>
      <c r="F421" s="41" t="s">
        <v>1707</v>
      </c>
    </row>
    <row r="422" spans="1:6" x14ac:dyDescent="0.35">
      <c r="A422" s="2" t="s">
        <v>1708</v>
      </c>
      <c r="B422" s="2" t="s">
        <v>1709</v>
      </c>
      <c r="C422" s="2" t="s">
        <v>328</v>
      </c>
      <c r="D422" s="2" t="s">
        <v>1710</v>
      </c>
      <c r="E422">
        <v>1137789</v>
      </c>
      <c r="F422" s="41" t="s">
        <v>478</v>
      </c>
    </row>
    <row r="423" spans="1:6" x14ac:dyDescent="0.35">
      <c r="A423" s="2" t="s">
        <v>1711</v>
      </c>
      <c r="B423" s="2" t="s">
        <v>1712</v>
      </c>
      <c r="C423" s="2" t="s">
        <v>1713</v>
      </c>
      <c r="D423" s="2" t="s">
        <v>1714</v>
      </c>
      <c r="E423">
        <v>16918</v>
      </c>
      <c r="F423" s="41" t="s">
        <v>1413</v>
      </c>
    </row>
    <row r="424" spans="1:6" x14ac:dyDescent="0.35">
      <c r="A424" s="2" t="s">
        <v>1715</v>
      </c>
      <c r="B424" s="2" t="s">
        <v>1716</v>
      </c>
      <c r="C424" s="2" t="s">
        <v>1717</v>
      </c>
      <c r="D424" s="2" t="s">
        <v>1690</v>
      </c>
      <c r="E424">
        <v>93556</v>
      </c>
      <c r="F424" s="41" t="s">
        <v>1718</v>
      </c>
    </row>
    <row r="425" spans="1:6" x14ac:dyDescent="0.35">
      <c r="A425" s="2" t="s">
        <v>1719</v>
      </c>
      <c r="B425" s="2" t="s">
        <v>1720</v>
      </c>
      <c r="C425" s="2" t="s">
        <v>1721</v>
      </c>
      <c r="D425" s="2" t="s">
        <v>1722</v>
      </c>
      <c r="E425">
        <v>4127</v>
      </c>
      <c r="F425" s="41" t="s">
        <v>692</v>
      </c>
    </row>
    <row r="426" spans="1:6" x14ac:dyDescent="0.35">
      <c r="A426" s="2" t="s">
        <v>1723</v>
      </c>
      <c r="B426" s="2" t="s">
        <v>1724</v>
      </c>
      <c r="C426" s="2" t="s">
        <v>627</v>
      </c>
      <c r="D426" s="2" t="s">
        <v>1725</v>
      </c>
      <c r="E426">
        <v>1601712</v>
      </c>
      <c r="F426" s="41" t="s">
        <v>1461</v>
      </c>
    </row>
    <row r="427" spans="1:6" x14ac:dyDescent="0.35">
      <c r="A427" s="2" t="s">
        <v>1726</v>
      </c>
      <c r="B427" s="2" t="s">
        <v>1727</v>
      </c>
      <c r="C427" s="2" t="s">
        <v>1728</v>
      </c>
      <c r="D427" s="2" t="s">
        <v>1729</v>
      </c>
      <c r="E427">
        <v>310764</v>
      </c>
      <c r="F427" s="41" t="s">
        <v>1730</v>
      </c>
    </row>
    <row r="428" spans="1:6" x14ac:dyDescent="0.35">
      <c r="A428" s="2" t="s">
        <v>1731</v>
      </c>
      <c r="B428" s="2" t="s">
        <v>1732</v>
      </c>
      <c r="C428" s="2" t="s">
        <v>438</v>
      </c>
      <c r="D428" s="2" t="s">
        <v>1733</v>
      </c>
      <c r="E428">
        <v>96021</v>
      </c>
      <c r="F428" s="41" t="s">
        <v>405</v>
      </c>
    </row>
    <row r="429" spans="1:6" x14ac:dyDescent="0.35">
      <c r="A429" s="2" t="s">
        <v>47</v>
      </c>
      <c r="B429" s="2" t="s">
        <v>1734</v>
      </c>
      <c r="C429" s="2" t="s">
        <v>452</v>
      </c>
      <c r="D429" s="2" t="s">
        <v>1735</v>
      </c>
      <c r="E429">
        <v>732717</v>
      </c>
      <c r="F429" s="41" t="s">
        <v>1736</v>
      </c>
    </row>
    <row r="430" spans="1:6" x14ac:dyDescent="0.35">
      <c r="A430" s="2" t="s">
        <v>1737</v>
      </c>
      <c r="B430" s="2" t="s">
        <v>1738</v>
      </c>
      <c r="C430" s="2" t="s">
        <v>822</v>
      </c>
      <c r="D430" s="2" t="s">
        <v>473</v>
      </c>
      <c r="E430">
        <v>24545</v>
      </c>
      <c r="F430" s="41" t="s">
        <v>1739</v>
      </c>
    </row>
    <row r="431" spans="1:6" x14ac:dyDescent="0.35">
      <c r="A431" s="2" t="s">
        <v>1740</v>
      </c>
      <c r="B431" s="2" t="s">
        <v>1741</v>
      </c>
      <c r="C431" s="2" t="s">
        <v>1205</v>
      </c>
      <c r="D431" s="2" t="s">
        <v>1742</v>
      </c>
      <c r="E431">
        <v>1260221</v>
      </c>
      <c r="F431" s="41" t="s">
        <v>629</v>
      </c>
    </row>
    <row r="432" spans="1:6" x14ac:dyDescent="0.35">
      <c r="A432" s="2" t="s">
        <v>1743</v>
      </c>
      <c r="B432" s="2" t="s">
        <v>1744</v>
      </c>
      <c r="C432" s="2" t="s">
        <v>411</v>
      </c>
      <c r="D432" s="2" t="s">
        <v>510</v>
      </c>
      <c r="E432">
        <v>1094285</v>
      </c>
      <c r="F432" s="41" t="s">
        <v>807</v>
      </c>
    </row>
    <row r="433" spans="1:6" x14ac:dyDescent="0.35">
      <c r="A433" s="2" t="s">
        <v>1745</v>
      </c>
      <c r="B433" s="2" t="s">
        <v>1746</v>
      </c>
      <c r="C433" s="2" t="s">
        <v>1034</v>
      </c>
      <c r="D433" s="2" t="s">
        <v>1747</v>
      </c>
      <c r="E433">
        <v>1385157</v>
      </c>
      <c r="F433" s="41" t="s">
        <v>721</v>
      </c>
    </row>
    <row r="434" spans="1:6" x14ac:dyDescent="0.35">
      <c r="A434" s="2" t="s">
        <v>1748</v>
      </c>
      <c r="B434" s="2" t="s">
        <v>1749</v>
      </c>
      <c r="C434" s="2" t="s">
        <v>1750</v>
      </c>
      <c r="D434" s="2" t="s">
        <v>720</v>
      </c>
      <c r="E434">
        <v>97210</v>
      </c>
      <c r="F434" s="41" t="s">
        <v>807</v>
      </c>
    </row>
    <row r="435" spans="1:6" x14ac:dyDescent="0.35">
      <c r="A435" s="2" t="s">
        <v>1751</v>
      </c>
      <c r="B435" s="2" t="s">
        <v>1752</v>
      </c>
      <c r="C435" s="2" t="s">
        <v>378</v>
      </c>
      <c r="D435" s="2" t="s">
        <v>1753</v>
      </c>
      <c r="E435">
        <v>92230</v>
      </c>
      <c r="F435" s="41" t="s">
        <v>1228</v>
      </c>
    </row>
    <row r="436" spans="1:6" x14ac:dyDescent="0.35">
      <c r="A436" s="2" t="s">
        <v>1754</v>
      </c>
      <c r="B436" s="2" t="s">
        <v>1755</v>
      </c>
      <c r="C436" s="2" t="s">
        <v>1756</v>
      </c>
      <c r="D436" s="2" t="s">
        <v>1757</v>
      </c>
      <c r="E436">
        <v>96943</v>
      </c>
      <c r="F436" s="41" t="s">
        <v>1758</v>
      </c>
    </row>
    <row r="437" spans="1:6" x14ac:dyDescent="0.35">
      <c r="A437" s="2" t="s">
        <v>1759</v>
      </c>
      <c r="B437" s="2" t="s">
        <v>1760</v>
      </c>
      <c r="C437" s="2" t="s">
        <v>415</v>
      </c>
      <c r="D437" s="2" t="s">
        <v>1136</v>
      </c>
      <c r="E437">
        <v>27419</v>
      </c>
      <c r="F437" s="41" t="s">
        <v>342</v>
      </c>
    </row>
    <row r="438" spans="1:6" x14ac:dyDescent="0.35">
      <c r="A438" s="2" t="s">
        <v>1761</v>
      </c>
      <c r="B438" s="2" t="s">
        <v>1762</v>
      </c>
      <c r="C438" s="2" t="s">
        <v>1763</v>
      </c>
      <c r="D438" s="2" t="s">
        <v>1764</v>
      </c>
      <c r="E438">
        <v>109198</v>
      </c>
      <c r="F438" s="41" t="s">
        <v>1001</v>
      </c>
    </row>
    <row r="439" spans="1:6" x14ac:dyDescent="0.35">
      <c r="A439" s="2" t="s">
        <v>56</v>
      </c>
      <c r="B439" s="2" t="s">
        <v>1765</v>
      </c>
      <c r="C439" s="2" t="s">
        <v>1561</v>
      </c>
      <c r="D439" s="2" t="s">
        <v>1766</v>
      </c>
      <c r="E439">
        <v>97745</v>
      </c>
      <c r="F439" s="41" t="s">
        <v>1767</v>
      </c>
    </row>
    <row r="440" spans="1:6" x14ac:dyDescent="0.35">
      <c r="A440" s="2" t="s">
        <v>67</v>
      </c>
      <c r="B440" s="2" t="s">
        <v>1768</v>
      </c>
      <c r="C440" s="2" t="s">
        <v>1530</v>
      </c>
      <c r="D440" s="2" t="s">
        <v>1769</v>
      </c>
      <c r="E440">
        <v>1283699</v>
      </c>
      <c r="F440" s="41" t="s">
        <v>380</v>
      </c>
    </row>
    <row r="441" spans="1:6" x14ac:dyDescent="0.35">
      <c r="A441" s="2" t="s">
        <v>1770</v>
      </c>
      <c r="B441" s="2" t="s">
        <v>1771</v>
      </c>
      <c r="C441" s="2" t="s">
        <v>364</v>
      </c>
      <c r="D441" s="2"/>
      <c r="E441">
        <v>1116132</v>
      </c>
      <c r="F441" s="41" t="s">
        <v>524</v>
      </c>
    </row>
    <row r="442" spans="1:6" x14ac:dyDescent="0.35">
      <c r="A442" s="2" t="s">
        <v>1772</v>
      </c>
      <c r="B442" s="2" t="s">
        <v>1773</v>
      </c>
      <c r="C442" s="2" t="s">
        <v>987</v>
      </c>
      <c r="D442" s="2" t="s">
        <v>1774</v>
      </c>
      <c r="E442">
        <v>864749</v>
      </c>
      <c r="F442" s="41" t="s">
        <v>460</v>
      </c>
    </row>
    <row r="443" spans="1:6" x14ac:dyDescent="0.35">
      <c r="A443" s="2" t="s">
        <v>1775</v>
      </c>
      <c r="B443" s="2" t="s">
        <v>1776</v>
      </c>
      <c r="C443" s="2" t="s">
        <v>1777</v>
      </c>
      <c r="D443" s="2"/>
      <c r="E443">
        <v>1113169</v>
      </c>
      <c r="F443" s="41" t="s">
        <v>1549</v>
      </c>
    </row>
    <row r="444" spans="1:6" x14ac:dyDescent="0.35">
      <c r="A444" s="2" t="s">
        <v>1778</v>
      </c>
      <c r="B444" s="2" t="s">
        <v>1779</v>
      </c>
      <c r="C444" s="2" t="s">
        <v>364</v>
      </c>
      <c r="D444" s="2" t="s">
        <v>1780</v>
      </c>
      <c r="E444">
        <v>86312</v>
      </c>
      <c r="F444" s="41" t="s">
        <v>1781</v>
      </c>
    </row>
    <row r="445" spans="1:6" x14ac:dyDescent="0.35">
      <c r="A445" s="2" t="s">
        <v>1782</v>
      </c>
      <c r="B445" s="2" t="s">
        <v>1783</v>
      </c>
      <c r="C445" s="2" t="s">
        <v>1784</v>
      </c>
      <c r="D445" s="2" t="s">
        <v>1785</v>
      </c>
      <c r="E445">
        <v>916365</v>
      </c>
      <c r="F445" s="41" t="s">
        <v>813</v>
      </c>
    </row>
    <row r="446" spans="1:6" x14ac:dyDescent="0.35">
      <c r="A446" s="2" t="s">
        <v>9</v>
      </c>
      <c r="B446" s="2" t="s">
        <v>1786</v>
      </c>
      <c r="C446" s="2" t="s">
        <v>1084</v>
      </c>
      <c r="D446" s="2" t="s">
        <v>1787</v>
      </c>
      <c r="E446">
        <v>1318605</v>
      </c>
      <c r="F446" s="41" t="s">
        <v>1461</v>
      </c>
    </row>
    <row r="447" spans="1:6" x14ac:dyDescent="0.35">
      <c r="A447" s="2" t="s">
        <v>1788</v>
      </c>
      <c r="B447" s="2" t="s">
        <v>1789</v>
      </c>
      <c r="C447" s="2" t="s">
        <v>1790</v>
      </c>
      <c r="D447" s="2"/>
      <c r="E447">
        <v>100493</v>
      </c>
      <c r="F447" s="41" t="s">
        <v>681</v>
      </c>
    </row>
    <row r="448" spans="1:6" x14ac:dyDescent="0.35">
      <c r="A448" s="2" t="s">
        <v>1791</v>
      </c>
      <c r="B448" s="2" t="s">
        <v>1792</v>
      </c>
      <c r="C448" s="2" t="s">
        <v>328</v>
      </c>
      <c r="D448" s="2" t="s">
        <v>1793</v>
      </c>
      <c r="E448">
        <v>1466258</v>
      </c>
      <c r="F448" s="41" t="s">
        <v>1794</v>
      </c>
    </row>
    <row r="449" spans="1:6" x14ac:dyDescent="0.35">
      <c r="A449" s="2" t="s">
        <v>1795</v>
      </c>
      <c r="B449" s="2" t="s">
        <v>1796</v>
      </c>
      <c r="C449" s="2" t="s">
        <v>364</v>
      </c>
      <c r="D449" s="2" t="s">
        <v>1678</v>
      </c>
      <c r="E449">
        <v>946581</v>
      </c>
      <c r="F449" s="41" t="s">
        <v>629</v>
      </c>
    </row>
    <row r="450" spans="1:6" x14ac:dyDescent="0.35">
      <c r="A450" s="2" t="s">
        <v>1797</v>
      </c>
      <c r="B450" s="2" t="s">
        <v>1798</v>
      </c>
      <c r="C450" s="2" t="s">
        <v>704</v>
      </c>
      <c r="D450" s="2" t="s">
        <v>1799</v>
      </c>
      <c r="E450">
        <v>1418091</v>
      </c>
      <c r="F450" s="41" t="s">
        <v>870</v>
      </c>
    </row>
    <row r="451" spans="1:6" x14ac:dyDescent="0.35">
      <c r="A451" s="2" t="s">
        <v>69</v>
      </c>
      <c r="B451" s="2" t="s">
        <v>1800</v>
      </c>
      <c r="C451" s="2" t="s">
        <v>452</v>
      </c>
      <c r="D451" s="2"/>
      <c r="E451">
        <v>97476</v>
      </c>
      <c r="F451" s="41" t="s">
        <v>409</v>
      </c>
    </row>
    <row r="452" spans="1:6" x14ac:dyDescent="0.35">
      <c r="A452" s="2" t="s">
        <v>1801</v>
      </c>
      <c r="B452" s="2" t="s">
        <v>1802</v>
      </c>
      <c r="C452" s="2" t="s">
        <v>613</v>
      </c>
      <c r="D452" s="2" t="s">
        <v>1803</v>
      </c>
      <c r="E452">
        <v>217346</v>
      </c>
      <c r="F452" s="41" t="s">
        <v>776</v>
      </c>
    </row>
    <row r="453" spans="1:6" x14ac:dyDescent="0.35">
      <c r="A453" s="2" t="s">
        <v>1804</v>
      </c>
      <c r="B453" s="2" t="s">
        <v>1805</v>
      </c>
      <c r="C453" s="2" t="s">
        <v>1806</v>
      </c>
      <c r="D453" s="2" t="s">
        <v>510</v>
      </c>
      <c r="E453">
        <v>860731</v>
      </c>
      <c r="F453" s="41" t="s">
        <v>490</v>
      </c>
    </row>
    <row r="454" spans="1:6" x14ac:dyDescent="0.35">
      <c r="A454" s="2" t="s">
        <v>1807</v>
      </c>
      <c r="B454" s="2" t="s">
        <v>1808</v>
      </c>
      <c r="C454" s="2" t="s">
        <v>1777</v>
      </c>
      <c r="D454" s="2" t="s">
        <v>1809</v>
      </c>
      <c r="E454">
        <v>1336917</v>
      </c>
      <c r="F454" s="41" t="s">
        <v>520</v>
      </c>
    </row>
    <row r="455" spans="1:6" x14ac:dyDescent="0.35">
      <c r="A455" s="2" t="s">
        <v>1810</v>
      </c>
      <c r="B455" s="2" t="s">
        <v>1811</v>
      </c>
      <c r="C455" s="2" t="s">
        <v>1777</v>
      </c>
      <c r="D455" s="2" t="s">
        <v>1812</v>
      </c>
      <c r="E455">
        <v>1336917</v>
      </c>
      <c r="F455" s="41" t="s">
        <v>520</v>
      </c>
    </row>
    <row r="456" spans="1:6" x14ac:dyDescent="0.35">
      <c r="A456" s="2" t="s">
        <v>1813</v>
      </c>
      <c r="B456" s="2" t="s">
        <v>1814</v>
      </c>
      <c r="C456" s="2" t="s">
        <v>340</v>
      </c>
      <c r="D456" s="2" t="s">
        <v>1815</v>
      </c>
      <c r="E456">
        <v>100517</v>
      </c>
      <c r="F456" s="41" t="s">
        <v>399</v>
      </c>
    </row>
    <row r="457" spans="1:6" x14ac:dyDescent="0.35">
      <c r="A457" s="2" t="s">
        <v>1816</v>
      </c>
      <c r="B457" s="2" t="s">
        <v>1817</v>
      </c>
      <c r="C457" s="2" t="s">
        <v>1818</v>
      </c>
      <c r="D457" s="2" t="s">
        <v>1819</v>
      </c>
      <c r="E457">
        <v>74208</v>
      </c>
      <c r="F457" s="41" t="s">
        <v>590</v>
      </c>
    </row>
    <row r="458" spans="1:6" x14ac:dyDescent="0.35">
      <c r="A458" s="2" t="s">
        <v>1820</v>
      </c>
      <c r="B458" s="2" t="s">
        <v>1821</v>
      </c>
      <c r="C458" s="2" t="s">
        <v>1822</v>
      </c>
      <c r="D458" s="2" t="s">
        <v>1823</v>
      </c>
      <c r="E458">
        <v>352915</v>
      </c>
      <c r="F458" s="41" t="s">
        <v>478</v>
      </c>
    </row>
    <row r="459" spans="1:6" x14ac:dyDescent="0.35">
      <c r="A459" s="2" t="s">
        <v>1824</v>
      </c>
      <c r="B459" s="2" t="s">
        <v>1825</v>
      </c>
      <c r="C459" s="2" t="s">
        <v>1826</v>
      </c>
      <c r="D459" s="2" t="s">
        <v>1827</v>
      </c>
      <c r="E459">
        <v>1403568</v>
      </c>
      <c r="F459" s="41" t="s">
        <v>467</v>
      </c>
    </row>
    <row r="460" spans="1:6" x14ac:dyDescent="0.35">
      <c r="A460" s="2" t="s">
        <v>37</v>
      </c>
      <c r="B460" s="2" t="s">
        <v>1828</v>
      </c>
      <c r="C460" s="2" t="s">
        <v>1829</v>
      </c>
      <c r="D460" s="2" t="s">
        <v>1297</v>
      </c>
      <c r="E460">
        <v>731766</v>
      </c>
      <c r="F460" s="41" t="s">
        <v>312</v>
      </c>
    </row>
    <row r="461" spans="1:6" x14ac:dyDescent="0.35">
      <c r="A461" s="2" t="s">
        <v>1830</v>
      </c>
      <c r="B461" s="2" t="s">
        <v>1831</v>
      </c>
      <c r="C461" s="2" t="s">
        <v>1832</v>
      </c>
      <c r="D461" s="2" t="s">
        <v>1206</v>
      </c>
      <c r="E461">
        <v>5513</v>
      </c>
      <c r="F461" s="41" t="s">
        <v>300</v>
      </c>
    </row>
    <row r="462" spans="1:6" x14ac:dyDescent="0.35">
      <c r="A462" s="2" t="s">
        <v>74</v>
      </c>
      <c r="B462" s="2" t="s">
        <v>1833</v>
      </c>
      <c r="C462" s="2" t="s">
        <v>541</v>
      </c>
      <c r="D462" s="2" t="s">
        <v>354</v>
      </c>
      <c r="E462">
        <v>100885</v>
      </c>
      <c r="F462" s="41" t="s">
        <v>1834</v>
      </c>
    </row>
    <row r="463" spans="1:6" x14ac:dyDescent="0.35">
      <c r="A463" s="2" t="s">
        <v>73</v>
      </c>
      <c r="B463" s="2" t="s">
        <v>1835</v>
      </c>
      <c r="C463" s="2" t="s">
        <v>746</v>
      </c>
      <c r="D463" s="2" t="s">
        <v>837</v>
      </c>
      <c r="E463">
        <v>1090727</v>
      </c>
      <c r="F463" s="41" t="s">
        <v>1836</v>
      </c>
    </row>
    <row r="464" spans="1:6" x14ac:dyDescent="0.35">
      <c r="A464" s="2" t="s">
        <v>1837</v>
      </c>
      <c r="B464" s="2" t="s">
        <v>1838</v>
      </c>
      <c r="C464" s="2" t="s">
        <v>627</v>
      </c>
      <c r="D464" s="2" t="s">
        <v>1823</v>
      </c>
      <c r="E464">
        <v>1067701</v>
      </c>
      <c r="F464" s="41" t="s">
        <v>383</v>
      </c>
    </row>
    <row r="465" spans="1:6" x14ac:dyDescent="0.35">
      <c r="A465" s="2" t="s">
        <v>1839</v>
      </c>
      <c r="B465" s="2" t="s">
        <v>1840</v>
      </c>
      <c r="C465" s="2" t="s">
        <v>415</v>
      </c>
      <c r="D465" s="2"/>
      <c r="E465">
        <v>36104</v>
      </c>
      <c r="F465" s="41" t="s">
        <v>951</v>
      </c>
    </row>
    <row r="466" spans="1:6" x14ac:dyDescent="0.35">
      <c r="A466" s="2" t="s">
        <v>31</v>
      </c>
      <c r="B466" s="2" t="s">
        <v>1841</v>
      </c>
      <c r="C466" s="2" t="s">
        <v>704</v>
      </c>
      <c r="D466" s="2" t="s">
        <v>1656</v>
      </c>
      <c r="E466">
        <v>1403161</v>
      </c>
      <c r="F466" s="41" t="s">
        <v>689</v>
      </c>
    </row>
    <row r="467" spans="1:6" x14ac:dyDescent="0.35">
      <c r="A467" s="2" t="s">
        <v>1842</v>
      </c>
      <c r="B467" s="2" t="s">
        <v>1843</v>
      </c>
      <c r="C467" s="2" t="s">
        <v>1084</v>
      </c>
      <c r="D467" s="2" t="s">
        <v>1844</v>
      </c>
      <c r="E467">
        <v>203527</v>
      </c>
      <c r="F467" s="41" t="s">
        <v>1635</v>
      </c>
    </row>
    <row r="468" spans="1:6" x14ac:dyDescent="0.35">
      <c r="A468" s="2" t="s">
        <v>1845</v>
      </c>
      <c r="B468" s="2" t="s">
        <v>1846</v>
      </c>
      <c r="C468" s="2" t="s">
        <v>822</v>
      </c>
      <c r="D468" s="2" t="s">
        <v>1847</v>
      </c>
      <c r="E468">
        <v>103379</v>
      </c>
      <c r="F468" s="41" t="s">
        <v>850</v>
      </c>
    </row>
    <row r="469" spans="1:6" x14ac:dyDescent="0.35">
      <c r="A469" s="2" t="s">
        <v>1848</v>
      </c>
      <c r="B469" s="2" t="s">
        <v>1849</v>
      </c>
      <c r="C469" s="2" t="s">
        <v>364</v>
      </c>
      <c r="D469" s="2"/>
      <c r="E469">
        <v>813828</v>
      </c>
      <c r="F469" s="41" t="s">
        <v>1850</v>
      </c>
    </row>
    <row r="470" spans="1:6" x14ac:dyDescent="0.35">
      <c r="A470" s="2" t="s">
        <v>1851</v>
      </c>
      <c r="B470" s="2" t="s">
        <v>1852</v>
      </c>
      <c r="C470" s="2" t="s">
        <v>1853</v>
      </c>
      <c r="D470" s="2"/>
      <c r="E470">
        <v>1035002</v>
      </c>
      <c r="F470" s="41" t="s">
        <v>413</v>
      </c>
    </row>
    <row r="471" spans="1:6" x14ac:dyDescent="0.35">
      <c r="A471" s="2" t="s">
        <v>1854</v>
      </c>
      <c r="B471" s="2" t="s">
        <v>1855</v>
      </c>
      <c r="C471" s="2" t="s">
        <v>1631</v>
      </c>
      <c r="D471" s="2" t="s">
        <v>1856</v>
      </c>
      <c r="E471">
        <v>1396009</v>
      </c>
      <c r="F471" s="41" t="s">
        <v>900</v>
      </c>
    </row>
    <row r="472" spans="1:6" x14ac:dyDescent="0.35">
      <c r="A472" s="2" t="s">
        <v>1857</v>
      </c>
      <c r="B472" s="2" t="s">
        <v>1858</v>
      </c>
      <c r="C472" s="2" t="s">
        <v>364</v>
      </c>
      <c r="D472" s="2"/>
      <c r="E472">
        <v>899689</v>
      </c>
      <c r="F472" s="41" t="s">
        <v>334</v>
      </c>
    </row>
    <row r="473" spans="1:6" x14ac:dyDescent="0.35">
      <c r="A473" s="2" t="s">
        <v>1859</v>
      </c>
      <c r="B473" s="2" t="s">
        <v>1860</v>
      </c>
      <c r="C473" s="2" t="s">
        <v>1861</v>
      </c>
      <c r="D473" s="2" t="s">
        <v>1862</v>
      </c>
      <c r="E473">
        <v>1442145</v>
      </c>
      <c r="F473" s="41" t="s">
        <v>565</v>
      </c>
    </row>
    <row r="474" spans="1:6" x14ac:dyDescent="0.35">
      <c r="A474" s="2" t="s">
        <v>1863</v>
      </c>
      <c r="B474" s="2" t="s">
        <v>1864</v>
      </c>
      <c r="C474" s="2" t="s">
        <v>1865</v>
      </c>
      <c r="D474" s="2" t="s">
        <v>1866</v>
      </c>
      <c r="E474">
        <v>1014473</v>
      </c>
      <c r="F474" s="41" t="s">
        <v>419</v>
      </c>
    </row>
    <row r="475" spans="1:6" x14ac:dyDescent="0.35">
      <c r="A475" s="2" t="s">
        <v>1867</v>
      </c>
      <c r="B475" s="2" t="s">
        <v>1868</v>
      </c>
      <c r="C475" s="2" t="s">
        <v>374</v>
      </c>
      <c r="D475" s="2" t="s">
        <v>408</v>
      </c>
      <c r="E475">
        <v>875320</v>
      </c>
      <c r="F475" s="41" t="s">
        <v>330</v>
      </c>
    </row>
    <row r="476" spans="1:6" x14ac:dyDescent="0.35">
      <c r="A476" s="2" t="s">
        <v>1869</v>
      </c>
      <c r="B476" s="2" t="s">
        <v>1870</v>
      </c>
      <c r="C476" s="2" t="s">
        <v>340</v>
      </c>
      <c r="D476" s="2" t="s">
        <v>1090</v>
      </c>
      <c r="E476">
        <v>740260</v>
      </c>
      <c r="F476" s="41" t="s">
        <v>376</v>
      </c>
    </row>
    <row r="477" spans="1:6" x14ac:dyDescent="0.35">
      <c r="A477" s="2" t="s">
        <v>1871</v>
      </c>
      <c r="B477" s="2" t="s">
        <v>1872</v>
      </c>
      <c r="C477" s="2" t="s">
        <v>1107</v>
      </c>
      <c r="D477" s="2" t="s">
        <v>1873</v>
      </c>
      <c r="E477">
        <v>1792044</v>
      </c>
      <c r="F477" s="41" t="s">
        <v>463</v>
      </c>
    </row>
    <row r="478" spans="1:6" x14ac:dyDescent="0.35">
      <c r="A478" s="2" t="s">
        <v>43</v>
      </c>
      <c r="B478" s="2" t="s">
        <v>1874</v>
      </c>
      <c r="C478" s="2" t="s">
        <v>364</v>
      </c>
      <c r="D478" s="2" t="s">
        <v>1875</v>
      </c>
      <c r="E478">
        <v>732712</v>
      </c>
      <c r="F478" s="41" t="s">
        <v>1294</v>
      </c>
    </row>
    <row r="479" spans="1:6" x14ac:dyDescent="0.35">
      <c r="A479" s="2" t="s">
        <v>1876</v>
      </c>
      <c r="B479" s="2" t="s">
        <v>1877</v>
      </c>
      <c r="C479" s="2" t="s">
        <v>1878</v>
      </c>
      <c r="D479" s="2" t="s">
        <v>1879</v>
      </c>
      <c r="E479">
        <v>943452</v>
      </c>
      <c r="F479" s="41" t="s">
        <v>1880</v>
      </c>
    </row>
    <row r="480" spans="1:6" x14ac:dyDescent="0.35">
      <c r="A480" s="2" t="s">
        <v>1881</v>
      </c>
      <c r="B480" s="2" t="s">
        <v>1882</v>
      </c>
      <c r="C480" s="2" t="s">
        <v>1883</v>
      </c>
      <c r="D480" s="2"/>
      <c r="E480">
        <v>1000697</v>
      </c>
      <c r="F480" s="41" t="s">
        <v>689</v>
      </c>
    </row>
    <row r="481" spans="1:6" x14ac:dyDescent="0.35">
      <c r="A481" s="2" t="s">
        <v>1884</v>
      </c>
      <c r="B481" s="2" t="s">
        <v>1885</v>
      </c>
      <c r="C481" s="2" t="s">
        <v>484</v>
      </c>
      <c r="D481" s="2" t="s">
        <v>1886</v>
      </c>
      <c r="E481">
        <v>1618921</v>
      </c>
      <c r="F481" s="41" t="s">
        <v>1212</v>
      </c>
    </row>
    <row r="482" spans="1:6" x14ac:dyDescent="0.35">
      <c r="A482" s="2" t="s">
        <v>1887</v>
      </c>
      <c r="B482" s="2" t="s">
        <v>1888</v>
      </c>
      <c r="C482" s="2" t="s">
        <v>332</v>
      </c>
      <c r="D482" s="2" t="s">
        <v>1605</v>
      </c>
      <c r="E482">
        <v>106040</v>
      </c>
      <c r="F482" s="41" t="s">
        <v>555</v>
      </c>
    </row>
    <row r="483" spans="1:6" x14ac:dyDescent="0.35">
      <c r="A483" s="2" t="s">
        <v>1889</v>
      </c>
      <c r="B483" s="2" t="s">
        <v>1890</v>
      </c>
      <c r="C483" s="2" t="s">
        <v>435</v>
      </c>
      <c r="D483" s="2" t="s">
        <v>1891</v>
      </c>
      <c r="E483">
        <v>783325</v>
      </c>
      <c r="F483" s="41" t="s">
        <v>1892</v>
      </c>
    </row>
    <row r="484" spans="1:6" x14ac:dyDescent="0.35">
      <c r="A484" s="2" t="s">
        <v>1893</v>
      </c>
      <c r="B484" s="2" t="s">
        <v>1894</v>
      </c>
      <c r="C484" s="2" t="s">
        <v>1895</v>
      </c>
      <c r="D484" s="2" t="s">
        <v>1896</v>
      </c>
      <c r="E484">
        <v>766704</v>
      </c>
      <c r="F484" s="41" t="s">
        <v>555</v>
      </c>
    </row>
    <row r="485" spans="1:6" x14ac:dyDescent="0.35">
      <c r="A485" s="2" t="s">
        <v>76</v>
      </c>
      <c r="B485" s="2" t="s">
        <v>1897</v>
      </c>
      <c r="C485" s="2" t="s">
        <v>704</v>
      </c>
      <c r="D485" s="2" t="s">
        <v>473</v>
      </c>
      <c r="E485">
        <v>72971</v>
      </c>
      <c r="F485" s="41" t="s">
        <v>1898</v>
      </c>
    </row>
    <row r="486" spans="1:6" x14ac:dyDescent="0.35">
      <c r="A486" s="2" t="s">
        <v>1899</v>
      </c>
      <c r="B486" s="2" t="s">
        <v>1900</v>
      </c>
      <c r="C486" s="2" t="s">
        <v>1901</v>
      </c>
      <c r="D486" s="2"/>
      <c r="E486">
        <v>106640</v>
      </c>
      <c r="F486" s="41" t="s">
        <v>888</v>
      </c>
    </row>
    <row r="487" spans="1:6" x14ac:dyDescent="0.35">
      <c r="A487" s="2" t="s">
        <v>1902</v>
      </c>
      <c r="B487" s="2" t="s">
        <v>1903</v>
      </c>
      <c r="C487" s="2" t="s">
        <v>431</v>
      </c>
      <c r="D487" s="2" t="s">
        <v>1904</v>
      </c>
      <c r="E487">
        <v>1140536</v>
      </c>
      <c r="F487" s="41" t="s">
        <v>992</v>
      </c>
    </row>
    <row r="488" spans="1:6" x14ac:dyDescent="0.35">
      <c r="A488" s="2" t="s">
        <v>1905</v>
      </c>
      <c r="B488" s="2" t="s">
        <v>1906</v>
      </c>
      <c r="C488" s="2" t="s">
        <v>438</v>
      </c>
      <c r="D488" s="2"/>
      <c r="E488">
        <v>823768</v>
      </c>
      <c r="F488" s="41" t="s">
        <v>951</v>
      </c>
    </row>
    <row r="489" spans="1:6" x14ac:dyDescent="0.35">
      <c r="A489" s="2" t="s">
        <v>1907</v>
      </c>
      <c r="B489" s="2" t="s">
        <v>1908</v>
      </c>
      <c r="C489" s="2" t="s">
        <v>1499</v>
      </c>
      <c r="D489" s="2" t="s">
        <v>1909</v>
      </c>
      <c r="E489">
        <v>107263</v>
      </c>
      <c r="F489" s="41" t="s">
        <v>393</v>
      </c>
    </row>
    <row r="490" spans="1:6" x14ac:dyDescent="0.35">
      <c r="A490" s="2" t="s">
        <v>33</v>
      </c>
      <c r="B490" s="2" t="s">
        <v>1910</v>
      </c>
      <c r="C490" s="2" t="s">
        <v>1911</v>
      </c>
      <c r="D490" s="2" t="s">
        <v>1912</v>
      </c>
      <c r="E490">
        <v>104169</v>
      </c>
      <c r="F490" s="41" t="s">
        <v>538</v>
      </c>
    </row>
    <row r="491" spans="1:6" x14ac:dyDescent="0.35">
      <c r="A491" s="2" t="s">
        <v>1913</v>
      </c>
      <c r="B491" s="2" t="s">
        <v>1914</v>
      </c>
      <c r="C491" s="2" t="s">
        <v>1915</v>
      </c>
      <c r="D491" s="2" t="s">
        <v>1916</v>
      </c>
      <c r="E491">
        <v>11544</v>
      </c>
      <c r="F491" s="41" t="s">
        <v>399</v>
      </c>
    </row>
    <row r="492" spans="1:6" x14ac:dyDescent="0.35">
      <c r="A492" s="2" t="s">
        <v>1917</v>
      </c>
      <c r="B492" s="2" t="s">
        <v>1918</v>
      </c>
      <c r="C492" s="2" t="s">
        <v>746</v>
      </c>
      <c r="D492" s="2"/>
      <c r="E492">
        <v>1732845</v>
      </c>
      <c r="F492" s="41" t="s">
        <v>1081</v>
      </c>
    </row>
    <row r="493" spans="1:6" x14ac:dyDescent="0.35">
      <c r="A493" s="2" t="s">
        <v>1919</v>
      </c>
      <c r="B493" s="2" t="s">
        <v>1920</v>
      </c>
      <c r="C493" s="2" t="s">
        <v>1921</v>
      </c>
      <c r="D493" s="2" t="s">
        <v>1922</v>
      </c>
      <c r="E493">
        <v>105770</v>
      </c>
      <c r="F493" s="41" t="s">
        <v>776</v>
      </c>
    </row>
    <row r="494" spans="1:6" x14ac:dyDescent="0.35">
      <c r="A494" s="2" t="s">
        <v>1923</v>
      </c>
      <c r="B494" s="2" t="s">
        <v>1924</v>
      </c>
      <c r="C494" s="2" t="s">
        <v>1925</v>
      </c>
      <c r="D494" s="2" t="s">
        <v>1926</v>
      </c>
      <c r="E494">
        <v>1365135</v>
      </c>
      <c r="F494" s="41" t="s">
        <v>1014</v>
      </c>
    </row>
    <row r="495" spans="1:6" x14ac:dyDescent="0.35">
      <c r="A495" s="2" t="s">
        <v>1927</v>
      </c>
      <c r="B495" s="2" t="s">
        <v>1928</v>
      </c>
      <c r="C495" s="2" t="s">
        <v>1929</v>
      </c>
      <c r="D495" s="2"/>
      <c r="E495">
        <v>106535</v>
      </c>
      <c r="F495" s="41" t="s">
        <v>1010</v>
      </c>
    </row>
    <row r="496" spans="1:6" x14ac:dyDescent="0.35">
      <c r="A496" s="2" t="s">
        <v>1930</v>
      </c>
      <c r="B496" s="2" t="s">
        <v>1931</v>
      </c>
      <c r="C496" s="2" t="s">
        <v>1348</v>
      </c>
      <c r="D496" s="2" t="s">
        <v>1932</v>
      </c>
      <c r="E496">
        <v>1174922</v>
      </c>
      <c r="F496" s="41" t="s">
        <v>692</v>
      </c>
    </row>
    <row r="497" spans="1:6" x14ac:dyDescent="0.35">
      <c r="A497" s="2" t="s">
        <v>1933</v>
      </c>
      <c r="B497" s="2" t="s">
        <v>1934</v>
      </c>
      <c r="C497" s="2" t="s">
        <v>415</v>
      </c>
      <c r="D497" s="2" t="s">
        <v>354</v>
      </c>
      <c r="E497">
        <v>72903</v>
      </c>
      <c r="F497" s="41" t="s">
        <v>900</v>
      </c>
    </row>
    <row r="498" spans="1:6" x14ac:dyDescent="0.35">
      <c r="A498" s="2" t="s">
        <v>1935</v>
      </c>
      <c r="B498" s="2" t="s">
        <v>1936</v>
      </c>
      <c r="C498" s="2" t="s">
        <v>332</v>
      </c>
      <c r="D498" s="2" t="s">
        <v>1937</v>
      </c>
      <c r="E498">
        <v>743988</v>
      </c>
      <c r="F498" s="41" t="s">
        <v>597</v>
      </c>
    </row>
    <row r="499" spans="1:6" x14ac:dyDescent="0.35">
      <c r="A499" s="2" t="s">
        <v>55</v>
      </c>
      <c r="B499" s="2" t="s">
        <v>1938</v>
      </c>
      <c r="C499" s="2" t="s">
        <v>600</v>
      </c>
      <c r="D499" s="2" t="s">
        <v>354</v>
      </c>
      <c r="E499">
        <v>34088</v>
      </c>
      <c r="F499" s="41" t="s">
        <v>300</v>
      </c>
    </row>
    <row r="500" spans="1:6" x14ac:dyDescent="0.35">
      <c r="A500" s="2" t="s">
        <v>1939</v>
      </c>
      <c r="B500" s="2" t="s">
        <v>1940</v>
      </c>
      <c r="C500" s="2" t="s">
        <v>378</v>
      </c>
      <c r="D500" s="2" t="s">
        <v>1932</v>
      </c>
      <c r="E500">
        <v>818479</v>
      </c>
      <c r="F500" s="41" t="s">
        <v>1941</v>
      </c>
    </row>
    <row r="501" spans="1:6" x14ac:dyDescent="0.35">
      <c r="A501" s="2" t="s">
        <v>1942</v>
      </c>
      <c r="B501" s="2" t="s">
        <v>1943</v>
      </c>
      <c r="C501" s="2" t="s">
        <v>1944</v>
      </c>
      <c r="D501" s="2" t="s">
        <v>1945</v>
      </c>
      <c r="E501">
        <v>1524472</v>
      </c>
      <c r="F501" s="41" t="s">
        <v>1072</v>
      </c>
    </row>
    <row r="502" spans="1:6" x14ac:dyDescent="0.35">
      <c r="A502" s="2" t="s">
        <v>1946</v>
      </c>
      <c r="B502" s="2" t="s">
        <v>1947</v>
      </c>
      <c r="C502" s="2" t="s">
        <v>501</v>
      </c>
      <c r="D502" s="2" t="s">
        <v>1948</v>
      </c>
      <c r="E502">
        <v>1041061</v>
      </c>
      <c r="F502" s="41" t="s">
        <v>383</v>
      </c>
    </row>
    <row r="503" spans="1:6" x14ac:dyDescent="0.35">
      <c r="A503" s="2" t="s">
        <v>1949</v>
      </c>
      <c r="B503" s="2" t="s">
        <v>1950</v>
      </c>
      <c r="C503" s="2" t="s">
        <v>1951</v>
      </c>
      <c r="D503" s="2" t="s">
        <v>1952</v>
      </c>
      <c r="E503">
        <v>1136869</v>
      </c>
      <c r="F503" s="41" t="s">
        <v>372</v>
      </c>
    </row>
    <row r="504" spans="1:6" x14ac:dyDescent="0.35">
      <c r="A504" s="2" t="s">
        <v>1953</v>
      </c>
      <c r="B504" s="2" t="s">
        <v>1954</v>
      </c>
      <c r="C504" s="2" t="s">
        <v>595</v>
      </c>
      <c r="D504" s="2" t="s">
        <v>1313</v>
      </c>
      <c r="E504">
        <v>877212</v>
      </c>
      <c r="F504" s="41" t="s">
        <v>405</v>
      </c>
    </row>
    <row r="505" spans="1:6" x14ac:dyDescent="0.35">
      <c r="A505" s="2" t="s">
        <v>1955</v>
      </c>
      <c r="B505" s="2" t="s">
        <v>1956</v>
      </c>
      <c r="C505" s="2" t="s">
        <v>916</v>
      </c>
      <c r="D505" s="2" t="s">
        <v>1957</v>
      </c>
      <c r="E505">
        <v>109380</v>
      </c>
      <c r="F505" s="41" t="s">
        <v>1958</v>
      </c>
    </row>
    <row r="506" spans="1:6" x14ac:dyDescent="0.35">
      <c r="A506" s="2" t="s">
        <v>1959</v>
      </c>
      <c r="B506" s="2" t="s">
        <v>1960</v>
      </c>
      <c r="C506" s="2" t="s">
        <v>1961</v>
      </c>
      <c r="D506" s="2" t="s">
        <v>1962</v>
      </c>
      <c r="E506">
        <v>1555280</v>
      </c>
      <c r="F506" s="41" t="s">
        <v>511</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D2D71-2EF5-4257-A43E-BC7D99CB9BFC}">
  <dimension ref="A1:D25"/>
  <sheetViews>
    <sheetView workbookViewId="0">
      <selection activeCell="B11" sqref="B11"/>
    </sheetView>
  </sheetViews>
  <sheetFormatPr defaultColWidth="8.81640625" defaultRowHeight="15" customHeight="1" x14ac:dyDescent="0.35"/>
  <cols>
    <col min="1" max="1" width="9.453125" bestFit="1" customWidth="1"/>
    <col min="2" max="2" width="57.453125" bestFit="1" customWidth="1"/>
    <col min="3" max="3" width="33.26953125" bestFit="1" customWidth="1"/>
    <col min="4" max="4" width="75.81640625" bestFit="1" customWidth="1"/>
  </cols>
  <sheetData>
    <row r="1" spans="1:4" s="48" customFormat="1" ht="15" customHeight="1" x14ac:dyDescent="0.35">
      <c r="A1" s="50" t="s">
        <v>2</v>
      </c>
      <c r="B1" s="50" t="s">
        <v>2026</v>
      </c>
      <c r="C1" s="50" t="s">
        <v>2027</v>
      </c>
      <c r="D1" s="50" t="s">
        <v>2028</v>
      </c>
    </row>
    <row r="2" spans="1:4" s="48" customFormat="1" ht="15" customHeight="1" x14ac:dyDescent="0.35">
      <c r="A2" s="68" t="s">
        <v>2029</v>
      </c>
      <c r="B2" s="48" t="s">
        <v>2030</v>
      </c>
      <c r="C2" s="48" t="s">
        <v>2031</v>
      </c>
      <c r="D2" s="48" t="s">
        <v>2032</v>
      </c>
    </row>
    <row r="3" spans="1:4" s="48" customFormat="1" ht="15" customHeight="1" x14ac:dyDescent="0.35">
      <c r="A3" s="68" t="s">
        <v>2033</v>
      </c>
      <c r="B3" s="48" t="s">
        <v>2034</v>
      </c>
      <c r="C3" s="48" t="s">
        <v>2031</v>
      </c>
      <c r="D3" s="48" t="s">
        <v>2035</v>
      </c>
    </row>
    <row r="4" spans="1:4" s="48" customFormat="1" ht="15" customHeight="1" x14ac:dyDescent="0.35">
      <c r="A4" s="68" t="s">
        <v>2036</v>
      </c>
      <c r="B4" s="48" t="s">
        <v>2037</v>
      </c>
      <c r="C4" s="48" t="s">
        <v>2031</v>
      </c>
      <c r="D4" s="48" t="s">
        <v>2038</v>
      </c>
    </row>
    <row r="5" spans="1:4" s="48" customFormat="1" ht="15" customHeight="1" x14ac:dyDescent="0.35">
      <c r="A5" s="68" t="s">
        <v>2039</v>
      </c>
      <c r="B5" s="48" t="s">
        <v>2040</v>
      </c>
      <c r="C5" s="48" t="s">
        <v>2031</v>
      </c>
      <c r="D5" s="48" t="s">
        <v>2041</v>
      </c>
    </row>
    <row r="6" spans="1:4" s="48" customFormat="1" ht="15" customHeight="1" x14ac:dyDescent="0.35">
      <c r="A6" s="68" t="s">
        <v>2042</v>
      </c>
      <c r="B6" s="48" t="s">
        <v>2043</v>
      </c>
      <c r="C6" s="48" t="s">
        <v>2031</v>
      </c>
      <c r="D6" s="48" t="s">
        <v>2032</v>
      </c>
    </row>
    <row r="7" spans="1:4" s="48" customFormat="1" ht="15" customHeight="1" x14ac:dyDescent="0.35">
      <c r="A7" s="68" t="s">
        <v>2044</v>
      </c>
      <c r="B7" s="48" t="s">
        <v>2045</v>
      </c>
      <c r="C7" s="48" t="s">
        <v>2031</v>
      </c>
      <c r="D7" s="48" t="s">
        <v>2046</v>
      </c>
    </row>
    <row r="8" spans="1:4" s="48" customFormat="1" ht="15" customHeight="1" x14ac:dyDescent="0.35">
      <c r="A8" s="68" t="s">
        <v>2047</v>
      </c>
      <c r="B8" s="48" t="s">
        <v>2048</v>
      </c>
      <c r="C8" s="48" t="s">
        <v>2031</v>
      </c>
      <c r="D8" s="48" t="s">
        <v>2049</v>
      </c>
    </row>
    <row r="9" spans="1:4" s="48" customFormat="1" ht="15" customHeight="1" x14ac:dyDescent="0.35">
      <c r="A9" s="68" t="s">
        <v>2050</v>
      </c>
      <c r="B9" s="48" t="s">
        <v>2051</v>
      </c>
      <c r="C9" s="48" t="s">
        <v>2031</v>
      </c>
      <c r="D9" s="48" t="s">
        <v>2052</v>
      </c>
    </row>
    <row r="10" spans="1:4" s="48" customFormat="1" ht="15" customHeight="1" x14ac:dyDescent="0.35">
      <c r="A10" s="68" t="s">
        <v>2053</v>
      </c>
      <c r="B10" s="48" t="s">
        <v>2054</v>
      </c>
      <c r="C10" s="48" t="s">
        <v>2031</v>
      </c>
      <c r="D10" s="48" t="s">
        <v>2055</v>
      </c>
    </row>
    <row r="11" spans="1:4" s="48" customFormat="1" ht="15" customHeight="1" x14ac:dyDescent="0.35">
      <c r="A11" s="68" t="s">
        <v>2056</v>
      </c>
      <c r="B11" s="48" t="s">
        <v>2057</v>
      </c>
      <c r="C11" s="48" t="s">
        <v>2031</v>
      </c>
      <c r="D11" s="48" t="s">
        <v>2058</v>
      </c>
    </row>
    <row r="12" spans="1:4" s="48" customFormat="1" ht="15" customHeight="1" x14ac:dyDescent="0.35">
      <c r="A12" s="68" t="s">
        <v>2059</v>
      </c>
      <c r="B12" s="48" t="s">
        <v>2060</v>
      </c>
      <c r="C12" s="48" t="s">
        <v>2031</v>
      </c>
      <c r="D12" s="48" t="s">
        <v>2061</v>
      </c>
    </row>
    <row r="13" spans="1:4" s="48" customFormat="1" ht="15" customHeight="1" x14ac:dyDescent="0.35">
      <c r="A13" s="68" t="s">
        <v>2062</v>
      </c>
      <c r="B13" s="48" t="s">
        <v>2063</v>
      </c>
      <c r="C13" s="48" t="s">
        <v>2031</v>
      </c>
      <c r="D13" s="48" t="s">
        <v>2064</v>
      </c>
    </row>
    <row r="14" spans="1:4" s="48" customFormat="1" ht="15" customHeight="1" x14ac:dyDescent="0.35">
      <c r="A14" s="68" t="s">
        <v>2065</v>
      </c>
      <c r="B14" s="48" t="s">
        <v>2066</v>
      </c>
      <c r="C14" s="48" t="s">
        <v>2031</v>
      </c>
      <c r="D14" s="48" t="s">
        <v>2067</v>
      </c>
    </row>
    <row r="15" spans="1:4" s="48" customFormat="1" ht="15" customHeight="1" x14ac:dyDescent="0.35">
      <c r="A15" s="68" t="s">
        <v>2068</v>
      </c>
      <c r="B15" s="48" t="s">
        <v>2069</v>
      </c>
      <c r="C15" s="48" t="s">
        <v>2031</v>
      </c>
      <c r="D15" s="48" t="s">
        <v>2070</v>
      </c>
    </row>
    <row r="16" spans="1:4" s="48" customFormat="1" ht="15" customHeight="1" x14ac:dyDescent="0.35">
      <c r="A16" s="68" t="s">
        <v>2071</v>
      </c>
      <c r="B16" s="48" t="s">
        <v>2072</v>
      </c>
      <c r="C16" s="48" t="s">
        <v>2031</v>
      </c>
      <c r="D16" s="48" t="s">
        <v>2073</v>
      </c>
    </row>
    <row r="17" spans="1:4" s="48" customFormat="1" ht="15" customHeight="1" x14ac:dyDescent="0.35">
      <c r="A17" s="68" t="s">
        <v>2074</v>
      </c>
      <c r="B17" s="48" t="s">
        <v>2075</v>
      </c>
      <c r="C17" s="48" t="s">
        <v>2031</v>
      </c>
      <c r="D17" s="48" t="s">
        <v>2076</v>
      </c>
    </row>
    <row r="18" spans="1:4" s="48" customFormat="1" ht="15" customHeight="1" x14ac:dyDescent="0.35">
      <c r="A18" s="68" t="s">
        <v>2077</v>
      </c>
      <c r="B18" s="48" t="s">
        <v>2078</v>
      </c>
      <c r="C18" s="48" t="s">
        <v>2031</v>
      </c>
      <c r="D18" s="48" t="s">
        <v>2079</v>
      </c>
    </row>
    <row r="19" spans="1:4" s="48" customFormat="1" ht="15" customHeight="1" x14ac:dyDescent="0.35">
      <c r="A19" s="68" t="s">
        <v>2080</v>
      </c>
      <c r="B19" s="48" t="s">
        <v>2081</v>
      </c>
      <c r="C19" s="48" t="s">
        <v>2031</v>
      </c>
      <c r="D19" s="48" t="s">
        <v>2082</v>
      </c>
    </row>
    <row r="20" spans="1:4" s="48" customFormat="1" ht="15" customHeight="1" x14ac:dyDescent="0.35">
      <c r="A20" s="68" t="s">
        <v>2083</v>
      </c>
      <c r="B20" s="48" t="s">
        <v>2084</v>
      </c>
      <c r="C20" s="48" t="s">
        <v>2031</v>
      </c>
      <c r="D20" s="48" t="s">
        <v>2085</v>
      </c>
    </row>
    <row r="21" spans="1:4" s="48" customFormat="1" ht="15" customHeight="1" x14ac:dyDescent="0.35">
      <c r="A21" s="69" t="s">
        <v>2086</v>
      </c>
      <c r="B21" s="51" t="s">
        <v>2087</v>
      </c>
      <c r="C21" s="51" t="s">
        <v>2031</v>
      </c>
      <c r="D21" s="51" t="s">
        <v>2032</v>
      </c>
    </row>
    <row r="23" spans="1:4" ht="15" customHeight="1" x14ac:dyDescent="0.35">
      <c r="A23" s="49" t="s">
        <v>2088</v>
      </c>
    </row>
    <row r="25" spans="1:4" ht="15" customHeight="1" x14ac:dyDescent="0.35">
      <c r="A25" t="s">
        <v>2089</v>
      </c>
      <c r="B25" s="49" t="s">
        <v>2090</v>
      </c>
    </row>
  </sheetData>
  <hyperlinks>
    <hyperlink ref="A2" r:id="rId1" display="https://www.etf.com/SPY" xr:uid="{7731DE44-A658-4571-B015-76106FDE84FB}"/>
    <hyperlink ref="A3" r:id="rId2" display="https://www.etf.com/GLD" xr:uid="{993F43BD-6159-4A1D-8944-2FA741272AC9}"/>
    <hyperlink ref="A4" r:id="rId3" display="https://www.etf.com/XLF" xr:uid="{BE34A569-D22D-45E6-A92E-DBA19FA04E83}"/>
    <hyperlink ref="A5" r:id="rId4" display="https://www.etf.com/XLK" xr:uid="{E0B4A747-E8FE-4AE5-BDE5-478EBD302429}"/>
    <hyperlink ref="A6" r:id="rId5" display="https://www.etf.com/DIA" xr:uid="{29A3F4D4-9874-473A-97E1-F00C7E9A0CC8}"/>
    <hyperlink ref="A7" r:id="rId6" display="https://www.etf.com/XLV" xr:uid="{557BB32A-C6A0-45C4-92F0-0F00853EFFD6}"/>
    <hyperlink ref="A8" r:id="rId7" display="https://www.etf.com/XLE" xr:uid="{BFEA9112-C5FC-4F29-8FD7-9561C288CB4F}"/>
    <hyperlink ref="A9" r:id="rId8" display="https://www.etf.com/MDY" xr:uid="{45745013-D6F2-4DB8-AA3E-322C6F31BFC9}"/>
    <hyperlink ref="A10" r:id="rId9" display="https://www.etf.com/XLY" xr:uid="{8E91C0ED-BB50-4D63-BC31-52F02A13ED4C}"/>
    <hyperlink ref="A11" r:id="rId10" display="https://www.etf.com/XLI" xr:uid="{E766E410-7A74-4653-983A-D86587A5A681}"/>
    <hyperlink ref="A12" r:id="rId11" display="https://www.etf.com/SDY" xr:uid="{739276C4-641B-4AED-9D07-87EB8FC79A43}"/>
    <hyperlink ref="A13" r:id="rId12" display="https://www.etf.com/XLC" xr:uid="{81202678-7DC0-4247-8905-3B801EF2B225}"/>
    <hyperlink ref="A14" r:id="rId13" display="https://www.etf.com/BIL" xr:uid="{B719CEB1-6EA1-4022-8EB5-D2095D099D84}"/>
    <hyperlink ref="A15" r:id="rId14" display="https://www.etf.com/XLU" xr:uid="{85524FED-9164-4654-B989-F73F5FCA5773}"/>
    <hyperlink ref="A16" r:id="rId15" display="https://www.etf.com/XLP" xr:uid="{5CFA6173-4218-43D1-9908-D8568C2A497C}"/>
    <hyperlink ref="A17" r:id="rId16" display="https://www.etf.com/SPDW" xr:uid="{C72CA514-8285-408D-8DD9-63AA7E430EC5}"/>
    <hyperlink ref="A18" r:id="rId17" display="https://www.etf.com/JNK" xr:uid="{76C5E0EA-711E-4887-8120-1F821A277E51}"/>
    <hyperlink ref="A19" r:id="rId18" display="https://www.etf.com/SPYV" xr:uid="{106B40C5-4616-47FA-8EA7-312E1DBB84FC}"/>
    <hyperlink ref="A20" r:id="rId19" display="https://www.etf.com/SPYG" xr:uid="{5C124D16-4BAD-459A-AAD3-EEEE218AF252}"/>
    <hyperlink ref="A21" r:id="rId20" display="https://www.etf.com/SPLG" xr:uid="{87EFF42D-5AEE-4156-8882-0F24866DD3B6}"/>
  </hyperlinks>
  <pageMargins left="0.7" right="0.7" top="0.75" bottom="0.75" header="0.3" footer="0.3"/>
  <pageSetup orientation="portrait" r:id="rId21"/>
  <tableParts count="1">
    <tablePart r:id="rId2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64593-31D8-4D4D-8DA4-1C80F3C3EC2F}">
  <sheetPr codeName="Sheet3"/>
  <dimension ref="A1:BE5"/>
  <sheetViews>
    <sheetView workbookViewId="0">
      <pane xSplit="1" ySplit="1" topLeftCell="X2" activePane="bottomRight" state="frozen"/>
      <selection pane="topRight" activeCell="B1" sqref="B1"/>
      <selection pane="bottomLeft" activeCell="A2" sqref="A2"/>
      <selection pane="bottomRight" sqref="A1:BE12"/>
    </sheetView>
  </sheetViews>
  <sheetFormatPr defaultColWidth="22.453125" defaultRowHeight="14.5" x14ac:dyDescent="0.35"/>
  <cols>
    <col min="1" max="1" width="8.08984375" bestFit="1" customWidth="1"/>
    <col min="2" max="2" width="11.81640625" bestFit="1" customWidth="1"/>
    <col min="3" max="3" width="14.1796875" bestFit="1" customWidth="1"/>
    <col min="4" max="4" width="13.54296875" bestFit="1" customWidth="1"/>
    <col min="5" max="5" width="21.36328125" bestFit="1" customWidth="1"/>
    <col min="6" max="6" width="12.26953125" bestFit="1" customWidth="1"/>
    <col min="7" max="7" width="49.1796875" bestFit="1" customWidth="1"/>
    <col min="8" max="8" width="48.90625" bestFit="1" customWidth="1"/>
    <col min="9" max="9" width="50.81640625" bestFit="1" customWidth="1"/>
    <col min="10" max="10" width="38.54296875" bestFit="1" customWidth="1"/>
    <col min="11" max="11" width="33.54296875" bestFit="1" customWidth="1"/>
    <col min="12" max="12" width="24.36328125" bestFit="1" customWidth="1"/>
    <col min="13" max="13" width="29.36328125" bestFit="1" customWidth="1"/>
    <col min="14" max="14" width="20" bestFit="1" customWidth="1"/>
    <col min="15" max="15" width="14.90625" bestFit="1" customWidth="1"/>
    <col min="16" max="16" width="11.81640625" bestFit="1" customWidth="1"/>
    <col min="17" max="17" width="24.453125" bestFit="1" customWidth="1"/>
    <col min="18" max="18" width="11.81640625" bestFit="1" customWidth="1"/>
    <col min="19" max="19" width="24" bestFit="1" customWidth="1"/>
    <col min="20" max="20" width="16.1796875" bestFit="1" customWidth="1"/>
    <col min="21" max="21" width="17.36328125" bestFit="1" customWidth="1"/>
    <col min="22" max="22" width="15.54296875" bestFit="1" customWidth="1"/>
    <col min="23" max="23" width="11.81640625" bestFit="1" customWidth="1"/>
    <col min="24" max="24" width="19.36328125" bestFit="1" customWidth="1"/>
    <col min="25" max="25" width="30.6328125" bestFit="1" customWidth="1"/>
    <col min="26" max="26" width="41.36328125" bestFit="1" customWidth="1"/>
    <col min="27" max="27" width="41.08984375" bestFit="1" customWidth="1"/>
    <col min="28" max="28" width="41.90625" bestFit="1" customWidth="1"/>
    <col min="29" max="29" width="47.54296875" bestFit="1" customWidth="1"/>
    <col min="30" max="30" width="49.54296875" bestFit="1" customWidth="1"/>
    <col min="31" max="31" width="22.08984375" bestFit="1" customWidth="1"/>
    <col min="32" max="32" width="24.08984375" bestFit="1" customWidth="1"/>
    <col min="33" max="33" width="39.1796875" bestFit="1" customWidth="1"/>
    <col min="34" max="34" width="38.453125" bestFit="1" customWidth="1"/>
    <col min="35" max="35" width="30.453125" bestFit="1" customWidth="1"/>
    <col min="36" max="36" width="26.453125" bestFit="1" customWidth="1"/>
    <col min="37" max="37" width="20.1796875" bestFit="1" customWidth="1"/>
    <col min="38" max="38" width="38.81640625" bestFit="1" customWidth="1"/>
    <col min="39" max="39" width="30.81640625" bestFit="1" customWidth="1"/>
    <col min="40" max="40" width="26.81640625" bestFit="1" customWidth="1"/>
    <col min="41" max="41" width="20.54296875" style="1" bestFit="1" customWidth="1"/>
    <col min="42" max="42" width="18.54296875" bestFit="1" customWidth="1"/>
    <col min="43" max="43" width="79.6328125" bestFit="1" customWidth="1"/>
    <col min="44" max="44" width="20.6328125" bestFit="1" customWidth="1"/>
    <col min="45" max="45" width="19.81640625" bestFit="1" customWidth="1"/>
    <col min="46" max="46" width="10.81640625" bestFit="1" customWidth="1"/>
    <col min="47" max="47" width="18.36328125" bestFit="1" customWidth="1"/>
    <col min="48" max="48" width="15.453125" bestFit="1" customWidth="1"/>
    <col min="49" max="49" width="11.7265625" bestFit="1" customWidth="1"/>
    <col min="50" max="50" width="12.6328125" bestFit="1" customWidth="1"/>
    <col min="51" max="51" width="11.81640625" bestFit="1" customWidth="1"/>
    <col min="52" max="52" width="9.1796875" bestFit="1" customWidth="1"/>
    <col min="53" max="53" width="20.54296875" bestFit="1" customWidth="1"/>
    <col min="54" max="54" width="6" bestFit="1" customWidth="1"/>
    <col min="55" max="55" width="9" bestFit="1" customWidth="1"/>
    <col min="56" max="56" width="10.453125" bestFit="1" customWidth="1"/>
    <col min="57" max="57" width="10.1796875" bestFit="1" customWidth="1"/>
    <col min="58" max="61" width="10.81640625" bestFit="1" customWidth="1"/>
    <col min="62" max="62" width="22.1796875" bestFit="1" customWidth="1"/>
    <col min="63" max="63" width="18.453125" bestFit="1" customWidth="1"/>
    <col min="64" max="64" width="81.1796875" bestFit="1" customWidth="1"/>
    <col min="65" max="65" width="21.81640625" bestFit="1" customWidth="1"/>
    <col min="66" max="66" width="21.1796875" bestFit="1" customWidth="1"/>
    <col min="67" max="67" width="11.81640625" bestFit="1" customWidth="1"/>
    <col min="68" max="68" width="19.7265625" bestFit="1" customWidth="1"/>
    <col min="69" max="69" width="16.7265625" bestFit="1" customWidth="1"/>
    <col min="70" max="70" width="12.453125" bestFit="1" customWidth="1"/>
    <col min="71" max="71" width="13.453125" bestFit="1" customWidth="1"/>
    <col min="72" max="72" width="71.453125" bestFit="1" customWidth="1"/>
    <col min="73" max="73" width="20.81640625" bestFit="1" customWidth="1"/>
    <col min="74" max="74" width="22.26953125" bestFit="1" customWidth="1"/>
    <col min="75" max="75" width="7.453125" bestFit="1" customWidth="1"/>
    <col min="76" max="76" width="9.7265625" bestFit="1" customWidth="1"/>
    <col min="77" max="78" width="10.81640625" bestFit="1" customWidth="1"/>
    <col min="79" max="79" width="9.7265625" bestFit="1" customWidth="1"/>
    <col min="80" max="83" width="10.81640625" bestFit="1" customWidth="1"/>
    <col min="84" max="84" width="20.81640625" bestFit="1" customWidth="1"/>
    <col min="85" max="85" width="22.26953125" bestFit="1" customWidth="1"/>
    <col min="86" max="86" width="7.453125" bestFit="1" customWidth="1"/>
    <col min="87" max="87" width="9.7265625" bestFit="1" customWidth="1"/>
    <col min="88" max="89" width="10.81640625" bestFit="1" customWidth="1"/>
    <col min="90" max="90" width="28.81640625" bestFit="1" customWidth="1"/>
    <col min="91" max="91" width="22.1796875" bestFit="1" customWidth="1"/>
    <col min="92" max="92" width="18.453125" bestFit="1" customWidth="1"/>
    <col min="93" max="93" width="81.1796875" bestFit="1" customWidth="1"/>
    <col min="94" max="94" width="21.81640625" bestFit="1" customWidth="1"/>
    <col min="95" max="95" width="21.1796875" bestFit="1" customWidth="1"/>
    <col min="96" max="96" width="11.81640625" bestFit="1" customWidth="1"/>
    <col min="97" max="97" width="19.7265625" bestFit="1" customWidth="1"/>
    <col min="98" max="98" width="16.7265625" bestFit="1" customWidth="1"/>
    <col min="99" max="99" width="12.453125" bestFit="1" customWidth="1"/>
    <col min="100" max="100" width="13.453125" bestFit="1" customWidth="1"/>
    <col min="101" max="101" width="71.453125" bestFit="1" customWidth="1"/>
    <col min="102" max="102" width="20.81640625" bestFit="1" customWidth="1"/>
    <col min="103" max="103" width="22.26953125" bestFit="1" customWidth="1"/>
    <col min="104" max="104" width="7.453125" bestFit="1" customWidth="1"/>
    <col min="105" max="105" width="9.7265625" bestFit="1" customWidth="1"/>
    <col min="106" max="107" width="10.81640625" bestFit="1" customWidth="1"/>
    <col min="108" max="108" width="20.7265625" bestFit="1" customWidth="1"/>
    <col min="109" max="109" width="16.7265625" bestFit="1" customWidth="1"/>
    <col min="110" max="110" width="20.453125" bestFit="1" customWidth="1"/>
    <col min="111" max="111" width="19.1796875" bestFit="1" customWidth="1"/>
    <col min="112" max="112" width="28.81640625" bestFit="1" customWidth="1"/>
    <col min="113" max="113" width="14" bestFit="1" customWidth="1"/>
    <col min="114" max="114" width="47.453125" bestFit="1" customWidth="1"/>
    <col min="115" max="115" width="19.1796875" bestFit="1" customWidth="1"/>
    <col min="116" max="116" width="28.81640625" bestFit="1" customWidth="1"/>
    <col min="117" max="117" width="14" bestFit="1" customWidth="1"/>
    <col min="118" max="118" width="12.1796875" bestFit="1" customWidth="1"/>
    <col min="119" max="119" width="19" bestFit="1" customWidth="1"/>
    <col min="120" max="120" width="14.453125" bestFit="1" customWidth="1"/>
    <col min="121" max="121" width="13.26953125" bestFit="1" customWidth="1"/>
    <col min="122" max="122" width="33" bestFit="1" customWidth="1"/>
    <col min="123" max="123" width="14.453125" bestFit="1" customWidth="1"/>
    <col min="124" max="124" width="13.26953125" bestFit="1" customWidth="1"/>
    <col min="125" max="125" width="8.81640625" bestFit="1" customWidth="1"/>
    <col min="126" max="126" width="10.81640625" bestFit="1" customWidth="1"/>
    <col min="127" max="127" width="18.453125" bestFit="1" customWidth="1"/>
    <col min="128" max="128" width="81.1796875" bestFit="1" customWidth="1"/>
    <col min="129" max="129" width="21.81640625" bestFit="1" customWidth="1"/>
    <col min="130" max="130" width="21.1796875" bestFit="1" customWidth="1"/>
    <col min="131" max="131" width="11.81640625" bestFit="1" customWidth="1"/>
    <col min="132" max="132" width="19.7265625" bestFit="1" customWidth="1"/>
    <col min="133" max="133" width="16.7265625" bestFit="1" customWidth="1"/>
    <col min="134" max="134" width="12.453125" bestFit="1" customWidth="1"/>
    <col min="135" max="135" width="13.453125" bestFit="1" customWidth="1"/>
    <col min="136" max="136" width="71.453125" bestFit="1" customWidth="1"/>
    <col min="137" max="137" width="20.81640625" bestFit="1" customWidth="1"/>
    <col min="138" max="138" width="22.26953125" bestFit="1" customWidth="1"/>
    <col min="139" max="139" width="7.453125" bestFit="1" customWidth="1"/>
    <col min="140" max="140" width="9.7265625" bestFit="1" customWidth="1"/>
    <col min="141" max="142" width="10.81640625" bestFit="1" customWidth="1"/>
    <col min="143" max="143" width="20.7265625" bestFit="1" customWidth="1"/>
    <col min="144" max="144" width="16.7265625" bestFit="1" customWidth="1"/>
    <col min="145" max="145" width="28.81640625" bestFit="1" customWidth="1"/>
    <col min="146" max="146" width="20.453125" bestFit="1" customWidth="1"/>
    <col min="147" max="147" width="19.1796875" bestFit="1" customWidth="1"/>
    <col min="148" max="148" width="22.453125" bestFit="1" customWidth="1"/>
    <col min="149" max="149" width="14.453125" bestFit="1" customWidth="1"/>
    <col min="150" max="150" width="13.26953125" bestFit="1" customWidth="1"/>
    <col min="151" max="151" width="14.26953125" bestFit="1" customWidth="1"/>
    <col min="152" max="152" width="17" bestFit="1" customWidth="1"/>
  </cols>
  <sheetData>
    <row r="1" spans="1:57" x14ac:dyDescent="0.35">
      <c r="A1" t="s">
        <v>2</v>
      </c>
      <c r="B1" t="s">
        <v>112</v>
      </c>
      <c r="C1" t="s">
        <v>205</v>
      </c>
      <c r="D1" t="s">
        <v>119</v>
      </c>
      <c r="E1" t="s">
        <v>115</v>
      </c>
      <c r="F1" t="s">
        <v>120</v>
      </c>
      <c r="G1" t="s">
        <v>189</v>
      </c>
      <c r="H1" t="s">
        <v>188</v>
      </c>
      <c r="I1" t="s">
        <v>190</v>
      </c>
      <c r="J1" t="s">
        <v>178</v>
      </c>
      <c r="K1" t="s">
        <v>180</v>
      </c>
      <c r="L1" t="s">
        <v>1996</v>
      </c>
      <c r="M1" t="s">
        <v>1986</v>
      </c>
      <c r="N1" t="s">
        <v>121</v>
      </c>
      <c r="O1" t="s">
        <v>122</v>
      </c>
      <c r="P1" t="s">
        <v>123</v>
      </c>
      <c r="Q1" t="s">
        <v>185</v>
      </c>
      <c r="R1" t="s">
        <v>181</v>
      </c>
      <c r="S1" t="s">
        <v>124</v>
      </c>
      <c r="T1" t="s">
        <v>234</v>
      </c>
      <c r="U1" t="s">
        <v>125</v>
      </c>
      <c r="V1" t="s">
        <v>233</v>
      </c>
      <c r="W1" t="s">
        <v>126</v>
      </c>
      <c r="X1" t="s">
        <v>127</v>
      </c>
      <c r="Y1" t="s">
        <v>128</v>
      </c>
      <c r="Z1" t="s">
        <v>129</v>
      </c>
      <c r="AA1" t="s">
        <v>130</v>
      </c>
      <c r="AB1" t="s">
        <v>131</v>
      </c>
      <c r="AC1" t="s">
        <v>132</v>
      </c>
      <c r="AD1" t="s">
        <v>133</v>
      </c>
      <c r="AE1" t="s">
        <v>134</v>
      </c>
      <c r="AF1" t="s">
        <v>135</v>
      </c>
      <c r="AG1" t="s">
        <v>136</v>
      </c>
      <c r="AH1" t="s">
        <v>137</v>
      </c>
      <c r="AI1" t="s">
        <v>138</v>
      </c>
      <c r="AJ1" t="s">
        <v>139</v>
      </c>
      <c r="AK1" t="s">
        <v>140</v>
      </c>
      <c r="AL1" t="s">
        <v>141</v>
      </c>
      <c r="AM1" t="s">
        <v>142</v>
      </c>
      <c r="AN1" t="s">
        <v>143</v>
      </c>
      <c r="AO1" t="s">
        <v>144</v>
      </c>
      <c r="AP1" s="1" t="s">
        <v>145</v>
      </c>
      <c r="AQ1" t="s">
        <v>146</v>
      </c>
      <c r="AR1" t="s">
        <v>147</v>
      </c>
      <c r="AS1" t="s">
        <v>148</v>
      </c>
      <c r="AT1" t="s">
        <v>149</v>
      </c>
      <c r="AU1" t="s">
        <v>150</v>
      </c>
      <c r="AV1" t="s">
        <v>151</v>
      </c>
      <c r="AW1" t="s">
        <v>152</v>
      </c>
      <c r="AX1" t="s">
        <v>153</v>
      </c>
      <c r="AY1" t="s">
        <v>154</v>
      </c>
      <c r="AZ1" t="s">
        <v>155</v>
      </c>
      <c r="BA1" t="s">
        <v>156</v>
      </c>
      <c r="BB1" t="s">
        <v>157</v>
      </c>
      <c r="BC1" t="s">
        <v>158</v>
      </c>
      <c r="BD1" t="s">
        <v>159</v>
      </c>
      <c r="BE1" t="s">
        <v>113</v>
      </c>
    </row>
    <row r="2" spans="1:57" x14ac:dyDescent="0.35">
      <c r="A2" s="2" t="s">
        <v>28</v>
      </c>
      <c r="B2" s="62">
        <v>274515000000</v>
      </c>
      <c r="C2" s="62">
        <v>169559000000</v>
      </c>
      <c r="D2" s="62">
        <v>67091000000</v>
      </c>
      <c r="E2" s="62">
        <v>66288000000</v>
      </c>
      <c r="F2" s="62">
        <v>57411000000</v>
      </c>
      <c r="G2" s="62"/>
      <c r="H2" s="62"/>
      <c r="I2" s="62"/>
      <c r="J2" s="62">
        <v>11056000000</v>
      </c>
      <c r="K2" s="62"/>
      <c r="L2" s="62">
        <v>39789000000</v>
      </c>
      <c r="M2" s="62">
        <v>16120000000</v>
      </c>
      <c r="N2" s="62">
        <v>11264000000</v>
      </c>
      <c r="O2" s="62">
        <v>143713000000</v>
      </c>
      <c r="P2" s="62">
        <v>323888000000</v>
      </c>
      <c r="Q2" s="62">
        <v>6643000000</v>
      </c>
      <c r="R2" s="62">
        <v>36766000000</v>
      </c>
      <c r="S2" s="62">
        <v>42296000000</v>
      </c>
      <c r="T2" s="62">
        <v>8773000000</v>
      </c>
      <c r="U2" s="62">
        <v>105392000000</v>
      </c>
      <c r="V2" s="62"/>
      <c r="W2" s="62">
        <v>258549000000</v>
      </c>
      <c r="X2" s="62">
        <v>65339000000</v>
      </c>
      <c r="Y2" s="62">
        <v>323888000000</v>
      </c>
      <c r="Z2" s="62">
        <v>-86820000000</v>
      </c>
      <c r="AA2" s="62">
        <v>-4289000000</v>
      </c>
      <c r="AB2" s="62">
        <v>80674000000</v>
      </c>
      <c r="AC2" s="62">
        <v>17352119000</v>
      </c>
      <c r="AD2" s="62">
        <v>17528214000</v>
      </c>
      <c r="AE2" s="62">
        <v>3.31</v>
      </c>
      <c r="AF2" s="62">
        <v>3.28</v>
      </c>
      <c r="AG2" s="62"/>
      <c r="AH2" s="62">
        <v>1.0000000000000001E-5</v>
      </c>
      <c r="AI2" s="62">
        <v>50400000000</v>
      </c>
      <c r="AJ2" s="62">
        <v>16976763000</v>
      </c>
      <c r="AK2" s="62"/>
      <c r="AL2" s="62">
        <v>0</v>
      </c>
      <c r="AM2" s="62">
        <v>0</v>
      </c>
      <c r="AN2" s="62">
        <v>0</v>
      </c>
      <c r="AO2" s="62">
        <v>0</v>
      </c>
      <c r="AP2" s="1"/>
      <c r="AQ2" s="62"/>
      <c r="AR2" s="62"/>
      <c r="AS2" s="62"/>
      <c r="AT2" s="24">
        <v>44134</v>
      </c>
      <c r="AU2" s="62"/>
      <c r="AV2" s="62"/>
      <c r="AW2" s="24">
        <v>44100</v>
      </c>
      <c r="AX2" s="24"/>
      <c r="AY2" s="62"/>
      <c r="AZ2" s="62"/>
      <c r="BA2" s="62" t="s">
        <v>111</v>
      </c>
      <c r="BB2" s="62" t="s">
        <v>28</v>
      </c>
      <c r="BC2" s="62" t="s">
        <v>114</v>
      </c>
      <c r="BD2" s="24">
        <v>44134</v>
      </c>
      <c r="BE2" s="24">
        <v>44238</v>
      </c>
    </row>
    <row r="3" spans="1:57" x14ac:dyDescent="0.35">
      <c r="A3" s="2" t="s">
        <v>5</v>
      </c>
      <c r="B3" s="62">
        <v>85965000000</v>
      </c>
      <c r="C3" s="62">
        <v>16692000000</v>
      </c>
      <c r="D3" s="62">
        <v>33180000000</v>
      </c>
      <c r="E3" s="62">
        <v>32671000000</v>
      </c>
      <c r="F3" s="62">
        <v>29146000000</v>
      </c>
      <c r="G3" s="62"/>
      <c r="H3" s="62">
        <v>29146000000</v>
      </c>
      <c r="I3" s="62"/>
      <c r="J3" s="62">
        <v>6862000000</v>
      </c>
      <c r="K3" s="62"/>
      <c r="L3" s="62">
        <v>17954000000</v>
      </c>
      <c r="M3" s="62">
        <v>11330000000</v>
      </c>
      <c r="N3" s="62"/>
      <c r="O3" s="62">
        <v>75670000000</v>
      </c>
      <c r="P3" s="62">
        <v>159316000000</v>
      </c>
      <c r="Q3" s="62">
        <v>382000000</v>
      </c>
      <c r="R3" s="62">
        <v>45633000000</v>
      </c>
      <c r="S3" s="62">
        <v>1331000000</v>
      </c>
      <c r="T3" s="62"/>
      <c r="U3" s="62">
        <v>14981000000</v>
      </c>
      <c r="V3" s="62"/>
      <c r="W3" s="62">
        <v>31026000000</v>
      </c>
      <c r="X3" s="62">
        <v>128290000000</v>
      </c>
      <c r="Y3" s="62">
        <v>159316000000</v>
      </c>
      <c r="Z3" s="62">
        <v>-10292000000</v>
      </c>
      <c r="AA3" s="62">
        <v>-30059000000</v>
      </c>
      <c r="AB3" s="62">
        <v>38747000000</v>
      </c>
      <c r="AC3" s="62">
        <v>2851000000</v>
      </c>
      <c r="AD3" s="62">
        <v>2888000000</v>
      </c>
      <c r="AE3" s="62">
        <v>10.220000000000001</v>
      </c>
      <c r="AF3" s="62">
        <v>10.09</v>
      </c>
      <c r="AG3" s="62"/>
      <c r="AH3" s="62">
        <v>6.0000000000000002E-6</v>
      </c>
      <c r="AI3" s="62"/>
      <c r="AJ3" s="62"/>
      <c r="AK3" s="62">
        <v>0</v>
      </c>
      <c r="AL3" s="62">
        <v>0</v>
      </c>
      <c r="AM3" s="62">
        <v>0</v>
      </c>
      <c r="AN3" s="62">
        <v>0</v>
      </c>
      <c r="AO3" s="62">
        <v>0</v>
      </c>
      <c r="AP3" s="1"/>
      <c r="AQ3" s="62"/>
      <c r="AR3" s="62"/>
      <c r="AS3" s="62"/>
      <c r="AT3" s="24">
        <v>44224</v>
      </c>
      <c r="AU3" s="62"/>
      <c r="AV3" s="62"/>
      <c r="AW3" s="24">
        <v>44196</v>
      </c>
      <c r="AX3" s="24"/>
      <c r="AY3" s="62"/>
      <c r="AZ3" s="62"/>
      <c r="BA3" s="62" t="s">
        <v>111</v>
      </c>
      <c r="BB3" s="62" t="s">
        <v>5</v>
      </c>
      <c r="BC3" s="62" t="s">
        <v>114</v>
      </c>
      <c r="BD3" s="24">
        <v>44224</v>
      </c>
      <c r="BE3" s="24">
        <v>44238</v>
      </c>
    </row>
    <row r="4" spans="1:57" x14ac:dyDescent="0.35">
      <c r="A4" s="2" t="s">
        <v>2210</v>
      </c>
      <c r="B4" s="62">
        <v>5089800000</v>
      </c>
      <c r="C4" s="62">
        <v>3830300000</v>
      </c>
      <c r="D4" s="62">
        <v>-269900000</v>
      </c>
      <c r="E4" s="62">
        <v>-237800000</v>
      </c>
      <c r="F4" s="62">
        <v>-215300000</v>
      </c>
      <c r="G4" s="62"/>
      <c r="H4" s="62"/>
      <c r="I4" s="62"/>
      <c r="J4" s="62">
        <v>80000000</v>
      </c>
      <c r="K4" s="62"/>
      <c r="L4" s="62">
        <v>635000000</v>
      </c>
      <c r="M4" s="62">
        <v>105300000</v>
      </c>
      <c r="N4" s="62"/>
      <c r="O4" s="62">
        <v>1551200000</v>
      </c>
      <c r="P4" s="62">
        <v>2472600000</v>
      </c>
      <c r="Q4" s="62">
        <v>348200000</v>
      </c>
      <c r="R4" s="62">
        <v>201200000</v>
      </c>
      <c r="S4" s="62">
        <v>341800000</v>
      </c>
      <c r="T4" s="62">
        <v>121700000</v>
      </c>
      <c r="U4" s="62">
        <v>1342700000</v>
      </c>
      <c r="V4" s="62">
        <v>362700000</v>
      </c>
      <c r="W4" s="62">
        <v>2035900000</v>
      </c>
      <c r="X4" s="62">
        <v>436700000</v>
      </c>
      <c r="Y4" s="62">
        <v>2472600000</v>
      </c>
      <c r="Z4" s="62">
        <v>-55400000</v>
      </c>
      <c r="AA4" s="62">
        <v>36900000</v>
      </c>
      <c r="AB4" s="62">
        <v>123700000</v>
      </c>
      <c r="AC4" s="62">
        <v>65000000</v>
      </c>
      <c r="AD4" s="62">
        <v>65000000</v>
      </c>
      <c r="AE4" s="62">
        <v>-3.31</v>
      </c>
      <c r="AF4" s="62">
        <v>-3.31</v>
      </c>
      <c r="AG4" s="62"/>
      <c r="AH4" s="62">
        <v>1E-3</v>
      </c>
      <c r="AI4" s="62">
        <v>300000000</v>
      </c>
      <c r="AJ4" s="62">
        <v>65300000</v>
      </c>
      <c r="AK4" s="62">
        <v>100000</v>
      </c>
      <c r="AL4" s="62">
        <v>0</v>
      </c>
      <c r="AM4" s="62">
        <v>0</v>
      </c>
      <c r="AN4" s="62">
        <v>0</v>
      </c>
      <c r="AO4" s="62">
        <v>0</v>
      </c>
      <c r="AP4" s="1"/>
      <c r="AQ4" s="62"/>
      <c r="AR4" s="62"/>
      <c r="AS4" s="62"/>
      <c r="AT4" s="24">
        <v>44278</v>
      </c>
      <c r="AU4" s="62"/>
      <c r="AV4" s="62"/>
      <c r="AW4" s="24">
        <v>44226</v>
      </c>
      <c r="AX4" s="24"/>
      <c r="AY4" s="62"/>
      <c r="AZ4" s="62"/>
      <c r="BA4" s="62" t="s">
        <v>111</v>
      </c>
      <c r="BB4" s="62" t="s">
        <v>2210</v>
      </c>
      <c r="BC4" s="62" t="s">
        <v>114</v>
      </c>
      <c r="BD4" s="24">
        <v>44278</v>
      </c>
      <c r="BE4" s="24">
        <v>44279</v>
      </c>
    </row>
    <row r="5" spans="1:57" x14ac:dyDescent="0.35">
      <c r="A5" s="2" t="s">
        <v>9</v>
      </c>
      <c r="B5" s="62">
        <v>31536000000</v>
      </c>
      <c r="C5" s="62">
        <v>24906000000</v>
      </c>
      <c r="D5" s="62">
        <v>1154000000</v>
      </c>
      <c r="E5" s="62">
        <v>1994000000</v>
      </c>
      <c r="F5" s="62">
        <v>862000000</v>
      </c>
      <c r="G5" s="62"/>
      <c r="H5" s="62">
        <v>690000000</v>
      </c>
      <c r="I5" s="62"/>
      <c r="J5" s="62">
        <v>1570000000</v>
      </c>
      <c r="K5" s="62"/>
      <c r="L5" s="62">
        <v>19384000000</v>
      </c>
      <c r="M5" s="62">
        <v>1886000000</v>
      </c>
      <c r="N5" s="62"/>
      <c r="O5" s="62">
        <v>26717000000</v>
      </c>
      <c r="P5" s="62">
        <v>52148000000</v>
      </c>
      <c r="Q5" s="62">
        <v>1458000000</v>
      </c>
      <c r="R5" s="62">
        <v>12747000000</v>
      </c>
      <c r="S5" s="62">
        <v>6051000000</v>
      </c>
      <c r="T5" s="62">
        <v>1758000000</v>
      </c>
      <c r="U5" s="62">
        <v>14248000000</v>
      </c>
      <c r="V5" s="62">
        <v>8462000000</v>
      </c>
      <c r="W5" s="62">
        <v>28418000000</v>
      </c>
      <c r="X5" s="62">
        <v>22225000000</v>
      </c>
      <c r="Y5" s="62">
        <v>52148000000</v>
      </c>
      <c r="Z5" s="62">
        <v>9973000000</v>
      </c>
      <c r="AA5" s="62">
        <v>-3132000000</v>
      </c>
      <c r="AB5" s="62">
        <v>5943000000</v>
      </c>
      <c r="AC5" s="62">
        <v>933000000</v>
      </c>
      <c r="AD5" s="62">
        <v>1083000000</v>
      </c>
      <c r="AE5" s="62">
        <v>0.74</v>
      </c>
      <c r="AF5" s="62">
        <v>0.64</v>
      </c>
      <c r="AG5" s="62"/>
      <c r="AH5" s="62">
        <v>1E-3</v>
      </c>
      <c r="AI5" s="62">
        <v>2000000000</v>
      </c>
      <c r="AJ5" s="62">
        <v>960000000</v>
      </c>
      <c r="AK5" s="62">
        <v>1000000</v>
      </c>
      <c r="AL5" s="62">
        <v>1E-3</v>
      </c>
      <c r="AM5" s="62">
        <v>100000000</v>
      </c>
      <c r="AN5" s="62">
        <v>0</v>
      </c>
      <c r="AO5" s="62">
        <v>0</v>
      </c>
      <c r="AP5" s="1"/>
      <c r="AQ5" s="62"/>
      <c r="AR5" s="62"/>
      <c r="AS5" s="62"/>
      <c r="AT5" s="24">
        <v>44235</v>
      </c>
      <c r="AU5" s="62"/>
      <c r="AV5" s="62"/>
      <c r="AW5" s="24">
        <v>44196</v>
      </c>
      <c r="AX5" s="24"/>
      <c r="AY5" s="62"/>
      <c r="AZ5" s="62"/>
      <c r="BA5" s="62" t="s">
        <v>111</v>
      </c>
      <c r="BB5" s="62" t="s">
        <v>9</v>
      </c>
      <c r="BC5" s="62" t="s">
        <v>114</v>
      </c>
      <c r="BD5" s="24">
        <v>44235</v>
      </c>
      <c r="BE5" s="24">
        <v>44238</v>
      </c>
    </row>
  </sheetData>
  <phoneticPr fontId="3" type="noConversion"/>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72C73-C25F-4254-BD81-EC5E56C9D8B9}">
  <sheetPr>
    <pageSetUpPr fitToPage="1"/>
  </sheetPr>
  <dimension ref="A1:C35"/>
  <sheetViews>
    <sheetView workbookViewId="0">
      <pane ySplit="1" topLeftCell="A2" activePane="bottomLeft" state="frozen"/>
      <selection pane="bottomLeft"/>
    </sheetView>
  </sheetViews>
  <sheetFormatPr defaultColWidth="8.81640625" defaultRowHeight="14.5" x14ac:dyDescent="0.35"/>
  <cols>
    <col min="1" max="1" width="77.54296875" customWidth="1"/>
    <col min="2" max="2" width="77.453125" customWidth="1"/>
    <col min="3" max="3" width="58.453125" style="62" customWidth="1"/>
  </cols>
  <sheetData>
    <row r="1" spans="1:3" s="62" customFormat="1" x14ac:dyDescent="0.35">
      <c r="A1" s="76" t="s">
        <v>2120</v>
      </c>
      <c r="B1" s="76" t="s">
        <v>2121</v>
      </c>
      <c r="C1" s="76" t="s">
        <v>2177</v>
      </c>
    </row>
    <row r="2" spans="1:3" s="62" customFormat="1" x14ac:dyDescent="0.35">
      <c r="A2" s="72"/>
      <c r="B2" s="74"/>
      <c r="C2" s="72"/>
    </row>
    <row r="3" spans="1:3" s="65" customFormat="1" x14ac:dyDescent="0.35">
      <c r="A3" s="73" t="s">
        <v>2122</v>
      </c>
      <c r="B3" s="75" t="s">
        <v>2123</v>
      </c>
      <c r="C3" s="73" t="s">
        <v>2180</v>
      </c>
    </row>
    <row r="4" spans="1:3" x14ac:dyDescent="0.35">
      <c r="A4" s="72" t="s">
        <v>2092</v>
      </c>
      <c r="B4" s="74" t="s">
        <v>2111</v>
      </c>
      <c r="C4" s="72" t="s">
        <v>129</v>
      </c>
    </row>
    <row r="5" spans="1:3" x14ac:dyDescent="0.35">
      <c r="A5" s="72" t="s">
        <v>2093</v>
      </c>
      <c r="B5" s="74" t="s">
        <v>2112</v>
      </c>
      <c r="C5" s="72" t="s">
        <v>2179</v>
      </c>
    </row>
    <row r="6" spans="1:3" x14ac:dyDescent="0.35">
      <c r="A6" s="72" t="s">
        <v>2094</v>
      </c>
      <c r="B6" s="74"/>
      <c r="C6" s="73" t="s">
        <v>2178</v>
      </c>
    </row>
    <row r="7" spans="1:3" x14ac:dyDescent="0.35">
      <c r="A7" s="72" t="s">
        <v>2007</v>
      </c>
      <c r="B7" s="75" t="s">
        <v>2124</v>
      </c>
      <c r="C7" s="72"/>
    </row>
    <row r="8" spans="1:3" x14ac:dyDescent="0.35">
      <c r="A8" s="72"/>
      <c r="B8" s="74" t="s">
        <v>185</v>
      </c>
      <c r="C8" s="73" t="s">
        <v>2182</v>
      </c>
    </row>
    <row r="9" spans="1:3" x14ac:dyDescent="0.35">
      <c r="A9" s="73" t="s">
        <v>2125</v>
      </c>
      <c r="B9" s="74" t="s">
        <v>2113</v>
      </c>
      <c r="C9" s="72" t="s">
        <v>131</v>
      </c>
    </row>
    <row r="10" spans="1:3" x14ac:dyDescent="0.35">
      <c r="A10" s="72" t="s">
        <v>2095</v>
      </c>
      <c r="B10" s="74"/>
      <c r="C10" s="98" t="s">
        <v>2181</v>
      </c>
    </row>
    <row r="11" spans="1:3" x14ac:dyDescent="0.35">
      <c r="A11" s="72" t="s">
        <v>2096</v>
      </c>
      <c r="B11" s="75" t="s">
        <v>2126</v>
      </c>
      <c r="C11" s="72" t="s">
        <v>2178</v>
      </c>
    </row>
    <row r="12" spans="1:3" x14ac:dyDescent="0.35">
      <c r="A12" s="72"/>
      <c r="B12" s="74" t="s">
        <v>1986</v>
      </c>
      <c r="C12" s="73" t="s">
        <v>2184</v>
      </c>
    </row>
    <row r="13" spans="1:3" x14ac:dyDescent="0.35">
      <c r="A13" s="73" t="s">
        <v>2127</v>
      </c>
      <c r="B13" s="74" t="s">
        <v>2118</v>
      </c>
      <c r="C13" s="72" t="s">
        <v>130</v>
      </c>
    </row>
    <row r="14" spans="1:3" x14ac:dyDescent="0.35">
      <c r="A14" s="72" t="s">
        <v>2097</v>
      </c>
      <c r="B14" s="74"/>
      <c r="C14" s="72" t="s">
        <v>2183</v>
      </c>
    </row>
    <row r="15" spans="1:3" x14ac:dyDescent="0.35">
      <c r="A15" s="72" t="s">
        <v>2098</v>
      </c>
      <c r="B15" s="75" t="s">
        <v>2128</v>
      </c>
      <c r="C15" s="73"/>
    </row>
    <row r="16" spans="1:3" x14ac:dyDescent="0.35">
      <c r="A16" s="72" t="s">
        <v>2099</v>
      </c>
      <c r="B16" s="74" t="s">
        <v>2104</v>
      </c>
      <c r="C16" s="73"/>
    </row>
    <row r="17" spans="1:3" x14ac:dyDescent="0.35">
      <c r="A17" s="72" t="s">
        <v>2100</v>
      </c>
      <c r="B17" s="74" t="s">
        <v>2105</v>
      </c>
      <c r="C17" s="73"/>
    </row>
    <row r="18" spans="1:3" x14ac:dyDescent="0.35">
      <c r="A18" s="72"/>
      <c r="B18" s="74" t="s">
        <v>2106</v>
      </c>
      <c r="C18" s="73"/>
    </row>
    <row r="19" spans="1:3" x14ac:dyDescent="0.35">
      <c r="A19" s="73" t="s">
        <v>2129</v>
      </c>
      <c r="B19" s="74"/>
      <c r="C19" s="73"/>
    </row>
    <row r="20" spans="1:3" x14ac:dyDescent="0.35">
      <c r="A20" s="72" t="s">
        <v>115</v>
      </c>
      <c r="B20" s="75" t="s">
        <v>2134</v>
      </c>
      <c r="C20" s="73"/>
    </row>
    <row r="21" spans="1:3" x14ac:dyDescent="0.35">
      <c r="A21" s="72" t="s">
        <v>2103</v>
      </c>
      <c r="B21" s="74" t="s">
        <v>2114</v>
      </c>
      <c r="C21" s="73"/>
    </row>
    <row r="22" spans="1:3" x14ac:dyDescent="0.35">
      <c r="A22" s="72"/>
      <c r="B22" s="74" t="s">
        <v>2115</v>
      </c>
      <c r="C22" s="73"/>
    </row>
    <row r="23" spans="1:3" x14ac:dyDescent="0.35">
      <c r="A23" s="73" t="s">
        <v>2130</v>
      </c>
      <c r="B23" s="74" t="s">
        <v>2116</v>
      </c>
      <c r="C23" s="73"/>
    </row>
    <row r="24" spans="1:3" x14ac:dyDescent="0.35">
      <c r="A24" s="72" t="s">
        <v>2101</v>
      </c>
      <c r="B24" s="74"/>
      <c r="C24" s="73"/>
    </row>
    <row r="25" spans="1:3" x14ac:dyDescent="0.35">
      <c r="A25" s="72" t="s">
        <v>2102</v>
      </c>
      <c r="B25" s="75" t="s">
        <v>2131</v>
      </c>
      <c r="C25" s="73"/>
    </row>
    <row r="26" spans="1:3" x14ac:dyDescent="0.35">
      <c r="A26" s="72"/>
      <c r="B26" s="74" t="s">
        <v>126</v>
      </c>
      <c r="C26" s="73"/>
    </row>
    <row r="27" spans="1:3" x14ac:dyDescent="0.35">
      <c r="A27" s="73" t="s">
        <v>2132</v>
      </c>
      <c r="B27" s="74" t="s">
        <v>2119</v>
      </c>
      <c r="C27" s="73"/>
    </row>
    <row r="28" spans="1:3" x14ac:dyDescent="0.35">
      <c r="A28" s="72" t="s">
        <v>2107</v>
      </c>
      <c r="B28" s="74"/>
      <c r="C28" s="73"/>
    </row>
    <row r="29" spans="1:3" x14ac:dyDescent="0.35">
      <c r="A29" s="72" t="s">
        <v>2108</v>
      </c>
      <c r="B29" s="75" t="s">
        <v>2133</v>
      </c>
      <c r="C29" s="73"/>
    </row>
    <row r="30" spans="1:3" x14ac:dyDescent="0.35">
      <c r="A30" s="72" t="s">
        <v>180</v>
      </c>
      <c r="B30" s="74" t="s">
        <v>127</v>
      </c>
      <c r="C30" s="73"/>
    </row>
    <row r="31" spans="1:3" x14ac:dyDescent="0.35">
      <c r="A31" s="72" t="s">
        <v>2109</v>
      </c>
      <c r="B31" s="74" t="s">
        <v>2117</v>
      </c>
      <c r="C31" s="73"/>
    </row>
    <row r="32" spans="1:3" x14ac:dyDescent="0.35">
      <c r="A32" s="72" t="s">
        <v>2110</v>
      </c>
      <c r="B32" s="74"/>
      <c r="C32" s="73"/>
    </row>
    <row r="34" spans="1:3" x14ac:dyDescent="0.35">
      <c r="A34" s="72" t="s">
        <v>2136</v>
      </c>
      <c r="B34" s="72"/>
      <c r="C34" s="72"/>
    </row>
    <row r="35" spans="1:3" x14ac:dyDescent="0.35">
      <c r="A35" s="72" t="s">
        <v>2137</v>
      </c>
      <c r="B35" s="72"/>
      <c r="C35" s="72"/>
    </row>
  </sheetData>
  <pageMargins left="0.7" right="0.7" top="0.75" bottom="0.75" header="0.3" footer="0.3"/>
  <pageSetup scale="5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B270-22CC-49A0-8E5A-2831360AA8DF}">
  <sheetPr codeName="Sheet10"/>
  <dimension ref="A1:A5"/>
  <sheetViews>
    <sheetView workbookViewId="0">
      <selection activeCell="A4" sqref="A4"/>
    </sheetView>
  </sheetViews>
  <sheetFormatPr defaultColWidth="8.81640625" defaultRowHeight="14.5" x14ac:dyDescent="0.35"/>
  <cols>
    <col min="1" max="1" width="61.453125" customWidth="1"/>
  </cols>
  <sheetData>
    <row r="1" spans="1:1" x14ac:dyDescent="0.35">
      <c r="A1" s="20" t="s">
        <v>1974</v>
      </c>
    </row>
    <row r="2" spans="1:1" x14ac:dyDescent="0.35">
      <c r="A2" t="s">
        <v>1975</v>
      </c>
    </row>
    <row r="3" spans="1:1" x14ac:dyDescent="0.35">
      <c r="A3" t="s">
        <v>1976</v>
      </c>
    </row>
    <row r="4" spans="1:1" ht="15.5" x14ac:dyDescent="0.35">
      <c r="A4" t="s">
        <v>1978</v>
      </c>
    </row>
    <row r="5" spans="1:1" x14ac:dyDescent="0.35">
      <c r="A5" t="s">
        <v>1977</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93F5-0531-47C7-8612-5CD878C6DB6E}">
  <sheetPr codeName="Sheet6"/>
  <dimension ref="A1:F26"/>
  <sheetViews>
    <sheetView workbookViewId="0">
      <selection activeCell="A7" sqref="A7:B16"/>
    </sheetView>
  </sheetViews>
  <sheetFormatPr defaultColWidth="8.81640625" defaultRowHeight="14.5" x14ac:dyDescent="0.35"/>
  <cols>
    <col min="1" max="1" width="19.54296875" bestFit="1" customWidth="1"/>
    <col min="2" max="2" width="11.81640625" bestFit="1" customWidth="1"/>
    <col min="3" max="3" width="8.7265625" bestFit="1" customWidth="1"/>
    <col min="4" max="4" width="15.7265625" bestFit="1" customWidth="1"/>
    <col min="5" max="5" width="21" bestFit="1" customWidth="1"/>
    <col min="6" max="6" width="12" bestFit="1" customWidth="1"/>
    <col min="7" max="7" width="55.81640625" bestFit="1" customWidth="1"/>
    <col min="8" max="8" width="92.7265625" bestFit="1" customWidth="1"/>
  </cols>
  <sheetData>
    <row r="1" spans="1:5" x14ac:dyDescent="0.35">
      <c r="E1" t="s">
        <v>105</v>
      </c>
    </row>
    <row r="2" spans="1:5" x14ac:dyDescent="0.35">
      <c r="A2" s="15" t="s">
        <v>99</v>
      </c>
      <c r="B2" s="15" t="s">
        <v>1964</v>
      </c>
      <c r="C2" s="15" t="s">
        <v>100</v>
      </c>
      <c r="D2" s="15" t="s">
        <v>101</v>
      </c>
      <c r="E2" s="16" t="s">
        <v>102</v>
      </c>
    </row>
    <row r="3" spans="1:5" x14ac:dyDescent="0.35">
      <c r="A3" s="17">
        <f>+my_token</f>
        <v>0</v>
      </c>
      <c r="B3" s="17"/>
      <c r="C3" s="17">
        <f>+Secret_Token</f>
        <v>0</v>
      </c>
      <c r="D3" s="18" t="s">
        <v>103</v>
      </c>
      <c r="E3" s="19" t="str">
        <f>+account[[#This Row],[Base_Url]]&amp;account[[#This Row],[Secret_Token]]</f>
        <v>https://cloud.iexapis.com/stable/account/metadata?token=0</v>
      </c>
    </row>
    <row r="5" spans="1:5" x14ac:dyDescent="0.35">
      <c r="D5" s="3" t="s">
        <v>106</v>
      </c>
      <c r="E5" t="s">
        <v>104</v>
      </c>
    </row>
    <row r="7" spans="1:5" x14ac:dyDescent="0.35">
      <c r="A7" t="s">
        <v>1984</v>
      </c>
      <c r="B7" t="s">
        <v>10</v>
      </c>
    </row>
    <row r="8" spans="1:5" x14ac:dyDescent="0.35">
      <c r="A8" t="s">
        <v>11</v>
      </c>
      <c r="B8" t="b">
        <v>1</v>
      </c>
    </row>
    <row r="9" spans="1:5" x14ac:dyDescent="0.35">
      <c r="A9" t="s">
        <v>12</v>
      </c>
      <c r="B9" s="24">
        <v>1548195850000</v>
      </c>
    </row>
    <row r="10" spans="1:5" x14ac:dyDescent="0.35">
      <c r="A10" t="s">
        <v>13</v>
      </c>
      <c r="B10" t="s">
        <v>0</v>
      </c>
      <c r="E10" s="20"/>
    </row>
    <row r="11" spans="1:5" x14ac:dyDescent="0.35">
      <c r="A11" t="s">
        <v>14</v>
      </c>
      <c r="B11" t="s">
        <v>2209</v>
      </c>
      <c r="E11" s="21"/>
    </row>
    <row r="12" spans="1:5" x14ac:dyDescent="0.35">
      <c r="A12" t="s">
        <v>15</v>
      </c>
      <c r="B12">
        <v>2000000000</v>
      </c>
      <c r="E12" s="21"/>
    </row>
    <row r="13" spans="1:5" x14ac:dyDescent="0.35">
      <c r="A13" t="s">
        <v>117</v>
      </c>
      <c r="B13">
        <v>2000000000</v>
      </c>
      <c r="E13" s="21"/>
    </row>
    <row r="14" spans="1:5" x14ac:dyDescent="0.35">
      <c r="A14" t="s">
        <v>16</v>
      </c>
      <c r="B14">
        <v>103542345</v>
      </c>
      <c r="E14" s="20"/>
    </row>
    <row r="15" spans="1:5" x14ac:dyDescent="0.35">
      <c r="A15" t="s">
        <v>118</v>
      </c>
      <c r="B15">
        <v>103542345</v>
      </c>
      <c r="E15" s="21"/>
    </row>
    <row r="16" spans="1:5" x14ac:dyDescent="0.35">
      <c r="A16" t="s">
        <v>17</v>
      </c>
      <c r="B16">
        <v>22222222222223</v>
      </c>
      <c r="E16" s="21"/>
    </row>
    <row r="17" spans="6:6" x14ac:dyDescent="0.35">
      <c r="F17" s="21"/>
    </row>
    <row r="18" spans="6:6" x14ac:dyDescent="0.35">
      <c r="F18" s="21"/>
    </row>
    <row r="19" spans="6:6" x14ac:dyDescent="0.35">
      <c r="F19" s="20"/>
    </row>
    <row r="20" spans="6:6" x14ac:dyDescent="0.35">
      <c r="F20" s="21"/>
    </row>
    <row r="21" spans="6:6" x14ac:dyDescent="0.35">
      <c r="F21" s="21"/>
    </row>
    <row r="22" spans="6:6" x14ac:dyDescent="0.35">
      <c r="F22" s="21"/>
    </row>
    <row r="23" spans="6:6" x14ac:dyDescent="0.35">
      <c r="F23" s="21"/>
    </row>
    <row r="24" spans="6:6" x14ac:dyDescent="0.35">
      <c r="F24" s="21"/>
    </row>
    <row r="25" spans="6:6" x14ac:dyDescent="0.35">
      <c r="F25" s="21"/>
    </row>
    <row r="26" spans="6:6" x14ac:dyDescent="0.35">
      <c r="F26" s="20"/>
    </row>
  </sheetData>
  <hyperlinks>
    <hyperlink ref="D3" r:id="rId1" xr:uid="{89854F14-F0A3-434F-9A1C-C680482E63D0}"/>
  </hyperlinks>
  <pageMargins left="0.7" right="0.7" top="0.75" bottom="0.75" header="0.3" footer="0.3"/>
  <pageSetup orientation="portrait"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CE7882069126C43B8E70E595D4FCC04" ma:contentTypeVersion="12" ma:contentTypeDescription="Create a new document." ma:contentTypeScope="" ma:versionID="be6845747c9eabaf3baa7b382cf67319">
  <xsd:schema xmlns:xsd="http://www.w3.org/2001/XMLSchema" xmlns:xs="http://www.w3.org/2001/XMLSchema" xmlns:p="http://schemas.microsoft.com/office/2006/metadata/properties" xmlns:ns2="31f2ae00-464e-4ce3-97c5-b8fc3cbdcb98" xmlns:ns3="11d9170d-0754-4698-b4cb-a3bd6bdd0825" targetNamespace="http://schemas.microsoft.com/office/2006/metadata/properties" ma:root="true" ma:fieldsID="405eede96a3da97770d79d6e6d8b061e" ns2:_="" ns3:_="">
    <xsd:import namespace="31f2ae00-464e-4ce3-97c5-b8fc3cbdcb98"/>
    <xsd:import namespace="11d9170d-0754-4698-b4cb-a3bd6bdd082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f2ae00-464e-4ce3-97c5-b8fc3cbdcb9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1d9170d-0754-4698-b4cb-a3bd6bdd082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 
</file>

<file path=customXml/item5.xml>�� 
</file>

<file path=customXml/item6.xml>�� 
</file>

<file path=customXml/item7.xml>�� 
</file>

<file path=customXml/item8.xml><?xml version="1.0" encoding="utf-8"?>
<?mso-contentType ?>
<FormTemplates xmlns="http://schemas.microsoft.com/sharepoint/v3/contenttype/forms">
  <Display>DocumentLibraryForm</Display>
  <Edit>DocumentLibraryForm</Edit>
  <New>DocumentLibraryForm</New>
</FormTemplates>
</file>

<file path=customXml/item9.xml>�� 
</file>

<file path=customXml/item10.xml>�� 
</file>

<file path=customXml/item11.xml>�� 
</file>

<file path=customXml/item12.xml>�� 
</file>

<file path=customXml/item13.xml>�� 
</file>

<file path=customXml/item14.xml>�� 
</file>

<file path=customXml/item15.xml><?xml version="1.0" encoding="utf-8"?>
<p:properties xmlns:p="http://schemas.microsoft.com/office/2006/metadata/properties" xmlns:xsi="http://www.w3.org/2001/XMLSchema-instance" xmlns:pc="http://schemas.microsoft.com/office/infopath/2007/PartnerControls">
  <documentManagement/>
</p:properties>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A372619C-83D4-44CE-B147-1EC19C2653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f2ae00-464e-4ce3-97c5-b8fc3cbdcb98"/>
    <ds:schemaRef ds:uri="11d9170d-0754-4698-b4cb-a3bd6bdd08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8D0BB58-6CEC-44B2-8959-C70628104540}">
  <ds:schemaRefs/>
</ds:datastoreItem>
</file>

<file path=customXml/itemProps3.xml><?xml version="1.0" encoding="utf-8"?>
<ds:datastoreItem xmlns:ds="http://schemas.openxmlformats.org/officeDocument/2006/customXml" ds:itemID="{4336F4B2-C4A6-4F89-BED0-BFF2CEE10D44}">
  <ds:schemaRefs/>
</ds:datastoreItem>
</file>

<file path=customXml/itemProps4.xml><?xml version="1.0" encoding="utf-8"?>
<ds:datastoreItem xmlns:ds="http://schemas.openxmlformats.org/officeDocument/2006/customXml" ds:itemID="{B232BA0D-FF30-4F16-990A-B2009F550B99}">
  <ds:schemaRefs/>
</ds:datastoreItem>
</file>

<file path=customXml/itemProps5.xml><?xml version="1.0" encoding="utf-8"?>
<ds:datastoreItem xmlns:ds="http://schemas.openxmlformats.org/officeDocument/2006/customXml" ds:itemID="{053E3B3F-2054-4F60-8AFB-22653F9D6AB6}">
  <ds:schemaRefs/>
</ds:datastoreItem>
</file>

<file path=customXml/itemProps6.xml><?xml version="1.0" encoding="utf-8"?>
<ds:datastoreItem xmlns:ds="http://schemas.openxmlformats.org/officeDocument/2006/customXml" ds:itemID="{8865406D-A3EE-48DE-BF2B-F20144724580}">
  <ds:schemaRefs/>
</ds:datastoreItem>
</file>

<file path=customXml/itemProps7.xml><?xml version="1.0" encoding="utf-8"?>
<ds:datastoreItem xmlns:ds="http://schemas.openxmlformats.org/officeDocument/2006/customXml" ds:itemID="{BCFC19F6-6CDA-4DC9-9006-8309BF6FFD45}">
  <ds:schemaRefs/>
</ds:datastoreItem>
</file>

<file path=customXml/itemProps8.xml><?xml version="1.0" encoding="utf-8"?>
<ds:datastoreItem xmlns:ds="http://schemas.openxmlformats.org/officeDocument/2006/customXml" ds:itemID="{A7E16CB6-295D-4884-A1CB-9E790777CE38}">
  <ds:schemaRefs>
    <ds:schemaRef ds:uri="http://schemas.microsoft.com/sharepoint/v3/contenttype/forms"/>
  </ds:schemaRefs>
</ds:datastoreItem>
</file>

<file path=customXml/itemProps9.xml><?xml version="1.0" encoding="utf-8"?>
<ds:datastoreItem xmlns:ds="http://schemas.openxmlformats.org/officeDocument/2006/customXml" ds:itemID="{15E28821-4810-41F2-8DE7-8B13C14F26B0}">
  <ds:schemaRefs/>
</ds:datastoreItem>
</file>

<file path=customXml/itemProps10.xml><?xml version="1.0" encoding="utf-8"?>
<ds:datastoreItem xmlns:ds="http://schemas.openxmlformats.org/officeDocument/2006/customXml" ds:itemID="{66ADD573-3414-4F11-8D7B-088E7EFED496}">
  <ds:schemaRefs/>
</ds:datastoreItem>
</file>

<file path=customXml/itemProps11.xml><?xml version="1.0" encoding="utf-8"?>
<ds:datastoreItem xmlns:ds="http://schemas.openxmlformats.org/officeDocument/2006/customXml" ds:itemID="{E275176A-8BE5-42A4-B314-360D1789E479}">
  <ds:schemaRefs/>
</ds:datastoreItem>
</file>

<file path=customXml/itemProps12.xml><?xml version="1.0" encoding="utf-8"?>
<ds:datastoreItem xmlns:ds="http://schemas.openxmlformats.org/officeDocument/2006/customXml" ds:itemID="{7D7FBEA5-7A4A-4296-9F9F-EC62BFF34428}">
  <ds:schemaRefs/>
</ds:datastoreItem>
</file>

<file path=customXml/itemProps13.xml><?xml version="1.0" encoding="utf-8"?>
<ds:datastoreItem xmlns:ds="http://schemas.openxmlformats.org/officeDocument/2006/customXml" ds:itemID="{D396C19C-55D4-4A37-B46A-9D9B1EAB2C54}">
  <ds:schemaRefs/>
</ds:datastoreItem>
</file>

<file path=customXml/itemProps14.xml><?xml version="1.0" encoding="utf-8"?>
<ds:datastoreItem xmlns:ds="http://schemas.openxmlformats.org/officeDocument/2006/customXml" ds:itemID="{22CD0ABB-0553-4E99-84E0-4CEC2C1617C2}">
  <ds:schemaRefs/>
</ds:datastoreItem>
</file>

<file path=customXml/itemProps15.xml><?xml version="1.0" encoding="utf-8"?>
<ds:datastoreItem xmlns:ds="http://schemas.openxmlformats.org/officeDocument/2006/customXml" ds:itemID="{DC5E85A6-1E55-4D4D-B0BC-8BD2234FA919}">
  <ds:schemaRefs>
    <ds:schemaRef ds:uri="http://www.w3.org/XML/1998/namespace"/>
    <ds:schemaRef ds:uri="http://schemas.microsoft.com/office/infopath/2007/PartnerControls"/>
    <ds:schemaRef ds:uri="http://schemas.microsoft.com/office/2006/metadata/properties"/>
    <ds:schemaRef ds:uri="http://purl.org/dc/terms/"/>
    <ds:schemaRef ds:uri="http://schemas.microsoft.com/office/2006/documentManagement/types"/>
    <ds:schemaRef ds:uri="http://purl.org/dc/dcmitype/"/>
    <ds:schemaRef ds:uri="http://schemas.openxmlformats.org/package/2006/metadata/core-properties"/>
    <ds:schemaRef ds:uri="11d9170d-0754-4698-b4cb-a3bd6bdd0825"/>
    <ds:schemaRef ds:uri="31f2ae00-464e-4ce3-97c5-b8fc3cbdcb98"/>
    <ds:schemaRef ds:uri="http://purl.org/dc/elements/1.1/"/>
  </ds:schemaRefs>
</ds:datastoreItem>
</file>

<file path=customXml/itemProps16.xml><?xml version="1.0" encoding="utf-8"?>
<ds:datastoreItem xmlns:ds="http://schemas.openxmlformats.org/officeDocument/2006/customXml" ds:itemID="{5A2C4058-827E-4B1A-B95C-0E6D40578BBC}">
  <ds:schemaRefs/>
</ds:datastoreItem>
</file>

<file path=customXml/itemProps17.xml><?xml version="1.0" encoding="utf-8"?>
<ds:datastoreItem xmlns:ds="http://schemas.openxmlformats.org/officeDocument/2006/customXml" ds:itemID="{50D36FF0-3817-4959-B4D5-6CC3EFB6762E}">
  <ds:schemaRefs>
    <ds:schemaRef ds:uri="http://schemas.microsoft.com/DataMashup"/>
  </ds:schemaRefs>
</ds:datastoreItem>
</file>

<file path=customXml/itemProps18.xml><?xml version="1.0" encoding="utf-8"?>
<ds:datastoreItem xmlns:ds="http://schemas.openxmlformats.org/officeDocument/2006/customXml" ds:itemID="{EE519B69-4143-4B00-A9B6-F8F1F488E452}">
  <ds:schemaRefs/>
</ds:datastoreItem>
</file>

<file path=customXml/itemProps19.xml><?xml version="1.0" encoding="utf-8"?>
<ds:datastoreItem xmlns:ds="http://schemas.openxmlformats.org/officeDocument/2006/customXml" ds:itemID="{54192D12-01AA-4C41-8E2D-111F4BEBE46D}">
  <ds:schemaRefs/>
</ds:datastoreItem>
</file>

<file path=customXml/itemProps20.xml><?xml version="1.0" encoding="utf-8"?>
<ds:datastoreItem xmlns:ds="http://schemas.openxmlformats.org/officeDocument/2006/customXml" ds:itemID="{4B109EFC-55CF-4956-9C17-BA6F9CAD1EFC}">
  <ds:schemaRefs/>
</ds:datastoreItem>
</file>

<file path=customXml/itemProps21.xml><?xml version="1.0" encoding="utf-8"?>
<ds:datastoreItem xmlns:ds="http://schemas.openxmlformats.org/officeDocument/2006/customXml" ds:itemID="{79BFC870-F60E-45D7-994C-5A34E833F991}">
  <ds:schemaRefs/>
</ds:datastoreItem>
</file>

<file path=customXml/itemProps22.xml><?xml version="1.0" encoding="utf-8"?>
<ds:datastoreItem xmlns:ds="http://schemas.openxmlformats.org/officeDocument/2006/customXml" ds:itemID="{994DE6AB-5018-46F7-9EB6-CDC1E98390F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12</vt:i4>
      </vt:variant>
    </vt:vector>
  </HeadingPairs>
  <TitlesOfParts>
    <vt:vector size="24" baseType="lpstr">
      <vt:lpstr>Instructions</vt:lpstr>
      <vt:lpstr>Settings</vt:lpstr>
      <vt:lpstr>CompsTable</vt:lpstr>
      <vt:lpstr>SideBySide</vt:lpstr>
      <vt:lpstr>Ticker Search</vt:lpstr>
      <vt:lpstr>CompanyData</vt:lpstr>
      <vt:lpstr>S&amp;P 500</vt:lpstr>
      <vt:lpstr>Top Index Funds</vt:lpstr>
      <vt:lpstr>FundiesAdj</vt:lpstr>
      <vt:lpstr>Adjustments</vt:lpstr>
      <vt:lpstr>Other Notes</vt:lpstr>
      <vt:lpstr>Account</vt:lpstr>
      <vt:lpstr>datapoints</vt:lpstr>
      <vt:lpstr>FieldLookup</vt:lpstr>
      <vt:lpstr>Millions</vt:lpstr>
      <vt:lpstr>my_token</vt:lpstr>
      <vt:lpstr>Adjustments!Print_Area</vt:lpstr>
      <vt:lpstr>'CompsTable'!Print_Area</vt:lpstr>
      <vt:lpstr>SideBySide!Print_Area</vt:lpstr>
      <vt:lpstr>'CompsTable'!Print_Titles</vt:lpstr>
      <vt:lpstr>SideBySide!Print_Titles</vt:lpstr>
      <vt:lpstr>Secret_Token</vt:lpstr>
      <vt:lpstr>Stock</vt:lpstr>
      <vt:lpstr>Ticker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Baker</dc:creator>
  <cp:lastModifiedBy>Tim Baker</cp:lastModifiedBy>
  <cp:lastPrinted>2021-04-01T13:37:12Z</cp:lastPrinted>
  <dcterms:created xsi:type="dcterms:W3CDTF">2020-12-01T16:12:33Z</dcterms:created>
  <dcterms:modified xsi:type="dcterms:W3CDTF">2021-04-01T15:17:30Z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0x010100CCE7882069126C43B8E70E595D4FCC04</vt:lpwstr>
  </property>
</Properties>
</file>