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E\2021FSAE\聯合賽事\模板\FST\Cost report\"/>
    </mc:Choice>
  </mc:AlternateContent>
  <bookViews>
    <workbookView xWindow="0" yWindow="0" windowWidth="2364" windowHeight="0" activeTab="2"/>
  </bookViews>
  <sheets>
    <sheet name="Assembly_1" sheetId="10" r:id="rId1"/>
    <sheet name="Part_1" sheetId="9" r:id="rId2"/>
    <sheet name="Part_2" sheetId="18" r:id="rId3"/>
  </sheets>
  <definedNames>
    <definedName name="Car">#REF!</definedName>
    <definedName name="CompCode">#REF!</definedName>
    <definedName name="_xlnm.Print_Area" localSheetId="0">Assembly_1!$A$1:$N$47</definedName>
    <definedName name="_xlnm.Print_Area" localSheetId="1">Part_1!$A$1:$N$45</definedName>
    <definedName name="_xlnm.Print_Area" localSheetId="2">Part_2!$A$1:$N$45</definedName>
    <definedName name="Process_P1" localSheetId="2">Part_2!#REF!</definedName>
    <definedName name="Process_P1">Part_1!#REF!</definedName>
    <definedName name="Processes" localSheetId="2">#REF!</definedName>
    <definedName name="Processes">#REF!</definedName>
    <definedName name="Uni" localSheetId="2">#REF!</definedName>
    <definedName name="Uni">#REF!</definedName>
  </definedNames>
  <calcPr calcId="162913"/>
</workbook>
</file>

<file path=xl/calcChain.xml><?xml version="1.0" encoding="utf-8"?>
<calcChain xmlns="http://schemas.openxmlformats.org/spreadsheetml/2006/main">
  <c r="I43" i="9" l="1"/>
  <c r="F24" i="9"/>
  <c r="F22" i="9"/>
  <c r="F21" i="9"/>
  <c r="I21" i="9" s="1"/>
  <c r="I32" i="10"/>
  <c r="I31" i="10"/>
  <c r="I30" i="10"/>
  <c r="I29" i="10"/>
  <c r="I28" i="10"/>
  <c r="I27" i="10"/>
  <c r="I23" i="9"/>
  <c r="N13" i="9"/>
  <c r="I46" i="10"/>
  <c r="I45" i="10"/>
  <c r="I44" i="9"/>
  <c r="I44" i="18"/>
  <c r="I43" i="18"/>
  <c r="J12" i="9"/>
  <c r="N12" i="9" s="1"/>
  <c r="J11" i="9"/>
  <c r="N11" i="9" s="1"/>
  <c r="J10" i="9"/>
  <c r="N10" i="9" s="1"/>
  <c r="J39" i="18"/>
  <c r="J38" i="18"/>
  <c r="J37" i="18"/>
  <c r="J36" i="18"/>
  <c r="J35" i="18"/>
  <c r="J34" i="18"/>
  <c r="J33" i="18"/>
  <c r="J32" i="18"/>
  <c r="I28" i="18"/>
  <c r="I27" i="18"/>
  <c r="I26" i="18"/>
  <c r="I25" i="18"/>
  <c r="I24" i="18"/>
  <c r="I23" i="18"/>
  <c r="I22" i="18"/>
  <c r="I21" i="18"/>
  <c r="N17" i="18"/>
  <c r="N16" i="18"/>
  <c r="N15" i="18"/>
  <c r="N14" i="18"/>
  <c r="N13" i="18"/>
  <c r="N12" i="18"/>
  <c r="N11" i="18"/>
  <c r="N10" i="18"/>
  <c r="F9" i="10"/>
  <c r="F10" i="10"/>
  <c r="F11" i="10"/>
  <c r="F12" i="10"/>
  <c r="F13" i="10"/>
  <c r="F14" i="10"/>
  <c r="N18" i="10"/>
  <c r="N19" i="10"/>
  <c r="N20" i="10"/>
  <c r="N21" i="10"/>
  <c r="N22" i="10"/>
  <c r="N23" i="10"/>
  <c r="J36" i="10"/>
  <c r="J37" i="10"/>
  <c r="J38" i="10"/>
  <c r="J39" i="10"/>
  <c r="J40" i="10"/>
  <c r="J41" i="10"/>
  <c r="N14" i="9"/>
  <c r="N15" i="9"/>
  <c r="N16" i="9"/>
  <c r="N17" i="9"/>
  <c r="I22" i="9"/>
  <c r="I24" i="9"/>
  <c r="I25" i="9"/>
  <c r="I26" i="9"/>
  <c r="I27" i="9"/>
  <c r="I28" i="9"/>
  <c r="J32" i="9"/>
  <c r="J33" i="9"/>
  <c r="J34" i="9"/>
  <c r="J35" i="9"/>
  <c r="J36" i="9"/>
  <c r="J37" i="9"/>
  <c r="J38" i="9"/>
  <c r="J39" i="9"/>
  <c r="J42" i="10" l="1"/>
  <c r="F15" i="10"/>
  <c r="I47" i="10"/>
  <c r="I33" i="10"/>
  <c r="I45" i="18"/>
  <c r="N24" i="10"/>
  <c r="N18" i="9"/>
  <c r="I29" i="9"/>
  <c r="J40" i="9"/>
  <c r="I45" i="9"/>
  <c r="J40" i="18"/>
  <c r="N18" i="18"/>
  <c r="I29" i="18"/>
  <c r="N4" i="18" l="1"/>
  <c r="N1" i="18"/>
  <c r="N1" i="9"/>
  <c r="N4" i="9" s="1"/>
  <c r="N1" i="10"/>
  <c r="N4" i="10" s="1"/>
</calcChain>
</file>

<file path=xl/sharedStrings.xml><?xml version="1.0" encoding="utf-8"?>
<sst xmlns="http://schemas.openxmlformats.org/spreadsheetml/2006/main" count="252" uniqueCount="84">
  <si>
    <t>Assembly</t>
  </si>
  <si>
    <t>Part</t>
  </si>
  <si>
    <t>System</t>
  </si>
  <si>
    <t>Unit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</si>
  <si>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</si>
  <si>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</si>
  <si>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</si>
  <si>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</si>
  <si>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</si>
  <si>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</si>
  <si>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</si>
  <si>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</si>
  <si>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Suspension</t>
  </si>
  <si>
    <t>P/N Base</t>
  </si>
  <si>
    <t>University</t>
  </si>
  <si>
    <t>Length</t>
  </si>
  <si>
    <t>Density</t>
  </si>
  <si>
    <t>Area</t>
  </si>
  <si>
    <t>Part Cost</t>
  </si>
  <si>
    <t>Tooling</t>
  </si>
  <si>
    <t>PVF</t>
  </si>
  <si>
    <t>Car #</t>
  </si>
  <si>
    <t>AA</t>
  </si>
  <si>
    <t>unit</t>
  </si>
  <si>
    <t>mm</t>
  </si>
  <si>
    <t>Details</t>
  </si>
  <si>
    <t>Asm Cost</t>
  </si>
  <si>
    <t>Qty</t>
  </si>
  <si>
    <t>FileLink1</t>
  </si>
  <si>
    <t>FileLink2</t>
  </si>
  <si>
    <t>FileLink3</t>
  </si>
  <si>
    <t>Size1</t>
  </si>
  <si>
    <t>Unit1</t>
  </si>
  <si>
    <t>Size2</t>
  </si>
  <si>
    <t>Unit2</t>
  </si>
  <si>
    <t>Area Name</t>
  </si>
  <si>
    <t>Extended Cost</t>
  </si>
  <si>
    <t>Suffix</t>
  </si>
  <si>
    <t>kg</t>
  </si>
  <si>
    <t>Assemble, 1 kg, Interference</t>
  </si>
  <si>
    <t>Front A-Arm Assembly - Upper</t>
    <phoneticPr fontId="0" type="noConversion"/>
  </si>
  <si>
    <t>Rod End, Suspension</t>
  </si>
  <si>
    <t>Steel, Mild</t>
  </si>
  <si>
    <t>Round pipe</t>
  </si>
  <si>
    <t>end</t>
  </si>
  <si>
    <t>Repeat 3</t>
    <phoneticPr fontId="0" type="noConversion"/>
  </si>
  <si>
    <t>cm</t>
  </si>
  <si>
    <t>Repeat 6</t>
    <phoneticPr fontId="0" type="noConversion"/>
  </si>
  <si>
    <t>Welding Fixture</t>
  </si>
  <si>
    <t>point</t>
  </si>
  <si>
    <t>Paint</t>
  </si>
  <si>
    <t>m^2</t>
  </si>
  <si>
    <t>A-ARM Coating</t>
    <phoneticPr fontId="0" type="noConversion"/>
  </si>
  <si>
    <t>Aerosol Apply</t>
  </si>
  <si>
    <t>Tube cut</t>
  </si>
  <si>
    <t>Front A-ARM - Upper</t>
    <phoneticPr fontId="0" type="noConversion"/>
  </si>
  <si>
    <t>Weld - Round Tubing</t>
  </si>
  <si>
    <t>Front A-ARM - Upper</t>
    <phoneticPr fontId="0" type="noConversion"/>
  </si>
  <si>
    <t xml:space="preserve">Arm Rods to Rod Ends Housing </t>
    <phoneticPr fontId="0" type="noConversion"/>
  </si>
  <si>
    <t xml:space="preserve">Arm Rods to Rod Ends Housing </t>
    <phoneticPr fontId="0" type="noConversion"/>
  </si>
  <si>
    <t>For Arm Rod to Rod Ends Housing</t>
    <phoneticPr fontId="0" type="noConversion"/>
  </si>
  <si>
    <t>For Rod Ends Housing</t>
    <phoneticPr fontId="0" type="noConversion"/>
  </si>
  <si>
    <t>For Arm Rods</t>
    <phoneticPr fontId="0" type="noConversion"/>
  </si>
  <si>
    <t>For Arm Rods - A φ15.9 (t=1.6 L=420)</t>
    <phoneticPr fontId="0" type="noConversion"/>
  </si>
  <si>
    <t>For Rod Ends Housing φ19 (t=2.0 L =20)</t>
    <phoneticPr fontId="0" type="noConversion"/>
  </si>
  <si>
    <t>A-Arm ends</t>
    <phoneticPr fontId="6"/>
  </si>
  <si>
    <t>Rod Ends assemble to A-ARM</t>
    <phoneticPr fontId="0" type="noConversion"/>
  </si>
  <si>
    <t>Rod End - C</t>
    <phoneticPr fontId="0" type="noConversion"/>
  </si>
  <si>
    <t>Rod End - C</t>
    <phoneticPr fontId="6"/>
  </si>
  <si>
    <r>
      <rPr>
        <b/>
        <sz val="9"/>
        <rFont val="ＭＳ Ｐゴシック"/>
        <family val="3"/>
        <charset val="128"/>
      </rPr>
      <t>(※)</t>
    </r>
    <r>
      <rPr>
        <b/>
        <sz val="11"/>
        <rFont val="ＭＳ Ｐゴシック"/>
        <family val="3"/>
        <charset val="128"/>
      </rPr>
      <t xml:space="preserve"> </t>
    </r>
    <r>
      <rPr>
        <b/>
        <sz val="11"/>
        <rFont val="Calibri"/>
        <family val="2"/>
      </rPr>
      <t>FracIncld</t>
    </r>
    <phoneticPr fontId="0" type="noConversion"/>
  </si>
  <si>
    <r>
      <rPr>
        <b/>
        <sz val="9"/>
        <color rgb="FFFF0000"/>
        <rFont val="Calibri"/>
        <family val="2"/>
      </rPr>
      <t>(</t>
    </r>
    <r>
      <rPr>
        <b/>
        <sz val="9"/>
        <color rgb="FFFF0000"/>
        <rFont val="ＭＳ Ｐゴシック"/>
        <family val="3"/>
        <charset val="128"/>
      </rPr>
      <t>※</t>
    </r>
    <r>
      <rPr>
        <b/>
        <sz val="9"/>
        <color rgb="FFFF0000"/>
        <rFont val="Calibri"/>
        <family val="2"/>
      </rPr>
      <t xml:space="preserve">) </t>
    </r>
    <r>
      <rPr>
        <b/>
        <sz val="11"/>
        <color rgb="FFFF0000"/>
        <rFont val="Calibri"/>
        <family val="2"/>
      </rPr>
      <t>FracIncld = 1/(Number of Parts Using Exact Tooling)</t>
    </r>
    <phoneticPr fontId="0" type="noConversion"/>
  </si>
  <si>
    <r>
      <rPr>
        <b/>
        <sz val="9"/>
        <rFont val="ＭＳ Ｐゴシック"/>
        <family val="3"/>
        <charset val="128"/>
      </rPr>
      <t xml:space="preserve">(※) </t>
    </r>
    <r>
      <rPr>
        <b/>
        <sz val="11"/>
        <rFont val="Calibri"/>
        <family val="2"/>
      </rPr>
      <t>FracIncld</t>
    </r>
    <phoneticPr fontId="0" type="noConversion"/>
  </si>
  <si>
    <r>
      <rPr>
        <b/>
        <sz val="9"/>
        <rFont val="ＭＳ Ｐゴシック"/>
        <family val="3"/>
        <charset val="128"/>
      </rPr>
      <t xml:space="preserve">(※) </t>
    </r>
    <r>
      <rPr>
        <b/>
        <sz val="11"/>
        <rFont val="Calibri"/>
        <family val="2"/>
      </rPr>
      <t>FracIncld</t>
    </r>
    <phoneticPr fontId="0" type="noConversion"/>
  </si>
  <si>
    <r>
      <rPr>
        <b/>
        <sz val="9"/>
        <color rgb="FFFF0000"/>
        <rFont val="Calibri"/>
        <family val="2"/>
      </rPr>
      <t>(</t>
    </r>
    <r>
      <rPr>
        <b/>
        <sz val="9"/>
        <color rgb="FFFF0000"/>
        <rFont val="ＭＳ Ｐゴシック"/>
        <family val="3"/>
        <charset val="128"/>
      </rPr>
      <t>※</t>
    </r>
    <r>
      <rPr>
        <b/>
        <sz val="9"/>
        <color rgb="FFFF0000"/>
        <rFont val="Calibri"/>
        <family val="2"/>
      </rPr>
      <t xml:space="preserve">) </t>
    </r>
    <r>
      <rPr>
        <b/>
        <sz val="11"/>
        <color rgb="FFFF0000"/>
        <rFont val="Calibri"/>
        <family val="2"/>
      </rPr>
      <t>FracIncld = 1/(Number of Parts Using Exact Tooling)</t>
    </r>
    <phoneticPr fontId="0" type="noConversion"/>
  </si>
  <si>
    <t>A7090</t>
    <phoneticPr fontId="0" type="noConversion"/>
  </si>
  <si>
    <t>For Arm Rod - B φ15.9(t=1.2 L=480)</t>
    <phoneticPr fontId="0" type="noConversion"/>
  </si>
  <si>
    <t>Sample Assembly</t>
  </si>
  <si>
    <t>Sample Part</t>
  </si>
  <si>
    <t>Tube end preparation for welding</t>
  </si>
  <si>
    <t>Item Order</t>
  </si>
  <si>
    <t>Unit Cost</t>
  </si>
  <si>
    <t>University of  FST</t>
    <phoneticPr fontId="0" type="noConversion"/>
  </si>
  <si>
    <t>University of  FST</t>
    <phoneticPr fontId="0" type="noConversion"/>
  </si>
  <si>
    <t>University of  FST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</si>
</sst>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.0"/>
    <numFmt numFmtId="180" formatCode="_(* #,##0_);_(* \(#,##0\);_(* &quot;-&quot;??_);_(@_)"/>
    <numFmt numFmtId="181" formatCode="0_ "/>
    <numFmt numFmtId="182" formatCode="0_);[Red]\(0\)"/>
    <numFmt numFmtId="183" formatCode="#,##0_ "/>
    <numFmt numFmtId="184" formatCode="0.00_ "/>
    <numFmt numFmtId="185" formatCode="0.00_);[Red]\(0.00\)"/>
  </numFmts>
  <fonts count="17">
    <font>
      <sz val="11"/>
      <color theme="1"/>
      <name val="新細明體"/>
      <family val="3"/>
      <charset val="128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1"/>
      <color rgb="FF006100"/>
      <name val="新細明體"/>
      <family val="3"/>
      <charset val="128"/>
      <scheme val="minor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b/>
      <sz val="11"/>
      <name val="ＭＳ Ｐゴシック"/>
      <family val="3"/>
      <charset val="128"/>
    </font>
    <font>
      <b/>
      <sz val="11"/>
      <color rgb="FFFF0000"/>
      <name val="Calibri"/>
      <family val="2"/>
    </font>
    <font>
      <b/>
      <sz val="9"/>
      <name val="ＭＳ Ｐゴシック"/>
      <family val="3"/>
      <charset val="128"/>
    </font>
    <font>
      <b/>
      <sz val="9"/>
      <color rgb="FFFF0000"/>
      <name val="Calibri"/>
      <family val="2"/>
    </font>
    <font>
      <b/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2">
    <xf numFmtId="0" fontId="0" fillId="0" borderId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8" fillId="3" borderId="1">
      <alignment vertical="center" wrapText="1"/>
    </xf>
    <xf numFmtId="177" fontId="9" fillId="4" borderId="1">
      <alignment vertical="center" wrapText="1"/>
    </xf>
    <xf numFmtId="177" fontId="10" fillId="5" borderId="1">
      <alignment vertical="center" wrapText="1"/>
    </xf>
    <xf numFmtId="177" fontId="2" fillId="0" borderId="0" applyFont="0" applyFill="0" applyBorder="0" applyAlignment="0" applyProtection="0"/>
    <xf numFmtId="0" fontId="2" fillId="0" borderId="0"/>
    <xf numFmtId="0" fontId="7" fillId="0" borderId="0"/>
    <xf numFmtId="17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49">
    <xf numFmtId="0" fontId="0" fillId="0" borderId="0" xfId="0"/>
    <xf numFmtId="0" fontId="5" fillId="0" borderId="2" xfId="0" applyFont="1" applyFill="1" applyBorder="1"/>
    <xf numFmtId="177" fontId="5" fillId="0" borderId="2" xfId="10" applyFont="1" applyFill="1" applyBorder="1"/>
    <xf numFmtId="11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77" fontId="5" fillId="0" borderId="0" xfId="0" applyNumberFormat="1" applyFont="1" applyFill="1" applyBorder="1"/>
    <xf numFmtId="177" fontId="5" fillId="0" borderId="0" xfId="10" applyNumberFormat="1" applyFont="1" applyFill="1" applyBorder="1"/>
    <xf numFmtId="37" fontId="5" fillId="0" borderId="0" xfId="9" applyNumberFormat="1" applyFont="1" applyFill="1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/>
    <xf numFmtId="178" fontId="5" fillId="0" borderId="2" xfId="9" applyFont="1" applyFill="1" applyBorder="1"/>
    <xf numFmtId="180" fontId="5" fillId="0" borderId="2" xfId="9" applyNumberFormat="1" applyFont="1" applyFill="1" applyBorder="1"/>
    <xf numFmtId="11" fontId="5" fillId="0" borderId="2" xfId="9" applyNumberFormat="1" applyFont="1" applyFill="1" applyBorder="1"/>
    <xf numFmtId="177" fontId="5" fillId="0" borderId="2" xfId="10" applyNumberFormat="1" applyFont="1" applyFill="1" applyBorder="1"/>
    <xf numFmtId="178" fontId="5" fillId="0" borderId="2" xfId="9" applyNumberFormat="1" applyFont="1" applyFill="1" applyBorder="1"/>
    <xf numFmtId="2" fontId="5" fillId="0" borderId="2" xfId="10" applyNumberFormat="1" applyFont="1" applyFill="1" applyBorder="1"/>
    <xf numFmtId="179" fontId="5" fillId="0" borderId="2" xfId="0" applyNumberFormat="1" applyFont="1" applyFill="1" applyBorder="1"/>
    <xf numFmtId="0" fontId="5" fillId="0" borderId="2" xfId="0" applyNumberFormat="1" applyFont="1" applyFill="1" applyBorder="1"/>
    <xf numFmtId="39" fontId="5" fillId="0" borderId="2" xfId="10" applyNumberFormat="1" applyFont="1" applyFill="1" applyBorder="1"/>
    <xf numFmtId="37" fontId="5" fillId="0" borderId="2" xfId="10" applyNumberFormat="1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177" fontId="4" fillId="2" borderId="2" xfId="0" applyNumberFormat="1" applyFont="1" applyFill="1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left"/>
    </xf>
    <xf numFmtId="182" fontId="5" fillId="0" borderId="2" xfId="9" applyNumberFormat="1" applyFont="1" applyFill="1" applyBorder="1"/>
    <xf numFmtId="0" fontId="5" fillId="0" borderId="2" xfId="0" applyNumberFormat="1" applyFont="1" applyFill="1" applyBorder="1" applyAlignment="1">
      <alignment wrapText="1"/>
    </xf>
    <xf numFmtId="181" fontId="5" fillId="0" borderId="2" xfId="0" applyNumberFormat="1" applyFont="1" applyFill="1" applyBorder="1"/>
    <xf numFmtId="183" fontId="5" fillId="0" borderId="2" xfId="10" applyNumberFormat="1" applyFont="1" applyFill="1" applyBorder="1"/>
    <xf numFmtId="182" fontId="5" fillId="0" borderId="2" xfId="0" applyNumberFormat="1" applyFont="1" applyFill="1" applyBorder="1"/>
    <xf numFmtId="182" fontId="5" fillId="0" borderId="2" xfId="10" applyNumberFormat="1" applyFont="1" applyFill="1" applyBorder="1"/>
    <xf numFmtId="177" fontId="5" fillId="0" borderId="2" xfId="11" applyFont="1" applyFill="1" applyBorder="1"/>
    <xf numFmtId="181" fontId="5" fillId="0" borderId="2" xfId="10" applyNumberFormat="1" applyFont="1" applyFill="1" applyBorder="1"/>
    <xf numFmtId="0" fontId="11" fillId="0" borderId="5" xfId="0" applyFont="1" applyFill="1" applyBorder="1" applyAlignment="1" applyProtection="1">
      <alignment vertical="center"/>
    </xf>
    <xf numFmtId="177" fontId="11" fillId="0" borderId="2" xfId="4" applyNumberFormat="1" applyFont="1" applyFill="1" applyBorder="1">
      <alignment vertical="center" wrapText="1"/>
    </xf>
    <xf numFmtId="0" fontId="11" fillId="0" borderId="2" xfId="0" applyFont="1" applyFill="1" applyBorder="1" applyAlignment="1" applyProtection="1">
      <alignment vertical="center" wrapText="1"/>
    </xf>
    <xf numFmtId="184" fontId="5" fillId="0" borderId="2" xfId="0" applyNumberFormat="1" applyFont="1" applyFill="1" applyBorder="1"/>
    <xf numFmtId="177" fontId="11" fillId="0" borderId="2" xfId="5" applyFont="1" applyFill="1" applyBorder="1" applyAlignment="1"/>
    <xf numFmtId="0" fontId="11" fillId="0" borderId="2" xfId="8" applyFont="1" applyFill="1" applyBorder="1" applyAlignment="1"/>
    <xf numFmtId="0" fontId="5" fillId="0" borderId="4" xfId="0" applyFont="1" applyFill="1" applyBorder="1"/>
    <xf numFmtId="0" fontId="11" fillId="0" borderId="6" xfId="8" applyFont="1" applyFill="1" applyBorder="1" applyAlignment="1">
      <alignment horizontal="left"/>
    </xf>
    <xf numFmtId="0" fontId="5" fillId="0" borderId="4" xfId="0" applyNumberFormat="1" applyFont="1" applyFill="1" applyBorder="1"/>
    <xf numFmtId="0" fontId="11" fillId="0" borderId="2" xfId="8" applyFont="1" applyFill="1" applyBorder="1" applyAlignment="1">
      <alignment horizontal="left"/>
    </xf>
    <xf numFmtId="185" fontId="5" fillId="0" borderId="2" xfId="9" applyNumberFormat="1" applyFont="1" applyFill="1" applyBorder="1"/>
    <xf numFmtId="0" fontId="11" fillId="0" borderId="7" xfId="8" applyFont="1" applyFill="1" applyBorder="1" applyAlignment="1">
      <alignment horizontal="left"/>
    </xf>
    <xf numFmtId="0" fontId="11" fillId="0" borderId="8" xfId="8" applyFont="1" applyFill="1" applyBorder="1" applyAlignment="1"/>
    <xf numFmtId="0" fontId="5" fillId="0" borderId="0" xfId="0" quotePrefix="1" applyFont="1" applyFill="1" applyBorder="1" applyAlignment="1">
      <alignment horizontal="center"/>
    </xf>
    <xf numFmtId="0" fontId="13" fillId="6" borderId="0" xfId="0" applyFont="1" applyFill="1" applyBorder="1" applyAlignment="1"/>
  </cellXfs>
  <cellStyles count="12">
    <cellStyle name="Comma 2" xfId="1"/>
    <cellStyle name="Comma 2 2" xfId="2"/>
    <cellStyle name="Cost_Green" xfId="3"/>
    <cellStyle name="Cost_Red" xfId="4"/>
    <cellStyle name="Cost_Yellow" xfId="5"/>
    <cellStyle name="Currency 2" xfId="6"/>
    <cellStyle name="Normal 2" xfId="7"/>
    <cellStyle name="Normal_Sheet1" xfId="8"/>
    <cellStyle name="一般" xfId="0" builtinId="0"/>
    <cellStyle name="千分位" xfId="9" builtinId="3"/>
    <cellStyle name="貨幣" xfId="10" builtinId="4"/>
    <cellStyle name="通貨 [0.00]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49"/>
  <sheetViews>
    <sheetView showGridLines="0" zoomScaleNormal="100" workbookViewId="0">
      <selection activeCell="I9" sqref="I9"/>
    </sheetView>
  </sheetViews>
  <sheetFormatPr defaultColWidth="9.125" defaultRowHeight="14.4"/>
  <cols>
    <col min="1" max="1" width="9.625" style="4" bestFit="1" customWidth="1"/>
    <col min="2" max="2" width="28.625" style="4" customWidth="1"/>
    <col min="3" max="3" width="33.625" style="4" customWidth="1"/>
    <col min="4" max="14" width="12.625" style="4" customWidth="1"/>
    <col min="15" max="16384" width="9.125" style="4"/>
  </cols>
  <sheetData>
    <row r="1" spans="1:14">
      <c r="A1" s="24" t="s">
        <v>14</v>
      </c>
      <c r="B1" s="9" t="s">
        <v>81</v>
      </c>
      <c r="J1" s="24" t="s">
        <v>21</v>
      </c>
      <c r="K1" s="47">
        <v>999</v>
      </c>
      <c r="M1" s="24" t="s">
        <v>26</v>
      </c>
      <c r="N1" s="7">
        <f>F15+N24+I33+J42+I47</f>
        <v>62.224333575599999</v>
      </c>
    </row>
    <row r="2" spans="1:14">
      <c r="A2" s="24" t="s">
        <v>2</v>
      </c>
      <c r="B2" s="9" t="s">
        <v>12</v>
      </c>
      <c r="M2" s="24" t="s">
        <v>27</v>
      </c>
      <c r="N2" s="8">
        <v>2</v>
      </c>
    </row>
    <row r="3" spans="1:14">
      <c r="A3" s="24" t="s">
        <v>0</v>
      </c>
      <c r="B3" s="9" t="s">
        <v>40</v>
      </c>
      <c r="J3" s="24" t="s">
        <v>28</v>
      </c>
    </row>
    <row r="4" spans="1:14">
      <c r="A4" s="24" t="s">
        <v>13</v>
      </c>
      <c r="B4" s="9" t="s">
        <v>74</v>
      </c>
      <c r="J4" s="24" t="s">
        <v>29</v>
      </c>
      <c r="M4" s="24" t="s">
        <v>36</v>
      </c>
      <c r="N4" s="7">
        <f>N1*N2</f>
        <v>124.4486671512</v>
      </c>
    </row>
    <row r="5" spans="1:14">
      <c r="A5" s="24" t="s">
        <v>37</v>
      </c>
      <c r="B5" s="9" t="s">
        <v>22</v>
      </c>
      <c r="J5" s="24" t="s">
        <v>30</v>
      </c>
    </row>
    <row r="6" spans="1:14">
      <c r="A6" s="24" t="s">
        <v>25</v>
      </c>
      <c r="B6" s="9" t="s">
        <v>76</v>
      </c>
    </row>
    <row r="8" spans="1:14">
      <c r="A8" s="21" t="s">
        <v>79</v>
      </c>
      <c r="B8" s="21" t="s">
        <v>1</v>
      </c>
      <c r="C8" s="21" t="s">
        <v>13</v>
      </c>
      <c r="D8" s="21" t="s">
        <v>18</v>
      </c>
      <c r="E8" s="21" t="s">
        <v>6</v>
      </c>
      <c r="F8" s="21" t="s">
        <v>10</v>
      </c>
    </row>
    <row r="9" spans="1:14">
      <c r="A9" s="1">
        <v>10</v>
      </c>
      <c r="B9" s="1" t="s">
        <v>57</v>
      </c>
      <c r="C9" s="1">
        <v>70901</v>
      </c>
      <c r="D9" s="2">
        <v>12.911833575599999</v>
      </c>
      <c r="E9" s="28">
        <v>1</v>
      </c>
      <c r="F9" s="14">
        <f>D9*E9</f>
        <v>12.911833575599999</v>
      </c>
    </row>
    <row r="10" spans="1:14">
      <c r="A10" s="1">
        <v>20</v>
      </c>
      <c r="B10" s="1" t="s">
        <v>67</v>
      </c>
      <c r="C10" s="1">
        <v>70902</v>
      </c>
      <c r="D10" s="2">
        <v>16.25</v>
      </c>
      <c r="E10" s="28">
        <v>3</v>
      </c>
      <c r="F10" s="14">
        <f t="shared" ref="F10:F14" si="0">D10*E10</f>
        <v>48.75</v>
      </c>
    </row>
    <row r="11" spans="1:14">
      <c r="A11" s="1"/>
      <c r="B11" s="1"/>
      <c r="C11" s="1"/>
      <c r="D11" s="2"/>
      <c r="E11" s="28"/>
      <c r="F11" s="14">
        <f t="shared" si="0"/>
        <v>0</v>
      </c>
    </row>
    <row r="12" spans="1:14">
      <c r="A12" s="1"/>
      <c r="B12" s="1"/>
      <c r="C12" s="1"/>
      <c r="D12" s="2"/>
      <c r="E12" s="28"/>
      <c r="F12" s="14">
        <f t="shared" si="0"/>
        <v>0</v>
      </c>
    </row>
    <row r="13" spans="1:14">
      <c r="A13" s="1"/>
      <c r="B13" s="1"/>
      <c r="C13" s="1"/>
      <c r="D13" s="2"/>
      <c r="E13" s="28"/>
      <c r="F13" s="14">
        <f t="shared" si="0"/>
        <v>0</v>
      </c>
    </row>
    <row r="14" spans="1:14">
      <c r="A14" s="1"/>
      <c r="B14" s="1"/>
      <c r="C14" s="1"/>
      <c r="D14" s="2"/>
      <c r="E14" s="28"/>
      <c r="F14" s="14">
        <f t="shared" si="0"/>
        <v>0</v>
      </c>
    </row>
    <row r="15" spans="1:14">
      <c r="E15" s="22" t="s">
        <v>10</v>
      </c>
      <c r="F15" s="23">
        <f>SUM(F9:F14)</f>
        <v>61.661833575599999</v>
      </c>
    </row>
    <row r="17" spans="1:14">
      <c r="A17" s="21" t="s">
        <v>79</v>
      </c>
      <c r="B17" s="21" t="s">
        <v>4</v>
      </c>
      <c r="C17" s="21" t="s">
        <v>5</v>
      </c>
      <c r="D17" s="21" t="s">
        <v>80</v>
      </c>
      <c r="E17" s="21" t="s">
        <v>31</v>
      </c>
      <c r="F17" s="21" t="s">
        <v>32</v>
      </c>
      <c r="G17" s="21" t="s">
        <v>33</v>
      </c>
      <c r="H17" s="21" t="s">
        <v>34</v>
      </c>
      <c r="I17" s="21" t="s">
        <v>35</v>
      </c>
      <c r="J17" s="21" t="s">
        <v>17</v>
      </c>
      <c r="K17" s="21" t="s">
        <v>15</v>
      </c>
      <c r="L17" s="21" t="s">
        <v>16</v>
      </c>
      <c r="M17" s="21" t="s">
        <v>6</v>
      </c>
      <c r="N17" s="21" t="s">
        <v>10</v>
      </c>
    </row>
    <row r="18" spans="1:14">
      <c r="A18" s="1"/>
      <c r="B18" s="1"/>
      <c r="C18" s="1"/>
      <c r="D18" s="2"/>
      <c r="E18" s="1"/>
      <c r="F18" s="1"/>
      <c r="G18" s="1"/>
      <c r="H18" s="11"/>
      <c r="I18" s="3"/>
      <c r="J18" s="12"/>
      <c r="K18" s="11"/>
      <c r="L18" s="11"/>
      <c r="M18" s="26"/>
      <c r="N18" s="14">
        <f>IF(J18="",D18*M18,D18*J18*K18*L18*M18)</f>
        <v>0</v>
      </c>
    </row>
    <row r="19" spans="1:14">
      <c r="A19" s="1"/>
      <c r="B19" s="1"/>
      <c r="C19" s="1"/>
      <c r="D19" s="2"/>
      <c r="E19" s="1"/>
      <c r="F19" s="1"/>
      <c r="G19" s="1"/>
      <c r="H19" s="11"/>
      <c r="I19" s="3"/>
      <c r="J19" s="12"/>
      <c r="K19" s="11"/>
      <c r="L19" s="11"/>
      <c r="M19" s="26"/>
      <c r="N19" s="14">
        <f t="shared" ref="N19:N23" si="1">IF(J19="",D19*M19,D19*J19*K19*L19*M19)</f>
        <v>0</v>
      </c>
    </row>
    <row r="20" spans="1:14">
      <c r="A20" s="1"/>
      <c r="B20" s="1"/>
      <c r="C20" s="1"/>
      <c r="D20" s="2"/>
      <c r="E20" s="1"/>
      <c r="F20" s="1"/>
      <c r="G20" s="1"/>
      <c r="H20" s="11"/>
      <c r="I20" s="16"/>
      <c r="J20" s="12"/>
      <c r="K20" s="11"/>
      <c r="L20" s="13"/>
      <c r="M20" s="26"/>
      <c r="N20" s="14">
        <f t="shared" si="1"/>
        <v>0</v>
      </c>
    </row>
    <row r="21" spans="1:14">
      <c r="A21" s="1"/>
      <c r="B21" s="1"/>
      <c r="C21" s="1"/>
      <c r="D21" s="2"/>
      <c r="E21" s="1"/>
      <c r="F21" s="1"/>
      <c r="G21" s="1"/>
      <c r="H21" s="11"/>
      <c r="I21" s="16"/>
      <c r="J21" s="12"/>
      <c r="K21" s="11"/>
      <c r="L21" s="11"/>
      <c r="M21" s="26"/>
      <c r="N21" s="14">
        <f t="shared" si="1"/>
        <v>0</v>
      </c>
    </row>
    <row r="22" spans="1:14">
      <c r="A22" s="1"/>
      <c r="B22" s="1"/>
      <c r="C22" s="1"/>
      <c r="D22" s="2"/>
      <c r="E22" s="1"/>
      <c r="F22" s="17"/>
      <c r="G22" s="1"/>
      <c r="H22" s="11"/>
      <c r="I22" s="16"/>
      <c r="J22" s="12"/>
      <c r="K22" s="11"/>
      <c r="L22" s="11"/>
      <c r="M22" s="26"/>
      <c r="N22" s="14">
        <f t="shared" si="1"/>
        <v>0</v>
      </c>
    </row>
    <row r="23" spans="1:14">
      <c r="A23" s="1"/>
      <c r="B23" s="1"/>
      <c r="C23" s="1"/>
      <c r="D23" s="2"/>
      <c r="E23" s="1"/>
      <c r="F23" s="17"/>
      <c r="G23" s="1"/>
      <c r="H23" s="11"/>
      <c r="I23" s="16"/>
      <c r="J23" s="12"/>
      <c r="K23" s="11"/>
      <c r="L23" s="11"/>
      <c r="M23" s="26"/>
      <c r="N23" s="14">
        <f t="shared" si="1"/>
        <v>0</v>
      </c>
    </row>
    <row r="24" spans="1:14" s="10" customFormat="1">
      <c r="M24" s="22" t="s">
        <v>10</v>
      </c>
      <c r="N24" s="23">
        <f>SUM(N18:N23)</f>
        <v>0</v>
      </c>
    </row>
    <row r="26" spans="1:14" s="10" customFormat="1">
      <c r="A26" s="21" t="s">
        <v>79</v>
      </c>
      <c r="B26" s="21" t="s">
        <v>7</v>
      </c>
      <c r="C26" s="21" t="s">
        <v>5</v>
      </c>
      <c r="D26" s="21" t="s">
        <v>80</v>
      </c>
      <c r="E26" s="21" t="s">
        <v>3</v>
      </c>
      <c r="F26" s="21" t="s">
        <v>6</v>
      </c>
      <c r="G26" s="21" t="s">
        <v>8</v>
      </c>
      <c r="H26" s="21" t="s">
        <v>9</v>
      </c>
      <c r="I26" s="21" t="s">
        <v>10</v>
      </c>
    </row>
    <row r="27" spans="1:14">
      <c r="A27" s="1">
        <v>10</v>
      </c>
      <c r="B27" s="27" t="s">
        <v>39</v>
      </c>
      <c r="C27" s="18" t="s">
        <v>66</v>
      </c>
      <c r="D27" s="2">
        <v>0.1875</v>
      </c>
      <c r="E27" s="1" t="s">
        <v>23</v>
      </c>
      <c r="F27" s="1">
        <v>3</v>
      </c>
      <c r="G27" s="1"/>
      <c r="H27" s="1"/>
      <c r="I27" s="14">
        <f>IF(H27&lt;&gt;"",D27*F27*H27,D27*F27)</f>
        <v>0.5625</v>
      </c>
    </row>
    <row r="28" spans="1:14">
      <c r="A28" s="1"/>
      <c r="B28" s="18"/>
      <c r="C28" s="18"/>
      <c r="D28" s="2"/>
      <c r="E28" s="1"/>
      <c r="F28" s="1"/>
      <c r="G28" s="1"/>
      <c r="H28" s="1"/>
      <c r="I28" s="14">
        <f t="shared" ref="I28:I32" si="2">IF(H28&lt;&gt;"",D28*F28*H28,D28*F28)</f>
        <v>0</v>
      </c>
    </row>
    <row r="29" spans="1:14">
      <c r="A29" s="1"/>
      <c r="B29" s="18"/>
      <c r="C29" s="18"/>
      <c r="D29" s="2"/>
      <c r="E29" s="1"/>
      <c r="F29" s="1"/>
      <c r="G29" s="1"/>
      <c r="H29" s="1"/>
      <c r="I29" s="14">
        <f t="shared" si="2"/>
        <v>0</v>
      </c>
    </row>
    <row r="30" spans="1:14">
      <c r="A30" s="1"/>
      <c r="B30" s="18"/>
      <c r="C30" s="18"/>
      <c r="D30" s="2"/>
      <c r="E30" s="1"/>
      <c r="F30" s="1"/>
      <c r="G30" s="1"/>
      <c r="H30" s="1"/>
      <c r="I30" s="14">
        <f t="shared" si="2"/>
        <v>0</v>
      </c>
    </row>
    <row r="31" spans="1:14">
      <c r="A31" s="1"/>
      <c r="B31" s="18"/>
      <c r="C31" s="18"/>
      <c r="D31" s="2"/>
      <c r="E31" s="1"/>
      <c r="F31" s="1"/>
      <c r="G31" s="1"/>
      <c r="H31" s="1"/>
      <c r="I31" s="14">
        <f t="shared" si="2"/>
        <v>0</v>
      </c>
    </row>
    <row r="32" spans="1:14">
      <c r="A32" s="1"/>
      <c r="B32" s="18"/>
      <c r="C32" s="18"/>
      <c r="D32" s="2"/>
      <c r="E32" s="1"/>
      <c r="F32" s="1"/>
      <c r="G32" s="1"/>
      <c r="H32" s="1"/>
      <c r="I32" s="14">
        <f t="shared" si="2"/>
        <v>0</v>
      </c>
    </row>
    <row r="33" spans="1:10" s="10" customFormat="1">
      <c r="H33" s="22" t="s">
        <v>10</v>
      </c>
      <c r="I33" s="23">
        <f>SUM(I27:I32)</f>
        <v>0.5625</v>
      </c>
    </row>
    <row r="35" spans="1:10" s="10" customFormat="1">
      <c r="A35" s="21" t="s">
        <v>79</v>
      </c>
      <c r="B35" s="21" t="s">
        <v>11</v>
      </c>
      <c r="C35" s="21" t="s">
        <v>5</v>
      </c>
      <c r="D35" s="21" t="s">
        <v>80</v>
      </c>
      <c r="E35" s="21" t="s">
        <v>31</v>
      </c>
      <c r="F35" s="21" t="s">
        <v>32</v>
      </c>
      <c r="G35" s="21" t="s">
        <v>33</v>
      </c>
      <c r="H35" s="21" t="s">
        <v>34</v>
      </c>
      <c r="I35" s="21" t="s">
        <v>6</v>
      </c>
      <c r="J35" s="21" t="s">
        <v>10</v>
      </c>
    </row>
    <row r="36" spans="1:10">
      <c r="A36" s="1"/>
      <c r="B36" s="1"/>
      <c r="C36" s="1"/>
      <c r="D36" s="1"/>
      <c r="E36" s="1"/>
      <c r="F36" s="19"/>
      <c r="G36" s="1"/>
      <c r="H36" s="18"/>
      <c r="I36" s="20"/>
      <c r="J36" s="2">
        <f>D36*I36</f>
        <v>0</v>
      </c>
    </row>
    <row r="37" spans="1:10">
      <c r="A37" s="1"/>
      <c r="B37" s="1"/>
      <c r="C37" s="1"/>
      <c r="D37" s="1"/>
      <c r="E37" s="1"/>
      <c r="F37" s="19"/>
      <c r="G37" s="1"/>
      <c r="H37" s="18"/>
      <c r="I37" s="20"/>
      <c r="J37" s="2">
        <f t="shared" ref="J37:J41" si="3">D37*I37</f>
        <v>0</v>
      </c>
    </row>
    <row r="38" spans="1:10">
      <c r="A38" s="1"/>
      <c r="B38" s="1"/>
      <c r="C38" s="1"/>
      <c r="D38" s="1"/>
      <c r="E38" s="1"/>
      <c r="F38" s="19"/>
      <c r="G38" s="1"/>
      <c r="H38" s="18"/>
      <c r="I38" s="20"/>
      <c r="J38" s="2">
        <f t="shared" si="3"/>
        <v>0</v>
      </c>
    </row>
    <row r="39" spans="1:10">
      <c r="A39" s="1"/>
      <c r="B39" s="1"/>
      <c r="C39" s="1"/>
      <c r="D39" s="1"/>
      <c r="E39" s="1"/>
      <c r="F39" s="19"/>
      <c r="G39" s="1"/>
      <c r="H39" s="18"/>
      <c r="I39" s="20"/>
      <c r="J39" s="2">
        <f t="shared" si="3"/>
        <v>0</v>
      </c>
    </row>
    <row r="40" spans="1:10">
      <c r="A40" s="1"/>
      <c r="B40" s="1"/>
      <c r="C40" s="1"/>
      <c r="D40" s="2"/>
      <c r="E40" s="1"/>
      <c r="F40" s="19"/>
      <c r="G40" s="1"/>
      <c r="H40" s="18"/>
      <c r="I40" s="20"/>
      <c r="J40" s="2">
        <f t="shared" si="3"/>
        <v>0</v>
      </c>
    </row>
    <row r="41" spans="1:10">
      <c r="A41" s="1"/>
      <c r="B41" s="1"/>
      <c r="C41" s="1"/>
      <c r="D41" s="1"/>
      <c r="E41" s="1"/>
      <c r="F41" s="19"/>
      <c r="G41" s="1"/>
      <c r="H41" s="18"/>
      <c r="I41" s="20"/>
      <c r="J41" s="2">
        <f t="shared" si="3"/>
        <v>0</v>
      </c>
    </row>
    <row r="42" spans="1:10" s="10" customFormat="1">
      <c r="I42" s="22" t="s">
        <v>10</v>
      </c>
      <c r="J42" s="23">
        <f>SUM(J36:J41)</f>
        <v>0</v>
      </c>
    </row>
    <row r="43" spans="1:10">
      <c r="H43" s="5"/>
      <c r="I43" s="6"/>
    </row>
    <row r="44" spans="1:10" s="10" customFormat="1">
      <c r="A44" s="21" t="s">
        <v>79</v>
      </c>
      <c r="B44" s="21" t="s">
        <v>19</v>
      </c>
      <c r="C44" s="21" t="s">
        <v>5</v>
      </c>
      <c r="D44" s="21" t="s">
        <v>80</v>
      </c>
      <c r="E44" s="21" t="s">
        <v>3</v>
      </c>
      <c r="F44" s="21" t="s">
        <v>6</v>
      </c>
      <c r="G44" s="21" t="s">
        <v>20</v>
      </c>
      <c r="H44" s="21" t="s">
        <v>69</v>
      </c>
      <c r="I44" s="21" t="s">
        <v>10</v>
      </c>
    </row>
    <row r="45" spans="1:10">
      <c r="A45" s="1"/>
      <c r="B45" s="1"/>
      <c r="C45" s="1"/>
      <c r="D45" s="2"/>
      <c r="E45" s="1"/>
      <c r="F45" s="1"/>
      <c r="G45" s="1"/>
      <c r="H45" s="1"/>
      <c r="I45" s="2">
        <f>IF(G45&lt;&gt;"",D45*F45/G45*H45,)</f>
        <v>0</v>
      </c>
    </row>
    <row r="46" spans="1:10">
      <c r="A46" s="1"/>
      <c r="B46" s="1"/>
      <c r="C46" s="1"/>
      <c r="D46" s="1"/>
      <c r="E46" s="1"/>
      <c r="F46" s="2"/>
      <c r="G46" s="1"/>
      <c r="H46" s="1"/>
      <c r="I46" s="2">
        <f>IF(G46&lt;&gt;"",D46*F46/G46*H46,)</f>
        <v>0</v>
      </c>
    </row>
    <row r="47" spans="1:10" s="10" customFormat="1">
      <c r="H47" s="22" t="s">
        <v>10</v>
      </c>
      <c r="I47" s="23">
        <f>SUM(I45:I46)</f>
        <v>0</v>
      </c>
    </row>
    <row r="49" spans="8:11">
      <c r="H49" s="48" t="s">
        <v>73</v>
      </c>
      <c r="I49" s="48"/>
      <c r="J49" s="48"/>
      <c r="K49" s="48"/>
    </row>
  </sheetData>
  <mergeCells count="1">
    <mergeCell ref="H49:K49"/>
  </mergeCells>
  <phoneticPr fontId="0" type="noConversion"/>
  <pageMargins left="0.25" right="0.25" top="0.75" bottom="0.75" header="0.3" footer="0.3"/>
  <pageSetup paperSize="9" scale="6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47"/>
  <sheetViews>
    <sheetView showGridLines="0" zoomScaleNormal="100" workbookViewId="0">
      <selection activeCell="B2" sqref="B2"/>
    </sheetView>
  </sheetViews>
  <sheetFormatPr defaultColWidth="9.125" defaultRowHeight="14.4"/>
  <cols>
    <col min="1" max="1" width="9.625" style="4" bestFit="1" customWidth="1"/>
    <col min="2" max="2" width="28.625" style="4" customWidth="1"/>
    <col min="3" max="3" width="33.625" style="4" customWidth="1"/>
    <col min="4" max="14" width="12.625" style="4" customWidth="1"/>
    <col min="15" max="16384" width="9.125" style="4"/>
  </cols>
  <sheetData>
    <row r="1" spans="1:14">
      <c r="A1" s="24" t="s">
        <v>14</v>
      </c>
      <c r="B1" s="9" t="s">
        <v>82</v>
      </c>
      <c r="J1" s="25" t="s">
        <v>21</v>
      </c>
      <c r="K1" s="47">
        <v>999</v>
      </c>
      <c r="M1" s="24" t="s">
        <v>18</v>
      </c>
      <c r="N1" s="7">
        <f>N18+I29+J40+I45</f>
        <v>12.911833575599999</v>
      </c>
    </row>
    <row r="2" spans="1:14">
      <c r="A2" s="24" t="s">
        <v>2</v>
      </c>
      <c r="B2" s="9" t="s">
        <v>12</v>
      </c>
      <c r="M2" s="24" t="s">
        <v>27</v>
      </c>
      <c r="N2" s="8">
        <v>1</v>
      </c>
    </row>
    <row r="3" spans="1:14">
      <c r="A3" s="24" t="s">
        <v>0</v>
      </c>
      <c r="B3" s="9" t="s">
        <v>40</v>
      </c>
      <c r="J3" s="24" t="s">
        <v>28</v>
      </c>
    </row>
    <row r="4" spans="1:14">
      <c r="A4" s="24" t="s">
        <v>1</v>
      </c>
      <c r="B4" s="9" t="s">
        <v>55</v>
      </c>
      <c r="J4" s="24" t="s">
        <v>29</v>
      </c>
      <c r="M4" s="24" t="s">
        <v>36</v>
      </c>
      <c r="N4" s="7">
        <f>N1*N2</f>
        <v>12.911833575599999</v>
      </c>
    </row>
    <row r="5" spans="1:14">
      <c r="A5" s="24" t="s">
        <v>13</v>
      </c>
      <c r="B5" s="9">
        <v>70901</v>
      </c>
      <c r="J5" s="24" t="s">
        <v>30</v>
      </c>
    </row>
    <row r="6" spans="1:14">
      <c r="A6" s="24" t="s">
        <v>37</v>
      </c>
      <c r="B6" s="9" t="s">
        <v>22</v>
      </c>
    </row>
    <row r="7" spans="1:14">
      <c r="A7" s="24" t="s">
        <v>25</v>
      </c>
      <c r="B7" s="9" t="s">
        <v>77</v>
      </c>
    </row>
    <row r="9" spans="1:14" s="10" customFormat="1">
      <c r="A9" s="21" t="s">
        <v>79</v>
      </c>
      <c r="B9" s="21" t="s">
        <v>4</v>
      </c>
      <c r="C9" s="21" t="s">
        <v>5</v>
      </c>
      <c r="D9" s="21" t="s">
        <v>80</v>
      </c>
      <c r="E9" s="21" t="s">
        <v>31</v>
      </c>
      <c r="F9" s="21" t="s">
        <v>32</v>
      </c>
      <c r="G9" s="21" t="s">
        <v>33</v>
      </c>
      <c r="H9" s="21" t="s">
        <v>34</v>
      </c>
      <c r="I9" s="21" t="s">
        <v>35</v>
      </c>
      <c r="J9" s="21" t="s">
        <v>17</v>
      </c>
      <c r="K9" s="21" t="s">
        <v>15</v>
      </c>
      <c r="L9" s="21" t="s">
        <v>16</v>
      </c>
      <c r="M9" s="21" t="s">
        <v>6</v>
      </c>
      <c r="N9" s="21" t="s">
        <v>10</v>
      </c>
    </row>
    <row r="10" spans="1:14">
      <c r="A10" s="1">
        <v>10</v>
      </c>
      <c r="B10" s="1" t="s">
        <v>42</v>
      </c>
      <c r="C10" s="1" t="s">
        <v>63</v>
      </c>
      <c r="D10" s="32">
        <v>2.25</v>
      </c>
      <c r="E10" s="1"/>
      <c r="F10" s="1" t="s">
        <v>38</v>
      </c>
      <c r="G10" s="1"/>
      <c r="H10" s="11"/>
      <c r="I10" s="3" t="s">
        <v>43</v>
      </c>
      <c r="J10" s="15">
        <f>((15.9/2)*(15.9/2)-(15.9/2-1.6)*(15.9/2-1.6))*3.14</f>
        <v>71.84320000000001</v>
      </c>
      <c r="K10" s="11">
        <v>420</v>
      </c>
      <c r="L10" s="13">
        <v>7.8499999999999994E-6</v>
      </c>
      <c r="M10" s="26">
        <v>2</v>
      </c>
      <c r="N10" s="14">
        <f>IF(J10="",D10*M10,D10*J10*K10*L10*M10)</f>
        <v>1.0659016368000001</v>
      </c>
    </row>
    <row r="11" spans="1:14">
      <c r="A11" s="1">
        <v>20</v>
      </c>
      <c r="B11" s="1" t="s">
        <v>42</v>
      </c>
      <c r="C11" s="1" t="s">
        <v>75</v>
      </c>
      <c r="D11" s="32">
        <v>2.25</v>
      </c>
      <c r="E11" s="1"/>
      <c r="F11" s="1" t="s">
        <v>38</v>
      </c>
      <c r="G11" s="1"/>
      <c r="H11" s="11"/>
      <c r="I11" s="3" t="s">
        <v>43</v>
      </c>
      <c r="J11" s="15">
        <f>((15.9/2)*(15.9/2)-(15.9/2-1.2)*(15.9/2-1.2))*3.14</f>
        <v>55.389600000000002</v>
      </c>
      <c r="K11" s="11">
        <v>480</v>
      </c>
      <c r="L11" s="13">
        <v>7.8499999999999994E-6</v>
      </c>
      <c r="M11" s="26">
        <v>1</v>
      </c>
      <c r="N11" s="14">
        <f t="shared" ref="N11:N17" si="0">IF(J11="",D11*M11,D11*J11*K11*L11*M11)</f>
        <v>0.46959302879999992</v>
      </c>
    </row>
    <row r="12" spans="1:14">
      <c r="A12" s="1">
        <v>30</v>
      </c>
      <c r="B12" s="1" t="s">
        <v>42</v>
      </c>
      <c r="C12" s="1" t="s">
        <v>64</v>
      </c>
      <c r="D12" s="32">
        <v>2.25</v>
      </c>
      <c r="E12" s="1"/>
      <c r="F12" s="1" t="s">
        <v>38</v>
      </c>
      <c r="G12" s="1"/>
      <c r="H12" s="11"/>
      <c r="I12" s="3" t="s">
        <v>43</v>
      </c>
      <c r="J12" s="15">
        <f>((19/2)*(19/2)-(19/2-2)*(19/2-2))*3.14</f>
        <v>106.76</v>
      </c>
      <c r="K12" s="11">
        <v>20</v>
      </c>
      <c r="L12" s="13">
        <v>7.8499999999999994E-6</v>
      </c>
      <c r="M12" s="26">
        <v>3</v>
      </c>
      <c r="N12" s="14">
        <f t="shared" si="0"/>
        <v>0.11313891</v>
      </c>
    </row>
    <row r="13" spans="1:14">
      <c r="A13" s="1">
        <v>40</v>
      </c>
      <c r="B13" s="34" t="s">
        <v>50</v>
      </c>
      <c r="C13" s="1" t="s">
        <v>52</v>
      </c>
      <c r="D13" s="35">
        <v>10</v>
      </c>
      <c r="E13" s="36"/>
      <c r="F13" s="36" t="s">
        <v>51</v>
      </c>
      <c r="G13" s="1"/>
      <c r="H13" s="11"/>
      <c r="I13" s="16"/>
      <c r="J13" s="15"/>
      <c r="K13" s="11"/>
      <c r="L13" s="13"/>
      <c r="M13" s="44">
        <v>7.0000000000000007E-2</v>
      </c>
      <c r="N13" s="14">
        <f>IF(J13="",D13*M13,D13*J13*K13*L13*M13)</f>
        <v>0.70000000000000007</v>
      </c>
    </row>
    <row r="14" spans="1:14">
      <c r="A14" s="1"/>
      <c r="B14" s="1"/>
      <c r="C14" s="1"/>
      <c r="D14" s="2"/>
      <c r="E14" s="1"/>
      <c r="F14" s="1"/>
      <c r="G14" s="1"/>
      <c r="H14" s="11"/>
      <c r="I14" s="16"/>
      <c r="J14" s="15"/>
      <c r="K14" s="11"/>
      <c r="L14" s="11"/>
      <c r="M14" s="26"/>
      <c r="N14" s="14">
        <f t="shared" si="0"/>
        <v>0</v>
      </c>
    </row>
    <row r="15" spans="1:14">
      <c r="A15" s="1"/>
      <c r="B15" s="1"/>
      <c r="C15" s="1"/>
      <c r="D15" s="2"/>
      <c r="E15" s="1"/>
      <c r="F15" s="1"/>
      <c r="G15" s="1"/>
      <c r="H15" s="11"/>
      <c r="I15" s="16"/>
      <c r="J15" s="15"/>
      <c r="K15" s="11"/>
      <c r="L15" s="11"/>
      <c r="M15" s="26"/>
      <c r="N15" s="14">
        <f t="shared" si="0"/>
        <v>0</v>
      </c>
    </row>
    <row r="16" spans="1:14">
      <c r="A16" s="1"/>
      <c r="B16" s="1"/>
      <c r="C16" s="1"/>
      <c r="D16" s="2"/>
      <c r="E16" s="1"/>
      <c r="F16" s="17"/>
      <c r="G16" s="1"/>
      <c r="H16" s="11"/>
      <c r="I16" s="16"/>
      <c r="J16" s="15"/>
      <c r="K16" s="11"/>
      <c r="L16" s="11"/>
      <c r="M16" s="26"/>
      <c r="N16" s="14">
        <f t="shared" si="0"/>
        <v>0</v>
      </c>
    </row>
    <row r="17" spans="1:14">
      <c r="A17" s="1"/>
      <c r="B17" s="1"/>
      <c r="C17" s="1"/>
      <c r="D17" s="2"/>
      <c r="E17" s="1"/>
      <c r="F17" s="17"/>
      <c r="G17" s="1"/>
      <c r="H17" s="11"/>
      <c r="I17" s="16"/>
      <c r="J17" s="15"/>
      <c r="K17" s="11"/>
      <c r="L17" s="11"/>
      <c r="M17" s="26"/>
      <c r="N17" s="14">
        <f t="shared" si="0"/>
        <v>0</v>
      </c>
    </row>
    <row r="18" spans="1:14" s="10" customFormat="1">
      <c r="M18" s="22" t="s">
        <v>10</v>
      </c>
      <c r="N18" s="23">
        <f>SUM(N10:N17)</f>
        <v>2.3486335756000001</v>
      </c>
    </row>
    <row r="20" spans="1:14" s="10" customFormat="1">
      <c r="A20" s="21" t="s">
        <v>79</v>
      </c>
      <c r="B20" s="21" t="s">
        <v>7</v>
      </c>
      <c r="C20" s="21" t="s">
        <v>5</v>
      </c>
      <c r="D20" s="21" t="s">
        <v>80</v>
      </c>
      <c r="E20" s="21" t="s">
        <v>3</v>
      </c>
      <c r="F20" s="21" t="s">
        <v>6</v>
      </c>
      <c r="G20" s="21" t="s">
        <v>8</v>
      </c>
      <c r="H20" s="21" t="s">
        <v>9</v>
      </c>
      <c r="I20" s="21" t="s">
        <v>10</v>
      </c>
    </row>
    <row r="21" spans="1:14">
      <c r="A21" s="40">
        <v>10</v>
      </c>
      <c r="B21" s="41" t="s">
        <v>54</v>
      </c>
      <c r="C21" s="42" t="s">
        <v>62</v>
      </c>
      <c r="D21" s="38">
        <v>0.15</v>
      </c>
      <c r="E21" s="39" t="s">
        <v>46</v>
      </c>
      <c r="F21" s="37">
        <f>15.9/10</f>
        <v>1.59</v>
      </c>
      <c r="G21" s="1" t="s">
        <v>45</v>
      </c>
      <c r="H21" s="28">
        <v>3</v>
      </c>
      <c r="I21" s="14">
        <f>IF(Part_1!$H21&lt;&gt;"",Part_1!$D21*Part_1!$F21*Part_1!$H21,Part_1!$D21*Part_1!$F21)</f>
        <v>0.71550000000000002</v>
      </c>
    </row>
    <row r="22" spans="1:14">
      <c r="A22" s="1">
        <v>20</v>
      </c>
      <c r="B22" s="43" t="s">
        <v>54</v>
      </c>
      <c r="C22" s="1" t="s">
        <v>61</v>
      </c>
      <c r="D22" s="38">
        <v>0.15</v>
      </c>
      <c r="E22" s="39" t="s">
        <v>46</v>
      </c>
      <c r="F22" s="37">
        <f>19/10</f>
        <v>1.9</v>
      </c>
      <c r="G22" s="1" t="s">
        <v>45</v>
      </c>
      <c r="H22" s="28">
        <v>3</v>
      </c>
      <c r="I22" s="14">
        <f>IF(Part_1!$H22&lt;&gt;"",Part_1!$D22*Part_1!$F22*Part_1!$H22,Part_1!$D22*Part_1!$F22)</f>
        <v>0.85499999999999998</v>
      </c>
    </row>
    <row r="23" spans="1:14">
      <c r="A23" s="1">
        <v>30</v>
      </c>
      <c r="B23" s="18" t="s">
        <v>78</v>
      </c>
      <c r="C23" s="18" t="s">
        <v>60</v>
      </c>
      <c r="D23" s="2">
        <v>0.75</v>
      </c>
      <c r="E23" s="1" t="s">
        <v>44</v>
      </c>
      <c r="F23" s="28">
        <v>1</v>
      </c>
      <c r="G23" s="1" t="s">
        <v>47</v>
      </c>
      <c r="H23" s="28">
        <v>6</v>
      </c>
      <c r="I23" s="14">
        <f>IF(Part_1!$H23&lt;&gt;"",Part_1!$D23*Part_1!$F23*Part_1!$H23,Part_1!$D23*Part_1!$F23)</f>
        <v>4.5</v>
      </c>
    </row>
    <row r="24" spans="1:14">
      <c r="A24" s="1">
        <v>40</v>
      </c>
      <c r="B24" s="45" t="s">
        <v>56</v>
      </c>
      <c r="C24" s="18" t="s">
        <v>59</v>
      </c>
      <c r="D24" s="38">
        <v>0.38</v>
      </c>
      <c r="E24" s="46" t="s">
        <v>46</v>
      </c>
      <c r="F24" s="37">
        <f>15.9/10</f>
        <v>1.59</v>
      </c>
      <c r="G24" s="1" t="s">
        <v>47</v>
      </c>
      <c r="H24" s="28">
        <v>6</v>
      </c>
      <c r="I24" s="14">
        <f>IF(Part_1!$H24&lt;&gt;"",Part_1!$D24*Part_1!$F24*Part_1!$H24,Part_1!$D24*Part_1!$F24)</f>
        <v>3.6252000000000004</v>
      </c>
    </row>
    <row r="25" spans="1:14">
      <c r="A25" s="1">
        <v>50</v>
      </c>
      <c r="B25" s="18" t="s">
        <v>53</v>
      </c>
      <c r="C25" s="1" t="s">
        <v>52</v>
      </c>
      <c r="D25" s="2">
        <v>5.25</v>
      </c>
      <c r="E25" s="1" t="s">
        <v>51</v>
      </c>
      <c r="F25" s="37">
        <v>7.0000000000000007E-2</v>
      </c>
      <c r="G25" s="1"/>
      <c r="H25" s="28"/>
      <c r="I25" s="14">
        <f>IF(Part_1!$H25&lt;&gt;"",Part_1!$D25*Part_1!$F25*Part_1!$H25,Part_1!$D25*Part_1!$F25)</f>
        <v>0.36750000000000005</v>
      </c>
    </row>
    <row r="26" spans="1:14">
      <c r="A26" s="1"/>
      <c r="B26" s="18"/>
      <c r="C26" s="18"/>
      <c r="D26" s="2"/>
      <c r="E26" s="1"/>
      <c r="F26" s="28"/>
      <c r="G26" s="1"/>
      <c r="H26" s="28"/>
      <c r="I26" s="14">
        <f>IF(Part_1!$H26&lt;&gt;"",Part_1!$D26*Part_1!$F26*Part_1!$H26,Part_1!$D26*Part_1!$F26)</f>
        <v>0</v>
      </c>
    </row>
    <row r="27" spans="1:14">
      <c r="A27" s="1"/>
      <c r="B27" s="18"/>
      <c r="C27" s="18"/>
      <c r="D27" s="2"/>
      <c r="E27" s="1"/>
      <c r="F27" s="28"/>
      <c r="G27" s="1"/>
      <c r="H27" s="28"/>
      <c r="I27" s="14">
        <f>IF(Part_1!$H27&lt;&gt;"",Part_1!$D27*Part_1!$F27*Part_1!$H27,Part_1!$D27*Part_1!$F27)</f>
        <v>0</v>
      </c>
    </row>
    <row r="28" spans="1:14">
      <c r="A28" s="1"/>
      <c r="B28" s="18"/>
      <c r="C28" s="18"/>
      <c r="D28" s="2"/>
      <c r="E28" s="1"/>
      <c r="F28" s="28"/>
      <c r="G28" s="1"/>
      <c r="H28" s="28"/>
      <c r="I28" s="14">
        <f>IF(Part_1!$H28&lt;&gt;"",Part_1!$D28*Part_1!$F28*Part_1!$H28,Part_1!$D28*Part_1!$F28)</f>
        <v>0</v>
      </c>
    </row>
    <row r="29" spans="1:14" s="10" customFormat="1">
      <c r="H29" s="22" t="s">
        <v>10</v>
      </c>
      <c r="I29" s="23">
        <f>SUM(I21:I28)</f>
        <v>10.0632</v>
      </c>
    </row>
    <row r="31" spans="1:14" s="10" customFormat="1">
      <c r="A31" s="21" t="s">
        <v>79</v>
      </c>
      <c r="B31" s="21" t="s">
        <v>11</v>
      </c>
      <c r="C31" s="21" t="s">
        <v>5</v>
      </c>
      <c r="D31" s="21" t="s">
        <v>80</v>
      </c>
      <c r="E31" s="21" t="s">
        <v>31</v>
      </c>
      <c r="F31" s="21" t="s">
        <v>32</v>
      </c>
      <c r="G31" s="21" t="s">
        <v>33</v>
      </c>
      <c r="H31" s="21" t="s">
        <v>34</v>
      </c>
      <c r="I31" s="21" t="s">
        <v>6</v>
      </c>
      <c r="J31" s="21" t="s">
        <v>10</v>
      </c>
    </row>
    <row r="32" spans="1:14">
      <c r="A32" s="1"/>
      <c r="B32" s="1"/>
      <c r="C32" s="1"/>
      <c r="D32" s="1"/>
      <c r="E32" s="1"/>
      <c r="F32" s="19"/>
      <c r="G32" s="1"/>
      <c r="H32" s="18"/>
      <c r="I32" s="33"/>
      <c r="J32" s="14">
        <f>D32*I32</f>
        <v>0</v>
      </c>
    </row>
    <row r="33" spans="1:11">
      <c r="A33" s="1"/>
      <c r="B33" s="1"/>
      <c r="C33" s="1"/>
      <c r="D33" s="1"/>
      <c r="E33" s="1"/>
      <c r="F33" s="19"/>
      <c r="G33" s="1"/>
      <c r="H33" s="18"/>
      <c r="I33" s="33"/>
      <c r="J33" s="14">
        <f t="shared" ref="J33:J39" si="1">D33*I33</f>
        <v>0</v>
      </c>
    </row>
    <row r="34" spans="1:11">
      <c r="A34" s="1"/>
      <c r="B34" s="1"/>
      <c r="C34" s="1"/>
      <c r="D34" s="1"/>
      <c r="E34" s="1"/>
      <c r="F34" s="19"/>
      <c r="G34" s="1"/>
      <c r="H34" s="18"/>
      <c r="I34" s="33"/>
      <c r="J34" s="14">
        <f t="shared" si="1"/>
        <v>0</v>
      </c>
    </row>
    <row r="35" spans="1:11">
      <c r="A35" s="1"/>
      <c r="B35" s="1"/>
      <c r="C35" s="1"/>
      <c r="D35" s="1"/>
      <c r="E35" s="1"/>
      <c r="F35" s="19"/>
      <c r="G35" s="1"/>
      <c r="H35" s="18"/>
      <c r="I35" s="33"/>
      <c r="J35" s="14">
        <f t="shared" si="1"/>
        <v>0</v>
      </c>
    </row>
    <row r="36" spans="1:11">
      <c r="A36" s="1"/>
      <c r="B36" s="1"/>
      <c r="C36" s="1"/>
      <c r="D36" s="1"/>
      <c r="E36" s="1"/>
      <c r="F36" s="19"/>
      <c r="G36" s="1"/>
      <c r="H36" s="18"/>
      <c r="I36" s="33"/>
      <c r="J36" s="14">
        <f t="shared" si="1"/>
        <v>0</v>
      </c>
    </row>
    <row r="37" spans="1:11">
      <c r="A37" s="1"/>
      <c r="B37" s="1"/>
      <c r="C37" s="1"/>
      <c r="D37" s="1"/>
      <c r="E37" s="1"/>
      <c r="F37" s="19"/>
      <c r="G37" s="1"/>
      <c r="H37" s="18"/>
      <c r="I37" s="33"/>
      <c r="J37" s="14">
        <f t="shared" si="1"/>
        <v>0</v>
      </c>
    </row>
    <row r="38" spans="1:11">
      <c r="A38" s="1"/>
      <c r="B38" s="1"/>
      <c r="C38" s="1"/>
      <c r="D38" s="2"/>
      <c r="E38" s="1"/>
      <c r="F38" s="19"/>
      <c r="G38" s="1"/>
      <c r="H38" s="18"/>
      <c r="I38" s="33"/>
      <c r="J38" s="14">
        <f t="shared" si="1"/>
        <v>0</v>
      </c>
    </row>
    <row r="39" spans="1:11">
      <c r="A39" s="1"/>
      <c r="B39" s="1"/>
      <c r="C39" s="1"/>
      <c r="D39" s="1"/>
      <c r="E39" s="1"/>
      <c r="F39" s="19"/>
      <c r="G39" s="1"/>
      <c r="H39" s="18"/>
      <c r="I39" s="33"/>
      <c r="J39" s="14">
        <f t="shared" si="1"/>
        <v>0</v>
      </c>
    </row>
    <row r="40" spans="1:11" s="10" customFormat="1">
      <c r="I40" s="22" t="s">
        <v>10</v>
      </c>
      <c r="J40" s="23">
        <f>SUM(J32:J39)</f>
        <v>0</v>
      </c>
    </row>
    <row r="41" spans="1:11">
      <c r="H41" s="5"/>
      <c r="I41" s="6"/>
    </row>
    <row r="42" spans="1:11" s="10" customFormat="1">
      <c r="A42" s="21" t="s">
        <v>79</v>
      </c>
      <c r="B42" s="21" t="s">
        <v>19</v>
      </c>
      <c r="C42" s="21" t="s">
        <v>5</v>
      </c>
      <c r="D42" s="21" t="s">
        <v>80</v>
      </c>
      <c r="E42" s="21" t="s">
        <v>3</v>
      </c>
      <c r="F42" s="21" t="s">
        <v>6</v>
      </c>
      <c r="G42" s="21" t="s">
        <v>20</v>
      </c>
      <c r="H42" s="21" t="s">
        <v>71</v>
      </c>
      <c r="I42" s="21" t="s">
        <v>10</v>
      </c>
    </row>
    <row r="43" spans="1:11">
      <c r="A43" s="1">
        <v>10</v>
      </c>
      <c r="B43" s="1" t="s">
        <v>48</v>
      </c>
      <c r="C43" s="1" t="s">
        <v>58</v>
      </c>
      <c r="D43" s="2">
        <v>500</v>
      </c>
      <c r="E43" s="1" t="s">
        <v>49</v>
      </c>
      <c r="F43" s="30">
        <v>6</v>
      </c>
      <c r="G43" s="1">
        <v>3000</v>
      </c>
      <c r="H43" s="1">
        <v>0.5</v>
      </c>
      <c r="I43" s="2">
        <f>IF(G43&lt;&gt;"",D43*F43/G43*H43,)</f>
        <v>0.5</v>
      </c>
    </row>
    <row r="44" spans="1:11">
      <c r="A44" s="1"/>
      <c r="B44" s="1"/>
      <c r="C44" s="1"/>
      <c r="D44" s="1"/>
      <c r="E44" s="1"/>
      <c r="F44" s="31"/>
      <c r="G44" s="1"/>
      <c r="H44" s="1"/>
      <c r="I44" s="2">
        <f>IF(G44&lt;&gt;"",D44*F44/G44*H44,)</f>
        <v>0</v>
      </c>
    </row>
    <row r="45" spans="1:11" s="10" customFormat="1">
      <c r="H45" s="22" t="s">
        <v>10</v>
      </c>
      <c r="I45" s="23">
        <f>SUM(I43:I44)</f>
        <v>0.5</v>
      </c>
    </row>
    <row r="46" spans="1:11">
      <c r="H46" s="5"/>
      <c r="I46" s="6"/>
    </row>
    <row r="47" spans="1:11">
      <c r="H47" s="48" t="s">
        <v>70</v>
      </c>
      <c r="I47" s="48"/>
      <c r="J47" s="48"/>
      <c r="K47" s="48"/>
    </row>
  </sheetData>
  <mergeCells count="1">
    <mergeCell ref="H47:K47"/>
  </mergeCells>
  <phoneticPr fontId="0" type="noConversion"/>
  <pageMargins left="0.25" right="0.25" top="0.75" bottom="0.75" header="0.3" footer="0.3"/>
  <pageSetup paperSize="9" scale="6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showGridLines="0" tabSelected="1" zoomScaleNormal="100" workbookViewId="0">
      <selection activeCell="B2" sqref="B2"/>
    </sheetView>
  </sheetViews>
  <sheetFormatPr defaultColWidth="9.125" defaultRowHeight="14.4"/>
  <cols>
    <col min="1" max="1" width="9.625" style="4" bestFit="1" customWidth="1"/>
    <col min="2" max="2" width="28.625" style="4" customWidth="1"/>
    <col min="3" max="3" width="33.625" style="4" customWidth="1"/>
    <col min="4" max="14" width="12.625" style="4" customWidth="1"/>
    <col min="15" max="16384" width="9.125" style="4"/>
  </cols>
  <sheetData>
    <row r="1" spans="1:14">
      <c r="A1" s="24" t="s">
        <v>14</v>
      </c>
      <c r="B1" s="9" t="s">
        <v>83</v>
      </c>
      <c r="J1" s="25" t="s">
        <v>21</v>
      </c>
      <c r="K1" s="47">
        <v>999</v>
      </c>
      <c r="M1" s="24" t="s">
        <v>18</v>
      </c>
      <c r="N1" s="7">
        <f>N18+I29+J40+I45</f>
        <v>16.25</v>
      </c>
    </row>
    <row r="2" spans="1:14">
      <c r="A2" s="24" t="s">
        <v>2</v>
      </c>
      <c r="B2" s="9" t="s">
        <v>12</v>
      </c>
      <c r="M2" s="24" t="s">
        <v>27</v>
      </c>
      <c r="N2" s="8">
        <v>1</v>
      </c>
    </row>
    <row r="3" spans="1:14">
      <c r="A3" s="24" t="s">
        <v>0</v>
      </c>
      <c r="B3" s="9" t="s">
        <v>40</v>
      </c>
      <c r="J3" s="24" t="s">
        <v>28</v>
      </c>
    </row>
    <row r="4" spans="1:14">
      <c r="A4" s="24" t="s">
        <v>1</v>
      </c>
      <c r="B4" s="9" t="s">
        <v>68</v>
      </c>
      <c r="J4" s="24" t="s">
        <v>29</v>
      </c>
      <c r="M4" s="24" t="s">
        <v>36</v>
      </c>
      <c r="N4" s="7">
        <f>N1*N2</f>
        <v>16.25</v>
      </c>
    </row>
    <row r="5" spans="1:14">
      <c r="A5" s="24" t="s">
        <v>13</v>
      </c>
      <c r="B5" s="9">
        <v>70902</v>
      </c>
      <c r="J5" s="24" t="s">
        <v>30</v>
      </c>
    </row>
    <row r="6" spans="1:14">
      <c r="A6" s="24" t="s">
        <v>37</v>
      </c>
      <c r="B6" s="9" t="s">
        <v>22</v>
      </c>
    </row>
    <row r="7" spans="1:14">
      <c r="A7" s="24" t="s">
        <v>25</v>
      </c>
      <c r="B7" s="9" t="s">
        <v>77</v>
      </c>
    </row>
    <row r="9" spans="1:14" s="10" customFormat="1">
      <c r="A9" s="21" t="s">
        <v>79</v>
      </c>
      <c r="B9" s="21" t="s">
        <v>4</v>
      </c>
      <c r="C9" s="21" t="s">
        <v>5</v>
      </c>
      <c r="D9" s="21" t="s">
        <v>80</v>
      </c>
      <c r="E9" s="21" t="s">
        <v>31</v>
      </c>
      <c r="F9" s="21" t="s">
        <v>32</v>
      </c>
      <c r="G9" s="21" t="s">
        <v>33</v>
      </c>
      <c r="H9" s="21" t="s">
        <v>34</v>
      </c>
      <c r="I9" s="21" t="s">
        <v>35</v>
      </c>
      <c r="J9" s="21" t="s">
        <v>17</v>
      </c>
      <c r="K9" s="21" t="s">
        <v>15</v>
      </c>
      <c r="L9" s="21" t="s">
        <v>16</v>
      </c>
      <c r="M9" s="21" t="s">
        <v>6</v>
      </c>
      <c r="N9" s="21" t="s">
        <v>10</v>
      </c>
    </row>
    <row r="10" spans="1:14">
      <c r="A10" s="1">
        <v>10</v>
      </c>
      <c r="B10" s="1" t="s">
        <v>41</v>
      </c>
      <c r="C10" s="1" t="s">
        <v>65</v>
      </c>
      <c r="D10" s="2">
        <v>16.25</v>
      </c>
      <c r="E10" s="1">
        <v>15</v>
      </c>
      <c r="F10" s="1" t="s">
        <v>24</v>
      </c>
      <c r="G10" s="1"/>
      <c r="H10" s="11"/>
      <c r="I10" s="3"/>
      <c r="J10" s="12"/>
      <c r="K10" s="11"/>
      <c r="L10" s="11"/>
      <c r="M10" s="26">
        <v>1</v>
      </c>
      <c r="N10" s="14">
        <f>IF(J10="",D10*M10,D10*J10*K10*L10*M10)</f>
        <v>16.25</v>
      </c>
    </row>
    <row r="11" spans="1:14">
      <c r="A11" s="1"/>
      <c r="B11" s="1"/>
      <c r="C11" s="1"/>
      <c r="D11" s="2"/>
      <c r="E11" s="1"/>
      <c r="F11" s="1"/>
      <c r="G11" s="1"/>
      <c r="H11" s="11"/>
      <c r="I11" s="3"/>
      <c r="J11" s="12"/>
      <c r="K11" s="11"/>
      <c r="L11" s="11"/>
      <c r="M11" s="26"/>
      <c r="N11" s="14">
        <f t="shared" ref="N11:N17" si="0">IF(J11="",D11*M11,D11*J11*K11*L11*M11)</f>
        <v>0</v>
      </c>
    </row>
    <row r="12" spans="1:14">
      <c r="A12" s="1"/>
      <c r="B12" s="1"/>
      <c r="C12" s="1"/>
      <c r="D12" s="2"/>
      <c r="E12" s="1"/>
      <c r="F12" s="1"/>
      <c r="G12" s="1"/>
      <c r="H12" s="11"/>
      <c r="I12" s="16"/>
      <c r="J12" s="12"/>
      <c r="K12" s="11"/>
      <c r="L12" s="13"/>
      <c r="M12" s="26"/>
      <c r="N12" s="14">
        <f t="shared" si="0"/>
        <v>0</v>
      </c>
    </row>
    <row r="13" spans="1:14">
      <c r="A13" s="1"/>
      <c r="B13" s="1"/>
      <c r="C13" s="1"/>
      <c r="D13" s="2"/>
      <c r="E13" s="1"/>
      <c r="F13" s="1"/>
      <c r="G13" s="1"/>
      <c r="H13" s="11"/>
      <c r="I13" s="16"/>
      <c r="J13" s="12"/>
      <c r="K13" s="11"/>
      <c r="L13" s="11"/>
      <c r="M13" s="26"/>
      <c r="N13" s="14">
        <f t="shared" si="0"/>
        <v>0</v>
      </c>
    </row>
    <row r="14" spans="1:14">
      <c r="A14" s="1"/>
      <c r="B14" s="1"/>
      <c r="C14" s="1"/>
      <c r="D14" s="2"/>
      <c r="E14" s="1"/>
      <c r="F14" s="1"/>
      <c r="G14" s="1"/>
      <c r="H14" s="11"/>
      <c r="I14" s="16"/>
      <c r="J14" s="12"/>
      <c r="K14" s="11"/>
      <c r="L14" s="11"/>
      <c r="M14" s="26"/>
      <c r="N14" s="14">
        <f t="shared" si="0"/>
        <v>0</v>
      </c>
    </row>
    <row r="15" spans="1:14">
      <c r="A15" s="1"/>
      <c r="B15" s="1"/>
      <c r="C15" s="1"/>
      <c r="D15" s="2"/>
      <c r="E15" s="1"/>
      <c r="F15" s="1"/>
      <c r="G15" s="1"/>
      <c r="H15" s="11"/>
      <c r="I15" s="16"/>
      <c r="J15" s="12"/>
      <c r="K15" s="11"/>
      <c r="L15" s="11"/>
      <c r="M15" s="26"/>
      <c r="N15" s="14">
        <f t="shared" si="0"/>
        <v>0</v>
      </c>
    </row>
    <row r="16" spans="1:14">
      <c r="A16" s="1"/>
      <c r="B16" s="1"/>
      <c r="C16" s="1"/>
      <c r="D16" s="2"/>
      <c r="E16" s="1"/>
      <c r="F16" s="17"/>
      <c r="G16" s="1"/>
      <c r="H16" s="11"/>
      <c r="I16" s="16"/>
      <c r="J16" s="12"/>
      <c r="K16" s="11"/>
      <c r="L16" s="11"/>
      <c r="M16" s="26"/>
      <c r="N16" s="14">
        <f t="shared" si="0"/>
        <v>0</v>
      </c>
    </row>
    <row r="17" spans="1:14">
      <c r="A17" s="1"/>
      <c r="B17" s="1"/>
      <c r="C17" s="1"/>
      <c r="D17" s="2"/>
      <c r="E17" s="1"/>
      <c r="F17" s="17"/>
      <c r="G17" s="1"/>
      <c r="H17" s="11"/>
      <c r="I17" s="16"/>
      <c r="J17" s="12"/>
      <c r="K17" s="11"/>
      <c r="L17" s="11"/>
      <c r="M17" s="26"/>
      <c r="N17" s="14">
        <f t="shared" si="0"/>
        <v>0</v>
      </c>
    </row>
    <row r="18" spans="1:14" s="10" customFormat="1">
      <c r="M18" s="22" t="s">
        <v>10</v>
      </c>
      <c r="N18" s="23">
        <f>SUM(N10:N17)</f>
        <v>16.25</v>
      </c>
    </row>
    <row r="20" spans="1:14" s="10" customFormat="1">
      <c r="A20" s="21" t="s">
        <v>79</v>
      </c>
      <c r="B20" s="21" t="s">
        <v>7</v>
      </c>
      <c r="C20" s="21" t="s">
        <v>5</v>
      </c>
      <c r="D20" s="21" t="s">
        <v>80</v>
      </c>
      <c r="E20" s="21" t="s">
        <v>3</v>
      </c>
      <c r="F20" s="21" t="s">
        <v>6</v>
      </c>
      <c r="G20" s="21" t="s">
        <v>8</v>
      </c>
      <c r="H20" s="21" t="s">
        <v>9</v>
      </c>
      <c r="I20" s="21" t="s">
        <v>10</v>
      </c>
    </row>
    <row r="21" spans="1:14">
      <c r="A21" s="1"/>
      <c r="B21" s="18"/>
      <c r="C21" s="18"/>
      <c r="D21" s="2"/>
      <c r="E21" s="1"/>
      <c r="F21" s="28"/>
      <c r="G21" s="1"/>
      <c r="H21" s="28"/>
      <c r="I21" s="2">
        <f>IF(Part_2!$H21&lt;&gt;"",Part_2!$D21*Part_2!$F21*Part_2!$H21,Part_2!$D21*Part_2!$F21)</f>
        <v>0</v>
      </c>
    </row>
    <row r="22" spans="1:14">
      <c r="A22" s="1"/>
      <c r="B22" s="18"/>
      <c r="C22" s="18"/>
      <c r="D22" s="2"/>
      <c r="E22" s="1"/>
      <c r="F22" s="28"/>
      <c r="G22" s="1"/>
      <c r="H22" s="28"/>
      <c r="I22" s="14">
        <f>IF(Part_2!$H22&lt;&gt;"",Part_2!$D22*Part_2!$F22*Part_2!$H22,Part_2!$D22*Part_2!$F22)</f>
        <v>0</v>
      </c>
    </row>
    <row r="23" spans="1:14">
      <c r="A23" s="1"/>
      <c r="B23" s="18"/>
      <c r="C23" s="18"/>
      <c r="D23" s="2"/>
      <c r="E23" s="1"/>
      <c r="F23" s="28"/>
      <c r="G23" s="1"/>
      <c r="H23" s="28"/>
      <c r="I23" s="14">
        <f>IF(Part_2!$H23&lt;&gt;"",Part_2!$D23*Part_2!$F23*Part_2!$H23,Part_2!$D23*Part_2!$F23)</f>
        <v>0</v>
      </c>
    </row>
    <row r="24" spans="1:14">
      <c r="A24" s="1"/>
      <c r="B24" s="18"/>
      <c r="C24" s="18"/>
      <c r="D24" s="2"/>
      <c r="E24" s="1"/>
      <c r="F24" s="28"/>
      <c r="G24" s="1"/>
      <c r="H24" s="28"/>
      <c r="I24" s="14">
        <f>IF(Part_2!$H24&lt;&gt;"",Part_2!$D24*Part_2!$F24*Part_2!$H24,Part_2!$D24*Part_2!$F24)</f>
        <v>0</v>
      </c>
    </row>
    <row r="25" spans="1:14">
      <c r="A25" s="1"/>
      <c r="B25" s="18"/>
      <c r="C25" s="18"/>
      <c r="D25" s="2"/>
      <c r="E25" s="1"/>
      <c r="F25" s="28"/>
      <c r="G25" s="1"/>
      <c r="H25" s="28"/>
      <c r="I25" s="14">
        <f>IF(Part_2!$H25&lt;&gt;"",Part_2!$D25*Part_2!$F25*Part_2!$H25,Part_2!$D25*Part_2!$F25)</f>
        <v>0</v>
      </c>
    </row>
    <row r="26" spans="1:14">
      <c r="A26" s="1"/>
      <c r="B26" s="18"/>
      <c r="C26" s="18"/>
      <c r="D26" s="2"/>
      <c r="E26" s="1"/>
      <c r="F26" s="28"/>
      <c r="G26" s="1"/>
      <c r="H26" s="28"/>
      <c r="I26" s="14">
        <f>IF(Part_2!$H26&lt;&gt;"",Part_2!$D26*Part_2!$F26*Part_2!$H26,Part_2!$D26*Part_2!$F26)</f>
        <v>0</v>
      </c>
    </row>
    <row r="27" spans="1:14">
      <c r="A27" s="1"/>
      <c r="B27" s="18"/>
      <c r="C27" s="18"/>
      <c r="D27" s="2"/>
      <c r="E27" s="1"/>
      <c r="F27" s="28"/>
      <c r="G27" s="1"/>
      <c r="H27" s="28"/>
      <c r="I27" s="14">
        <f>IF(Part_2!$H27&lt;&gt;"",Part_2!$D27*Part_2!$F27*Part_2!$H27,Part_2!$D27*Part_2!$F27)</f>
        <v>0</v>
      </c>
    </row>
    <row r="28" spans="1:14">
      <c r="A28" s="1"/>
      <c r="B28" s="18"/>
      <c r="C28" s="18"/>
      <c r="D28" s="2"/>
      <c r="E28" s="1"/>
      <c r="F28" s="28"/>
      <c r="G28" s="1"/>
      <c r="H28" s="28"/>
      <c r="I28" s="14">
        <f>IF(Part_2!$H28&lt;&gt;"",Part_2!$D28*Part_2!$F28*Part_2!$H28,Part_2!$D28*Part_2!$F28)</f>
        <v>0</v>
      </c>
    </row>
    <row r="29" spans="1:14" s="10" customFormat="1">
      <c r="H29" s="22" t="s">
        <v>10</v>
      </c>
      <c r="I29" s="23">
        <f>SUM(I21:I28)</f>
        <v>0</v>
      </c>
    </row>
    <row r="31" spans="1:14" s="10" customFormat="1">
      <c r="A31" s="21" t="s">
        <v>79</v>
      </c>
      <c r="B31" s="21" t="s">
        <v>11</v>
      </c>
      <c r="C31" s="21" t="s">
        <v>5</v>
      </c>
      <c r="D31" s="21" t="s">
        <v>80</v>
      </c>
      <c r="E31" s="21" t="s">
        <v>31</v>
      </c>
      <c r="F31" s="21" t="s">
        <v>32</v>
      </c>
      <c r="G31" s="21" t="s">
        <v>33</v>
      </c>
      <c r="H31" s="21" t="s">
        <v>34</v>
      </c>
      <c r="I31" s="21" t="s">
        <v>6</v>
      </c>
      <c r="J31" s="21" t="s">
        <v>10</v>
      </c>
    </row>
    <row r="32" spans="1:14">
      <c r="A32" s="1"/>
      <c r="B32" s="1"/>
      <c r="C32" s="1"/>
      <c r="D32" s="1"/>
      <c r="E32" s="1"/>
      <c r="F32" s="19"/>
      <c r="G32" s="1"/>
      <c r="H32" s="18"/>
      <c r="I32" s="29"/>
      <c r="J32" s="2">
        <f>D32*I32</f>
        <v>0</v>
      </c>
    </row>
    <row r="33" spans="1:11">
      <c r="A33" s="1"/>
      <c r="B33" s="1"/>
      <c r="C33" s="1"/>
      <c r="D33" s="1"/>
      <c r="E33" s="1"/>
      <c r="F33" s="19"/>
      <c r="G33" s="1"/>
      <c r="H33" s="18"/>
      <c r="I33" s="29"/>
      <c r="J33" s="2">
        <f t="shared" ref="J33:J39" si="1">D33*I33</f>
        <v>0</v>
      </c>
    </row>
    <row r="34" spans="1:11">
      <c r="A34" s="1"/>
      <c r="B34" s="1"/>
      <c r="C34" s="1"/>
      <c r="D34" s="1"/>
      <c r="E34" s="1"/>
      <c r="F34" s="19"/>
      <c r="G34" s="1"/>
      <c r="H34" s="18"/>
      <c r="I34" s="29"/>
      <c r="J34" s="2">
        <f t="shared" si="1"/>
        <v>0</v>
      </c>
    </row>
    <row r="35" spans="1:11">
      <c r="A35" s="1"/>
      <c r="B35" s="1"/>
      <c r="C35" s="1"/>
      <c r="D35" s="1"/>
      <c r="E35" s="1"/>
      <c r="F35" s="19"/>
      <c r="G35" s="1"/>
      <c r="H35" s="18"/>
      <c r="I35" s="29"/>
      <c r="J35" s="2">
        <f t="shared" si="1"/>
        <v>0</v>
      </c>
    </row>
    <row r="36" spans="1:11">
      <c r="A36" s="1"/>
      <c r="B36" s="1"/>
      <c r="C36" s="1"/>
      <c r="D36" s="1"/>
      <c r="E36" s="1"/>
      <c r="F36" s="19"/>
      <c r="G36" s="1"/>
      <c r="H36" s="18"/>
      <c r="I36" s="29"/>
      <c r="J36" s="2">
        <f t="shared" si="1"/>
        <v>0</v>
      </c>
    </row>
    <row r="37" spans="1:11">
      <c r="A37" s="1"/>
      <c r="B37" s="1"/>
      <c r="C37" s="1"/>
      <c r="D37" s="1"/>
      <c r="E37" s="1"/>
      <c r="F37" s="19"/>
      <c r="G37" s="1"/>
      <c r="H37" s="18"/>
      <c r="I37" s="29"/>
      <c r="J37" s="2">
        <f t="shared" si="1"/>
        <v>0</v>
      </c>
    </row>
    <row r="38" spans="1:11">
      <c r="A38" s="1"/>
      <c r="B38" s="1"/>
      <c r="C38" s="1"/>
      <c r="D38" s="2"/>
      <c r="E38" s="1"/>
      <c r="F38" s="19"/>
      <c r="G38" s="1"/>
      <c r="H38" s="18"/>
      <c r="I38" s="29"/>
      <c r="J38" s="14">
        <f t="shared" si="1"/>
        <v>0</v>
      </c>
    </row>
    <row r="39" spans="1:11">
      <c r="A39" s="1"/>
      <c r="B39" s="1"/>
      <c r="C39" s="1"/>
      <c r="D39" s="1"/>
      <c r="E39" s="1"/>
      <c r="F39" s="19"/>
      <c r="G39" s="1"/>
      <c r="H39" s="18"/>
      <c r="I39" s="29"/>
      <c r="J39" s="2">
        <f t="shared" si="1"/>
        <v>0</v>
      </c>
    </row>
    <row r="40" spans="1:11" s="10" customFormat="1">
      <c r="I40" s="22" t="s">
        <v>10</v>
      </c>
      <c r="J40" s="23">
        <f>SUM(J32:J39)</f>
        <v>0</v>
      </c>
    </row>
    <row r="41" spans="1:11">
      <c r="H41" s="5"/>
      <c r="I41" s="6"/>
    </row>
    <row r="42" spans="1:11" s="10" customFormat="1">
      <c r="A42" s="21" t="s">
        <v>79</v>
      </c>
      <c r="B42" s="21" t="s">
        <v>19</v>
      </c>
      <c r="C42" s="21" t="s">
        <v>5</v>
      </c>
      <c r="D42" s="21" t="s">
        <v>80</v>
      </c>
      <c r="E42" s="21" t="s">
        <v>3</v>
      </c>
      <c r="F42" s="21" t="s">
        <v>6</v>
      </c>
      <c r="G42" s="21" t="s">
        <v>20</v>
      </c>
      <c r="H42" s="21" t="s">
        <v>72</v>
      </c>
      <c r="I42" s="21" t="s">
        <v>10</v>
      </c>
    </row>
    <row r="43" spans="1:11">
      <c r="A43" s="1"/>
      <c r="B43" s="1"/>
      <c r="C43" s="1"/>
      <c r="D43" s="2"/>
      <c r="E43" s="1"/>
      <c r="F43" s="30"/>
      <c r="G43" s="1"/>
      <c r="H43" s="1"/>
      <c r="I43" s="2">
        <f>IF(G43&lt;&gt;"",D43*F43/G43*H43,)</f>
        <v>0</v>
      </c>
    </row>
    <row r="44" spans="1:11">
      <c r="A44" s="1"/>
      <c r="B44" s="1"/>
      <c r="C44" s="1"/>
      <c r="D44" s="1"/>
      <c r="E44" s="1"/>
      <c r="F44" s="31"/>
      <c r="G44" s="1"/>
      <c r="H44" s="1"/>
      <c r="I44" s="2">
        <f>IF(G44&lt;&gt;"",D44*F44/G44*H44,)</f>
        <v>0</v>
      </c>
    </row>
    <row r="45" spans="1:11" s="10" customFormat="1">
      <c r="H45" s="22" t="s">
        <v>10</v>
      </c>
      <c r="I45" s="23">
        <f>SUM(I43:I44)</f>
        <v>0</v>
      </c>
    </row>
    <row r="46" spans="1:11">
      <c r="H46" s="5"/>
      <c r="I46" s="6"/>
    </row>
    <row r="47" spans="1:11">
      <c r="H47" s="48" t="s">
        <v>70</v>
      </c>
      <c r="I47" s="48"/>
      <c r="J47" s="48"/>
      <c r="K47" s="48"/>
    </row>
  </sheetData>
  <mergeCells count="1">
    <mergeCell ref="H47:K47"/>
  </mergeCells>
  <phoneticPr fontId="6"/>
  <pageMargins left="0.25" right="0.25" top="0.75" bottom="0.75" header="0.3" footer="0.3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3</vt:i4>
      </vt:variant>
    </vt:vector>
  </HeadingPairs>
  <TitlesOfParts>
    <vt:vector size="6" baseType="lpstr">
      <vt:lpstr>Assembly_1</vt:lpstr>
      <vt:lpstr>Part_1</vt:lpstr>
      <vt:lpstr>Part_2</vt:lpstr>
      <vt:lpstr>Assembly_1!Print_Area</vt:lpstr>
      <vt:lpstr>Part_1!Print_Area</vt:lpstr>
      <vt:lpstr>Part_2!Print_Area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Gina</cp:lastModifiedBy>
  <cp:lastPrinted>2020-01-12T15:08:18Z</cp:lastPrinted>
  <dcterms:created xsi:type="dcterms:W3CDTF">2008-10-07T18:47:36Z</dcterms:created>
  <dcterms:modified xsi:type="dcterms:W3CDTF">2021-04-27T00:55:15Z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