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ticorder_syr_edu/Documents/Semester6/Portfolio/6) MBC 638/"/>
    </mc:Choice>
  </mc:AlternateContent>
  <xr:revisionPtr revIDLastSave="1418" documentId="8_{A20DA2A5-0A37-43D1-962A-CE4B84888996}" xr6:coauthVersionLast="47" xr6:coauthVersionMax="47" xr10:uidLastSave="{B561B692-FD83-4B1A-9E26-8C038C400E63}"/>
  <bookViews>
    <workbookView xWindow="-120" yWindow="-120" windowWidth="29040" windowHeight="13080" xr2:uid="{5497D1D3-790C-43E3-B060-D296AFC237DC}"/>
  </bookViews>
  <sheets>
    <sheet name="Data" sheetId="1" r:id="rId1"/>
    <sheet name="Control Charts" sheetId="17" r:id="rId2"/>
    <sheet name="Chi-Square For Independence" sheetId="16" r:id="rId3"/>
    <sheet name="Data Dictionary" sheetId="2" r:id="rId4"/>
    <sheet name="Data Measurement Plan" sheetId="9" r:id="rId5"/>
    <sheet name="Sample Size" sheetId="18" r:id="rId6"/>
    <sheet name="Correlation" sheetId="8" r:id="rId7"/>
    <sheet name="Descriptive Statistics" sheetId="7" r:id="rId8"/>
    <sheet name="Confidence Interval" sheetId="15" r:id="rId9"/>
    <sheet name="SQL" sheetId="10" r:id="rId10"/>
    <sheet name="Histogram &amp; Trend" sheetId="11" r:id="rId11"/>
    <sheet name="Multi LR" sheetId="13" r:id="rId12"/>
    <sheet name="Single LR" sheetId="14" r:id="rId13"/>
  </sheets>
  <definedNames>
    <definedName name="_xlchart.v1.0" hidden="1">Data!$L$1</definedName>
    <definedName name="_xlchart.v1.1" hidden="1">Data!$L$2:$L$31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8" l="1"/>
  <c r="D19" i="10"/>
  <c r="D18" i="10"/>
  <c r="O20" i="17"/>
  <c r="O19" i="17"/>
  <c r="N8" i="17"/>
  <c r="N9" i="17"/>
  <c r="N10" i="17"/>
  <c r="N11" i="17"/>
  <c r="N12" i="17"/>
  <c r="N13" i="17"/>
  <c r="N14" i="17"/>
  <c r="N15" i="17"/>
  <c r="N16" i="17"/>
  <c r="N7" i="17"/>
  <c r="H8" i="17"/>
  <c r="H9" i="17"/>
  <c r="H10" i="17"/>
  <c r="H11" i="17"/>
  <c r="H12" i="17"/>
  <c r="H13" i="17"/>
  <c r="H14" i="17"/>
  <c r="H15" i="17"/>
  <c r="H16" i="17"/>
  <c r="H7" i="17"/>
  <c r="H17" i="17"/>
  <c r="I19" i="17"/>
  <c r="I16" i="17"/>
  <c r="I15" i="17"/>
  <c r="I14" i="17"/>
  <c r="I13" i="17"/>
  <c r="I12" i="17"/>
  <c r="I11" i="17"/>
  <c r="I10" i="17"/>
  <c r="I9" i="17"/>
  <c r="I8" i="17"/>
  <c r="N17" i="17"/>
  <c r="I20" i="17"/>
  <c r="Q16" i="17"/>
  <c r="P16" i="17"/>
  <c r="O16" i="17"/>
  <c r="J16" i="17"/>
  <c r="Q15" i="17"/>
  <c r="P15" i="17"/>
  <c r="O15" i="17"/>
  <c r="J15" i="17"/>
  <c r="Q14" i="17"/>
  <c r="P14" i="17"/>
  <c r="O14" i="17"/>
  <c r="J14" i="17"/>
  <c r="Q13" i="17"/>
  <c r="P13" i="17"/>
  <c r="O13" i="17"/>
  <c r="J13" i="17"/>
  <c r="Q12" i="17"/>
  <c r="P12" i="17"/>
  <c r="O12" i="17"/>
  <c r="J12" i="17"/>
  <c r="Q11" i="17"/>
  <c r="P11" i="17"/>
  <c r="O11" i="17"/>
  <c r="J11" i="17"/>
  <c r="Q10" i="17"/>
  <c r="P10" i="17"/>
  <c r="O10" i="17"/>
  <c r="J10" i="17"/>
  <c r="Q9" i="17"/>
  <c r="P9" i="17"/>
  <c r="O9" i="17"/>
  <c r="J9" i="17"/>
  <c r="Q8" i="17"/>
  <c r="P8" i="17"/>
  <c r="O8" i="17"/>
  <c r="J8" i="17"/>
  <c r="Q7" i="17"/>
  <c r="P7" i="17"/>
  <c r="O7" i="17"/>
  <c r="J7" i="17"/>
  <c r="I7" i="17"/>
  <c r="H6" i="16"/>
  <c r="E9" i="16"/>
  <c r="H7" i="16"/>
  <c r="H8" i="16"/>
  <c r="H9" i="16"/>
  <c r="D11" i="16"/>
  <c r="E11" i="16"/>
  <c r="F9" i="16"/>
  <c r="D12" i="16"/>
  <c r="E12" i="16"/>
  <c r="G9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E20" i="16"/>
  <c r="H12" i="16"/>
  <c r="H13" i="16"/>
  <c r="F5" i="15"/>
  <c r="B5" i="15"/>
  <c r="B4" i="15"/>
  <c r="D8" i="10"/>
  <c r="D7" i="10"/>
</calcChain>
</file>

<file path=xl/sharedStrings.xml><?xml version="1.0" encoding="utf-8"?>
<sst xmlns="http://schemas.openxmlformats.org/spreadsheetml/2006/main" count="640" uniqueCount="184">
  <si>
    <t>Day</t>
  </si>
  <si>
    <t>Weight</t>
  </si>
  <si>
    <t>WrkOutType</t>
  </si>
  <si>
    <t>WrkOutTime</t>
  </si>
  <si>
    <t>BMI</t>
  </si>
  <si>
    <t>CaloriesEaten</t>
  </si>
  <si>
    <t>WrkOutTOD</t>
  </si>
  <si>
    <t>Weights</t>
  </si>
  <si>
    <t>Night</t>
  </si>
  <si>
    <t>BF</t>
  </si>
  <si>
    <t>Morning and Night</t>
  </si>
  <si>
    <t>Water Intake</t>
  </si>
  <si>
    <t>Sleep</t>
  </si>
  <si>
    <t>Day within data collection</t>
  </si>
  <si>
    <t>What kind of workout was done?</t>
  </si>
  <si>
    <t>How long was workout?</t>
  </si>
  <si>
    <t>What time of day was the workout?</t>
  </si>
  <si>
    <t>Total calories eaten for the day</t>
  </si>
  <si>
    <t>BMI for the day</t>
  </si>
  <si>
    <t>Body Fat % of the day</t>
  </si>
  <si>
    <t>Water intake for the day</t>
  </si>
  <si>
    <t>Sleep hours for the day</t>
  </si>
  <si>
    <t>Weight for the day</t>
  </si>
  <si>
    <t>Cardio</t>
  </si>
  <si>
    <t>Morning</t>
  </si>
  <si>
    <t>Low Carbs</t>
  </si>
  <si>
    <t>Weights, Cardio</t>
  </si>
  <si>
    <t>Pyro-Pilates</t>
  </si>
  <si>
    <t>None</t>
  </si>
  <si>
    <t>Weigths and Cardio</t>
  </si>
  <si>
    <t>Vegan</t>
  </si>
  <si>
    <t>Water Intake (Cups)</t>
  </si>
  <si>
    <t>FoodRestriction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</si>
  <si>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</si>
  <si>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</si>
  <si>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</si>
  <si>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</si>
  <si>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</si>
  <si>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</si>
  <si>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</si>
  <si>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</si>
  <si>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</si>
  <si>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</si>
  <si>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</si>
  <si>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</si>
  <si>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</si>
  <si>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Diet or food restrictions for the day</t>
  </si>
  <si>
    <t>WrkOutTOD (Boolean)</t>
  </si>
  <si>
    <t>Boolean version of WorkOutTOD</t>
  </si>
  <si>
    <t xml:space="preserve">Performance Measure </t>
  </si>
  <si>
    <t>Data Source and Location</t>
  </si>
  <si>
    <t>How Will Data Be Collected</t>
  </si>
  <si>
    <t>Who Will Collect Data</t>
  </si>
  <si>
    <t>When Will Data Be Collected</t>
  </si>
  <si>
    <t>Target Sample Size</t>
  </si>
  <si>
    <t>Food Restriction</t>
  </si>
  <si>
    <t>Work Out Type</t>
  </si>
  <si>
    <t>Work Out T.O.D.</t>
  </si>
  <si>
    <t>Work Out T.O.D. (Boolean)</t>
  </si>
  <si>
    <t>Work Out Time</t>
  </si>
  <si>
    <t>Calories Eaten</t>
  </si>
  <si>
    <t>B.M.I.</t>
  </si>
  <si>
    <t>Body Fat</t>
  </si>
  <si>
    <t>At Home Weight Scale</t>
  </si>
  <si>
    <t>Samsung's My Health App Sleep Recorder</t>
  </si>
  <si>
    <t>Phone App</t>
  </si>
  <si>
    <t>Manual</t>
  </si>
  <si>
    <t>Manual water tracking</t>
  </si>
  <si>
    <t>Manual calorie tracking</t>
  </si>
  <si>
    <t>Samsung's My Health workout tracker</t>
  </si>
  <si>
    <t>Interval, each day gets a number</t>
  </si>
  <si>
    <t>10/10/2021-11/10/2021</t>
  </si>
  <si>
    <t>30 days</t>
  </si>
  <si>
    <t>Pull from Health App</t>
  </si>
  <si>
    <t>Read from scale</t>
  </si>
  <si>
    <t>Defect opporutnities per Unit</t>
  </si>
  <si>
    <t>=</t>
  </si>
  <si>
    <t>Units</t>
  </si>
  <si>
    <t>Total Possbile Defects Per Unit</t>
  </si>
  <si>
    <t>1*30=30</t>
  </si>
  <si>
    <t>Total Actual Defects</t>
  </si>
  <si>
    <t>Workouts Less than or equal to 30 minutes are considered a defect</t>
  </si>
  <si>
    <t>Defect per Opportunity Rate</t>
  </si>
  <si>
    <t>A/DU=DPO</t>
  </si>
  <si>
    <t>Defects Per million opportunities</t>
  </si>
  <si>
    <t>DPO*1,000,000</t>
  </si>
  <si>
    <t>SQL Level</t>
  </si>
  <si>
    <t xml:space="preserve">Yield of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</si>
  <si>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</si>
  <si>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</si>
  <si>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</si>
  <si>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</si>
  <si>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</si>
  <si>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</si>
  <si>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</si>
  <si>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</si>
  <si>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</si>
  <si>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</si>
  <si>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</si>
  <si>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</si>
  <si>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</si>
  <si>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</si>
  <si>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</si>
  <si>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</si>
  <si>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</si>
  <si>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</si>
  <si>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</si>
  <si>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</si>
  <si>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</si>
  <si>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</si>
  <si>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</si>
  <si>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</si>
  <si>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</si>
  <si>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</si>
  <si>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Weight</t>
  </si>
  <si>
    <t>Alpha</t>
  </si>
  <si>
    <t>Std Dev</t>
  </si>
  <si>
    <t>Size</t>
  </si>
  <si>
    <t>Confidence.norm</t>
  </si>
  <si>
    <t>Confidence Interval</t>
  </si>
  <si>
    <t>&lt;=</t>
  </si>
  <si>
    <t>Discrete Weight</t>
  </si>
  <si>
    <t>Average</t>
  </si>
  <si>
    <t>High</t>
  </si>
  <si>
    <t>Low</t>
  </si>
  <si>
    <t>Ho:</t>
  </si>
  <si>
    <t>Ha:</t>
  </si>
  <si>
    <t>Weight and Food Restriction are independent</t>
  </si>
  <si>
    <t>Weight and Food Restriction are not independent</t>
  </si>
  <si>
    <t>Totals</t>
  </si>
  <si>
    <t>None Low</t>
  </si>
  <si>
    <t>None Average</t>
  </si>
  <si>
    <t>None High</t>
  </si>
  <si>
    <t>Low Carbs Low</t>
  </si>
  <si>
    <t>Low Carbs Average</t>
  </si>
  <si>
    <t>Low Carbs High</t>
  </si>
  <si>
    <t>Vegan Low</t>
  </si>
  <si>
    <t>Vegan Average</t>
  </si>
  <si>
    <t>Vegan High</t>
  </si>
  <si>
    <t>Category</t>
  </si>
  <si>
    <t>f(Observed)</t>
  </si>
  <si>
    <t>F(Expected)</t>
  </si>
  <si>
    <t>DF</t>
  </si>
  <si>
    <t>P Value</t>
  </si>
  <si>
    <t>CHI-SQUARED TEST FOR INDEPENDENCE</t>
  </si>
  <si>
    <t>Improve Phase</t>
  </si>
  <si>
    <t>x-bar / R Chart Exercise :: Testing the Measurement System</t>
  </si>
  <si>
    <t>R-chart</t>
  </si>
  <si>
    <t>x bar chart</t>
  </si>
  <si>
    <t>Insert&gt;Line&gt; first chart</t>
  </si>
  <si>
    <t>Sample</t>
  </si>
  <si>
    <t>Calculations&gt;&gt;&gt;</t>
  </si>
  <si>
    <t>Centerline</t>
  </si>
  <si>
    <t>R</t>
  </si>
  <si>
    <t>Rbar</t>
  </si>
  <si>
    <t>UCL</t>
  </si>
  <si>
    <t>LCL</t>
  </si>
  <si>
    <t>x-bar</t>
  </si>
  <si>
    <t>x bar bar</t>
  </si>
  <si>
    <t xml:space="preserve">Rbar = </t>
  </si>
  <si>
    <t>x bar bar=</t>
  </si>
  <si>
    <t>UCL = D4*Rbar</t>
  </si>
  <si>
    <t>UCL = xbarbar+A2*Rbar</t>
  </si>
  <si>
    <t>LCL = D3*Rbar</t>
  </si>
  <si>
    <t>LCL = xbarbar-A2*Rbar</t>
  </si>
  <si>
    <t>Weight in 4 day period</t>
  </si>
  <si>
    <t>n=4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</si>
  <si>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</si>
  <si>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</si>
  <si>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</si>
  <si>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</si>
  <si>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</si>
  <si>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</si>
  <si>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</si>
  <si>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</si>
  <si>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</si>
  <si>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</si>
  <si>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Green is new process data</t>
  </si>
  <si>
    <t>1*10=10</t>
  </si>
  <si>
    <t xml:space="preserve">P is lower than 0.05 so reject Ho, therefore </t>
  </si>
  <si>
    <t>z value for 95% confidence</t>
  </si>
  <si>
    <t>Sample Standard Deviation</t>
  </si>
  <si>
    <t>Margin of Error</t>
  </si>
  <si>
    <t>Ideal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</si>
</sst>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:mm:ss;@"/>
    <numFmt numFmtId="165" formatCode="hh:mm:ss"/>
    <numFmt numFmtId="166" formatCode="_(* #,##0_);_(* \(#,##0\);_(* &quot;-&quot;??_);_(@_)"/>
    <numFmt numFmtId="167" formatCode="0.00000000"/>
    <numFmt numFmtId="168" formatCode="0.000"/>
  </numFmts>
  <fonts count="1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1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165" fontId="0" fillId="0" borderId="0" xfId="0" applyNumberFormat="1"/>
    <xf numFmtId="165" fontId="1" fillId="0" borderId="2" xfId="0" applyNumberFormat="1" applyFont="1" applyBorder="1" applyAlignment="1">
      <alignment horizontal="center"/>
    </xf>
    <xf numFmtId="165" fontId="0" fillId="0" borderId="1" xfId="0" applyNumberFormat="1" applyBorder="1"/>
    <xf numFmtId="0" fontId="3" fillId="0" borderId="0" xfId="0" applyFont="1" applyAlignment="1">
      <alignment horizontal="center" vertical="center" readingOrder="1"/>
    </xf>
    <xf numFmtId="14" fontId="0" fillId="0" borderId="0" xfId="0" applyNumberFormat="1"/>
    <xf numFmtId="0" fontId="0" fillId="2" borderId="0" xfId="0" applyFill="1"/>
    <xf numFmtId="9" fontId="0" fillId="0" borderId="0" xfId="2" applyFont="1"/>
    <xf numFmtId="166" fontId="0" fillId="0" borderId="0" xfId="1" applyNumberFormat="1" applyFont="1"/>
    <xf numFmtId="10" fontId="0" fillId="0" borderId="0" xfId="0" applyNumberFormat="1"/>
    <xf numFmtId="0" fontId="1" fillId="0" borderId="2" xfId="0" applyFont="1" applyBorder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3" borderId="0" xfId="0" applyFont="1" applyFill="1"/>
    <xf numFmtId="0" fontId="0" fillId="3" borderId="0" xfId="0" applyFill="1"/>
    <xf numFmtId="167" fontId="0" fillId="3" borderId="0" xfId="0" applyNumberForma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165" fontId="0" fillId="5" borderId="0" xfId="0" applyNumberFormat="1" applyFill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6" borderId="0" xfId="0" applyFont="1" applyFill="1"/>
    <xf numFmtId="0" fontId="0" fillId="0" borderId="0" xfId="0" applyAlignment="1">
      <alignment horizontal="center"/>
    </xf>
    <xf numFmtId="0" fontId="9" fillId="2" borderId="0" xfId="0" applyFont="1" applyFill="1"/>
    <xf numFmtId="0" fontId="0" fillId="6" borderId="0" xfId="0" applyFill="1"/>
    <xf numFmtId="0" fontId="1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6" borderId="6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2" fontId="0" fillId="0" borderId="0" xfId="0" applyNumberFormat="1"/>
    <xf numFmtId="168" fontId="0" fillId="0" borderId="0" xfId="0" applyNumberFormat="1"/>
    <xf numFmtId="0" fontId="12" fillId="0" borderId="0" xfId="0" applyFont="1"/>
    <xf numFmtId="168" fontId="0" fillId="0" borderId="1" xfId="0" applyNumberFormat="1" applyBorder="1"/>
    <xf numFmtId="0" fontId="13" fillId="0" borderId="0" xfId="0" applyFont="1" applyAlignment="1">
      <alignment horizontal="center"/>
    </xf>
    <xf numFmtId="2" fontId="0" fillId="0" borderId="1" xfId="0" applyNumberFormat="1" applyBorder="1"/>
    <xf numFmtId="0" fontId="11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4" fillId="5" borderId="0" xfId="0" applyFont="1" applyFill="1" applyAlignment="1">
      <alignment horizontal="left"/>
    </xf>
    <xf numFmtId="0" fontId="15" fillId="5" borderId="0" xfId="0" applyFont="1" applyFill="1"/>
    <xf numFmtId="0" fontId="9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Charts'!$H$6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Charts'!$H$7:$H$16</c:f>
              <c:numCache>
                <c:formatCode>0.00</c:formatCode>
                <c:ptCount val="10"/>
                <c:pt idx="0">
                  <c:v>2.6999999999999886</c:v>
                </c:pt>
                <c:pt idx="1">
                  <c:v>0.80000000000001137</c:v>
                </c:pt>
                <c:pt idx="2">
                  <c:v>1.7000000000000171</c:v>
                </c:pt>
                <c:pt idx="3">
                  <c:v>1.8000000000000114</c:v>
                </c:pt>
                <c:pt idx="4">
                  <c:v>1.2000000000000171</c:v>
                </c:pt>
                <c:pt idx="5">
                  <c:v>1.2999999999999829</c:v>
                </c:pt>
                <c:pt idx="6">
                  <c:v>1.7000000000000171</c:v>
                </c:pt>
                <c:pt idx="7">
                  <c:v>1.1000000000000227</c:v>
                </c:pt>
                <c:pt idx="8">
                  <c:v>2.4000000000000057</c:v>
                </c:pt>
                <c:pt idx="9">
                  <c:v>0.70000000000001705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009-8E8E-93AD9EFA2091}"/>
            </c:ext>
          </c:extLst>
        </c:ser>
        <c:ser>
          <c:idx val="1"/>
          <c:order val="1"/>
          <c:tx>
            <c:strRef>
              <c:f>'Control Charts'!$I$6</c:f>
              <c:strCache>
                <c:ptCount val="1"/>
                <c:pt idx="0">
                  <c:v>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Charts'!$I$7:$I$16</c:f>
              <c:numCache>
                <c:formatCode>0.000</c:formatCode>
                <c:ptCount val="10"/>
                <c:pt idx="0">
                  <c:v>1.5400000000000091</c:v>
                </c:pt>
                <c:pt idx="1">
                  <c:v>1.5400000000000091</c:v>
                </c:pt>
                <c:pt idx="2">
                  <c:v>1.5400000000000091</c:v>
                </c:pt>
                <c:pt idx="3">
                  <c:v>1.5400000000000091</c:v>
                </c:pt>
                <c:pt idx="4">
                  <c:v>1.5400000000000091</c:v>
                </c:pt>
                <c:pt idx="5">
                  <c:v>1.5400000000000091</c:v>
                </c:pt>
                <c:pt idx="6">
                  <c:v>1.5400000000000091</c:v>
                </c:pt>
                <c:pt idx="7">
                  <c:v>1.5400000000000091</c:v>
                </c:pt>
                <c:pt idx="8">
                  <c:v>1.5400000000000091</c:v>
                </c:pt>
                <c:pt idx="9">
                  <c:v>1.5400000000000091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4009-8E8E-93AD9EFA2091}"/>
            </c:ext>
          </c:extLst>
        </c:ser>
        <c:ser>
          <c:idx val="2"/>
          <c:order val="2"/>
          <c:tx>
            <c:strRef>
              <c:f>'Control Charts'!$J$6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Charts'!$J$7:$J$16</c:f>
              <c:numCache>
                <c:formatCode>0.000</c:formatCode>
                <c:ptCount val="10"/>
                <c:pt idx="0">
                  <c:v>3.5112000000000205</c:v>
                </c:pt>
                <c:pt idx="1">
                  <c:v>3.5112000000000205</c:v>
                </c:pt>
                <c:pt idx="2">
                  <c:v>3.5112000000000205</c:v>
                </c:pt>
                <c:pt idx="3">
                  <c:v>3.5112000000000205</c:v>
                </c:pt>
                <c:pt idx="4">
                  <c:v>3.5112000000000205</c:v>
                </c:pt>
                <c:pt idx="5">
                  <c:v>3.5112000000000205</c:v>
                </c:pt>
                <c:pt idx="6">
                  <c:v>3.5112000000000205</c:v>
                </c:pt>
                <c:pt idx="7">
                  <c:v>3.5112000000000205</c:v>
                </c:pt>
                <c:pt idx="8">
                  <c:v>3.5112000000000205</c:v>
                </c:pt>
                <c:pt idx="9">
                  <c:v>3.5112000000000205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6-4009-8E8E-93AD9EFA2091}"/>
            </c:ext>
          </c:extLst>
        </c:ser>
        <c:ser>
          <c:idx val="3"/>
          <c:order val="3"/>
          <c:tx>
            <c:strRef>
              <c:f>'Control Charts'!$K$6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Charts'!$K$7:$K$16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6-4009-8E8E-93AD9EFA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19280"/>
        <c:axId val="389414288"/>
      </c:lineChart>
      <c:catAx>
        <c:axId val="38941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4288"/>
        <c:crosses val="autoZero"/>
        <c:auto val="1"/>
        <c:lblAlgn val="ctr"/>
        <c:lblOffset val="100"/>
        <c:noMultiLvlLbl val="0"/>
      </c:catAx>
      <c:valAx>
        <c:axId val="389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Charts'!$N$6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Charts'!$N$7:$N$16</c:f>
              <c:numCache>
                <c:formatCode>0.00</c:formatCode>
                <c:ptCount val="10"/>
                <c:pt idx="0">
                  <c:v>163.35000000000002</c:v>
                </c:pt>
                <c:pt idx="1">
                  <c:v>165.5</c:v>
                </c:pt>
                <c:pt idx="2">
                  <c:v>163.125</c:v>
                </c:pt>
                <c:pt idx="3">
                  <c:v>161.67500000000001</c:v>
                </c:pt>
                <c:pt idx="4">
                  <c:v>162.07499999999999</c:v>
                </c:pt>
                <c:pt idx="5">
                  <c:v>161.4</c:v>
                </c:pt>
                <c:pt idx="6">
                  <c:v>158.70000000000002</c:v>
                </c:pt>
                <c:pt idx="7">
                  <c:v>155.52500000000001</c:v>
                </c:pt>
                <c:pt idx="8">
                  <c:v>156.45000000000002</c:v>
                </c:pt>
                <c:pt idx="9">
                  <c:v>156.6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0-49B6-8220-7FA2BD45409A}"/>
            </c:ext>
          </c:extLst>
        </c:ser>
        <c:ser>
          <c:idx val="1"/>
          <c:order val="1"/>
          <c:tx>
            <c:strRef>
              <c:f>'Control Charts'!$O$6</c:f>
              <c:strCache>
                <c:ptCount val="1"/>
                <c:pt idx="0">
                  <c:v>x bar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Charts'!$O$7:$O$16</c:f>
              <c:numCache>
                <c:formatCode>0.000</c:formatCode>
                <c:ptCount val="10"/>
                <c:pt idx="0">
                  <c:v>160.44</c:v>
                </c:pt>
                <c:pt idx="1">
                  <c:v>160.44</c:v>
                </c:pt>
                <c:pt idx="2">
                  <c:v>160.44</c:v>
                </c:pt>
                <c:pt idx="3">
                  <c:v>160.44</c:v>
                </c:pt>
                <c:pt idx="4">
                  <c:v>160.44</c:v>
                </c:pt>
                <c:pt idx="5">
                  <c:v>160.44</c:v>
                </c:pt>
                <c:pt idx="6">
                  <c:v>160.44</c:v>
                </c:pt>
                <c:pt idx="7">
                  <c:v>160.44</c:v>
                </c:pt>
                <c:pt idx="8">
                  <c:v>160.44</c:v>
                </c:pt>
                <c:pt idx="9">
                  <c:v>160.44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0-49B6-8220-7FA2BD45409A}"/>
            </c:ext>
          </c:extLst>
        </c:ser>
        <c:ser>
          <c:idx val="2"/>
          <c:order val="2"/>
          <c:tx>
            <c:strRef>
              <c:f>'Control Charts'!$P$6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Charts'!$P$7:$P$16</c:f>
              <c:numCache>
                <c:formatCode>0.000</c:formatCode>
                <c:ptCount val="10"/>
                <c:pt idx="0">
                  <c:v>161.5642</c:v>
                </c:pt>
                <c:pt idx="1">
                  <c:v>161.5642</c:v>
                </c:pt>
                <c:pt idx="2">
                  <c:v>161.5642</c:v>
                </c:pt>
                <c:pt idx="3">
                  <c:v>161.5642</c:v>
                </c:pt>
                <c:pt idx="4">
                  <c:v>161.5642</c:v>
                </c:pt>
                <c:pt idx="5">
                  <c:v>161.5642</c:v>
                </c:pt>
                <c:pt idx="6">
                  <c:v>161.5642</c:v>
                </c:pt>
                <c:pt idx="7">
                  <c:v>161.5642</c:v>
                </c:pt>
                <c:pt idx="8">
                  <c:v>161.5642</c:v>
                </c:pt>
                <c:pt idx="9">
                  <c:v>161.5642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0-49B6-8220-7FA2BD45409A}"/>
            </c:ext>
          </c:extLst>
        </c:ser>
        <c:ser>
          <c:idx val="3"/>
          <c:order val="3"/>
          <c:tx>
            <c:strRef>
              <c:f>'Control Charts'!$Q$6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Charts'!$Q$7:$Q$16</c:f>
              <c:numCache>
                <c:formatCode>0.000</c:formatCode>
                <c:ptCount val="10"/>
                <c:pt idx="0">
                  <c:v>159.3158</c:v>
                </c:pt>
                <c:pt idx="1">
                  <c:v>159.3158</c:v>
                </c:pt>
                <c:pt idx="2">
                  <c:v>159.3158</c:v>
                </c:pt>
                <c:pt idx="3">
                  <c:v>159.3158</c:v>
                </c:pt>
                <c:pt idx="4">
                  <c:v>159.3158</c:v>
                </c:pt>
                <c:pt idx="5">
                  <c:v>159.3158</c:v>
                </c:pt>
                <c:pt idx="6">
                  <c:v>159.3158</c:v>
                </c:pt>
                <c:pt idx="7">
                  <c:v>159.3158</c:v>
                </c:pt>
                <c:pt idx="8">
                  <c:v>159.3158</c:v>
                </c:pt>
                <c:pt idx="9">
                  <c:v>159.3158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0-49B6-8220-7FA2BD45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69136"/>
        <c:axId val="809071216"/>
      </c:lineChart>
      <c:catAx>
        <c:axId val="80906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71216"/>
        <c:crosses val="autoZero"/>
        <c:auto val="1"/>
        <c:lblAlgn val="ctr"/>
        <c:lblOffset val="100"/>
        <c:noMultiLvlLbl val="0"/>
      </c:catAx>
      <c:valAx>
        <c:axId val="8090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'Histogram &amp; Trend'!$B$1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'Histogram &amp; Trend'!$A$2:$A$31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'Histogram &amp; Trend'!$B$2:$B$31</c:f>
              <c:numCache>
                <c:formatCode>General</c:formatCode>
                <c:ptCount val="30"/>
                <c:pt idx="0">
                  <c:v>161.5</c:v>
                </c:pt>
                <c:pt idx="1">
                  <c:v>164.2</c:v>
                </c:pt>
                <c:pt idx="2">
                  <c:v>163.9</c:v>
                </c:pt>
                <c:pt idx="3">
                  <c:v>163.80000000000001</c:v>
                </c:pt>
                <c:pt idx="4">
                  <c:v>165.1</c:v>
                </c:pt>
                <c:pt idx="5">
                  <c:v>165.2</c:v>
                </c:pt>
                <c:pt idx="6">
                  <c:v>165.8</c:v>
                </c:pt>
                <c:pt idx="7">
                  <c:v>165.9</c:v>
                </c:pt>
                <c:pt idx="8">
                  <c:v>162.1</c:v>
                </c:pt>
                <c:pt idx="9">
                  <c:v>163.80000000000001</c:v>
                </c:pt>
                <c:pt idx="10">
                  <c:v>163.80000000000001</c:v>
                </c:pt>
                <c:pt idx="11">
                  <c:v>162.80000000000001</c:v>
                </c:pt>
                <c:pt idx="12">
                  <c:v>162.1</c:v>
                </c:pt>
                <c:pt idx="13">
                  <c:v>160.5</c:v>
                </c:pt>
                <c:pt idx="14">
                  <c:v>161.80000000000001</c:v>
                </c:pt>
                <c:pt idx="15">
                  <c:v>162.30000000000001</c:v>
                </c:pt>
                <c:pt idx="16">
                  <c:v>162.9</c:v>
                </c:pt>
                <c:pt idx="17">
                  <c:v>161.9</c:v>
                </c:pt>
                <c:pt idx="18">
                  <c:v>161.69999999999999</c:v>
                </c:pt>
                <c:pt idx="19">
                  <c:v>161.80000000000001</c:v>
                </c:pt>
                <c:pt idx="20">
                  <c:v>162.1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160.80000000000001</c:v>
                </c:pt>
                <c:pt idx="24">
                  <c:v>159.30000000000001</c:v>
                </c:pt>
                <c:pt idx="25">
                  <c:v>158.80000000000001</c:v>
                </c:pt>
                <c:pt idx="26">
                  <c:v>159.1</c:v>
                </c:pt>
                <c:pt idx="27">
                  <c:v>157.6</c:v>
                </c:pt>
                <c:pt idx="28">
                  <c:v>156.30000000000001</c:v>
                </c:pt>
                <c:pt idx="29">
                  <c:v>155.30000000000001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F-4EA2-8D70-2B7CC308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91935"/>
        <c:axId val="1340894015"/>
      </c:lineChart>
      <c:catAx>
        <c:axId val="13408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94015"/>
        <c:crosses val="autoZero"/>
        <c:auto val="1"/>
        <c:lblAlgn val="ctr"/>
        <c:lblOffset val="100"/>
        <c:noMultiLvlLbl val="0"/>
      </c:catAx>
      <c:valAx>
        <c:axId val="13408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Weight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Histogram</a:t>
          </a:r>
        </a:p>
      </cx:txPr>
    </cx:title>
    <cx:plotArea>
      <cx:plotAreaRegion>
        <cx:series layoutId="clusteredColumn" uniqueId="{7722E370-0904-4D0C-A26A-C6BD36B7A55D}">
          <cx:tx>
            <cx:txData>
              <cx:f>_xlchart.v1.0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4</xdr:row>
      <xdr:rowOff>57150</xdr:rowOff>
    </xdr:from>
    <xdr:to>
      <xdr:col>24</xdr:col>
      <xdr:colOff>95250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C02FEC-693F-4AE3-ACC8-59214A69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290511</xdr:colOff>
      <xdr:row>16</xdr:row>
      <xdr:rowOff>28575</xdr:rowOff>
    </xdr:from>
    <xdr:to>
      <xdr:col>21</xdr:col>
      <xdr:colOff>247650</xdr:colOff>
      <xdr:row>29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BB2A9A-EBEE-4667-8E5D-C328BDFE8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19050</xdr:rowOff>
    </xdr:from>
    <xdr:to>
      <xdr:col>9</xdr:col>
      <xdr:colOff>409575</xdr:colOff>
      <xdr:row>17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51ACEA-3407-4152-95D6-1332BBF3DA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600074</xdr:colOff>
      <xdr:row>3</xdr:row>
      <xdr:rowOff>9525</xdr:rowOff>
    </xdr:from>
    <xdr:to>
      <xdr:col>18</xdr:col>
      <xdr:colOff>495299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E3C73-6893-4CFF-8006-60E82C5DD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AF9C-7967-4B05-8334-AC77FE4701E2}">
  <dimension ref="A1:AB41"/>
  <sheetViews>
    <sheetView tabSelected="1" workbookViewId="0">
      <selection activeCell="F33" sqref="F33"/>
    </sheetView>
  </sheetViews>
  <sheetFormatPr defaultRowHeight="15" x14ac:dyDescent="0.25"/>
  <cols>
    <col min="1" max="1" width="5.140625" customWidth="1"/>
    <col min="2" max="2" width="15.5703125" bestFit="1" customWidth="1"/>
    <col min="3" max="3" width="18.42578125" bestFit="1" customWidth="1"/>
    <col min="4" max="4" width="17.7109375" bestFit="1" customWidth="1"/>
    <col min="5" max="5" width="21" bestFit="1" customWidth="1"/>
    <col min="6" max="6" width="12.28515625" style="4" bestFit="1" customWidth="1"/>
    <col min="7" max="7" width="13.7109375" bestFit="1" customWidth="1"/>
    <col min="10" max="10" width="18.85546875" bestFit="1" customWidth="1"/>
    <col min="11" max="11" width="9.140625" style="4"/>
    <col min="13" max="13" width="15.28515625" bestFit="1" customWidth="1"/>
    <col min="14" max="14" width="18.140625" bestFit="1" customWidth="1"/>
    <col min="16" max="16" width="18.140625" bestFit="1" customWidth="1"/>
    <col min="18" max="18" width="18.140625" bestFit="1" customWidth="1"/>
    <col min="20" max="20" width="18.140625" bestFit="1" customWidth="1"/>
    <col min="21" max="21" width="12" bestFit="1" customWidth="1"/>
    <col min="22" max="22" width="19.42578125" bestFit="1" customWidth="1"/>
    <col min="24" max="24" width="18.140625" bestFit="1" customWidth="1"/>
    <col min="26" max="26" width="18.140625" bestFit="1" customWidth="1"/>
  </cols>
  <sheetData>
    <row r="1" spans="1:28" x14ac:dyDescent="0.25">
      <c r="A1" t="s">
        <v>0</v>
      </c>
      <c r="B1" t="s">
        <v>32</v>
      </c>
      <c r="C1" t="s">
        <v>2</v>
      </c>
      <c r="D1" t="s">
        <v>6</v>
      </c>
      <c r="E1" t="s">
        <v>47</v>
      </c>
      <c r="F1" s="4" t="s">
        <v>3</v>
      </c>
      <c r="G1" t="s">
        <v>5</v>
      </c>
      <c r="H1" t="s">
        <v>4</v>
      </c>
      <c r="I1" t="s">
        <v>9</v>
      </c>
      <c r="J1" t="s">
        <v>31</v>
      </c>
      <c r="K1" s="4" t="s">
        <v>12</v>
      </c>
      <c r="L1" t="s">
        <v>1</v>
      </c>
      <c r="M1" t="s">
        <v>121</v>
      </c>
      <c r="P1" s="14" t="s">
        <v>145</v>
      </c>
      <c r="Q1" s="14"/>
      <c r="U1" s="4"/>
      <c r="Z1" s="4"/>
    </row>
    <row r="2" spans="1:28" x14ac:dyDescent="0.25">
      <c r="A2">
        <v>1</v>
      </c>
      <c r="B2" t="s">
        <v>28</v>
      </c>
      <c r="C2" t="s">
        <v>7</v>
      </c>
      <c r="D2" t="s">
        <v>8</v>
      </c>
      <c r="E2">
        <v>1</v>
      </c>
      <c r="F2" s="4">
        <v>2.0833333333333332E-2</v>
      </c>
      <c r="G2">
        <v>2500</v>
      </c>
      <c r="H2">
        <v>24.2</v>
      </c>
      <c r="I2">
        <v>18.7</v>
      </c>
      <c r="J2">
        <v>16.5</v>
      </c>
      <c r="K2" s="4">
        <v>0.33333333333333331</v>
      </c>
      <c r="L2">
        <v>161.5</v>
      </c>
      <c r="M2" t="s">
        <v>122</v>
      </c>
      <c r="P2" t="s">
        <v>0</v>
      </c>
      <c r="Q2" t="s">
        <v>32</v>
      </c>
      <c r="R2" t="s">
        <v>2</v>
      </c>
      <c r="S2" t="s">
        <v>6</v>
      </c>
      <c r="T2" t="s">
        <v>47</v>
      </c>
      <c r="U2" s="4" t="s">
        <v>3</v>
      </c>
      <c r="V2" t="s">
        <v>5</v>
      </c>
      <c r="W2" t="s">
        <v>4</v>
      </c>
      <c r="X2" t="s">
        <v>9</v>
      </c>
      <c r="Y2" t="s">
        <v>31</v>
      </c>
      <c r="Z2" s="4" t="s">
        <v>12</v>
      </c>
      <c r="AA2" t="s">
        <v>1</v>
      </c>
      <c r="AB2" t="s">
        <v>121</v>
      </c>
    </row>
    <row r="3" spans="1:28" x14ac:dyDescent="0.25">
      <c r="A3">
        <v>2</v>
      </c>
      <c r="B3" t="s">
        <v>28</v>
      </c>
      <c r="C3" t="s">
        <v>23</v>
      </c>
      <c r="D3" t="s">
        <v>24</v>
      </c>
      <c r="E3">
        <v>0</v>
      </c>
      <c r="F3" s="4">
        <v>1.3888888888888888E-2</v>
      </c>
      <c r="G3">
        <v>2150</v>
      </c>
      <c r="H3">
        <v>24.4</v>
      </c>
      <c r="I3">
        <v>18.899999999999999</v>
      </c>
      <c r="J3">
        <v>20</v>
      </c>
      <c r="K3" s="4">
        <v>0.32291666666666669</v>
      </c>
      <c r="L3">
        <v>164.2</v>
      </c>
      <c r="M3" t="s">
        <v>123</v>
      </c>
      <c r="P3">
        <v>31</v>
      </c>
      <c r="Q3" t="s">
        <v>30</v>
      </c>
      <c r="R3" t="s">
        <v>27</v>
      </c>
      <c r="S3" t="s">
        <v>24</v>
      </c>
      <c r="T3">
        <v>0</v>
      </c>
      <c r="U3" s="4">
        <v>4.8611111111111112E-2</v>
      </c>
      <c r="V3">
        <v>1825</v>
      </c>
      <c r="W3">
        <v>22.9</v>
      </c>
      <c r="X3">
        <v>17.5</v>
      </c>
      <c r="Y3">
        <v>15</v>
      </c>
      <c r="Z3" s="4">
        <v>0.32291666666666669</v>
      </c>
      <c r="AA3">
        <v>155.30000000000001</v>
      </c>
      <c r="AB3" t="s">
        <v>124</v>
      </c>
    </row>
    <row r="4" spans="1:28" x14ac:dyDescent="0.25">
      <c r="A4">
        <v>3</v>
      </c>
      <c r="B4" t="s">
        <v>28</v>
      </c>
      <c r="C4" t="s">
        <v>7</v>
      </c>
      <c r="D4" t="s">
        <v>8</v>
      </c>
      <c r="E4">
        <v>1</v>
      </c>
      <c r="F4" s="4">
        <v>6.25E-2</v>
      </c>
      <c r="G4">
        <v>2120</v>
      </c>
      <c r="H4">
        <v>24</v>
      </c>
      <c r="I4">
        <v>18.8</v>
      </c>
      <c r="J4">
        <v>22</v>
      </c>
      <c r="K4" s="4">
        <v>0.3125</v>
      </c>
      <c r="L4">
        <v>163.9</v>
      </c>
      <c r="M4" t="s">
        <v>123</v>
      </c>
      <c r="P4">
        <v>32</v>
      </c>
      <c r="Q4" t="s">
        <v>30</v>
      </c>
      <c r="R4" t="s">
        <v>23</v>
      </c>
      <c r="S4" t="s">
        <v>8</v>
      </c>
      <c r="T4">
        <v>1</v>
      </c>
      <c r="U4" s="4">
        <v>2.0833333333333332E-2</v>
      </c>
      <c r="V4">
        <v>1965</v>
      </c>
      <c r="W4">
        <v>22.9</v>
      </c>
      <c r="X4">
        <v>17.5</v>
      </c>
      <c r="Y4">
        <v>13</v>
      </c>
      <c r="Z4" s="4">
        <v>0.32291666666666669</v>
      </c>
      <c r="AA4">
        <v>155.19999999999999</v>
      </c>
      <c r="AB4" t="s">
        <v>124</v>
      </c>
    </row>
    <row r="5" spans="1:28" x14ac:dyDescent="0.25">
      <c r="A5">
        <v>4</v>
      </c>
      <c r="B5" t="s">
        <v>28</v>
      </c>
      <c r="C5" t="s">
        <v>26</v>
      </c>
      <c r="D5" t="s">
        <v>10</v>
      </c>
      <c r="E5">
        <v>0</v>
      </c>
      <c r="F5" s="4">
        <v>7.2916666666666671E-2</v>
      </c>
      <c r="G5">
        <v>2650</v>
      </c>
      <c r="H5">
        <v>24.4</v>
      </c>
      <c r="I5">
        <v>19</v>
      </c>
      <c r="J5">
        <v>20.5</v>
      </c>
      <c r="K5" s="4">
        <v>0.29166666666666669</v>
      </c>
      <c r="L5">
        <v>163.80000000000001</v>
      </c>
      <c r="M5" t="s">
        <v>123</v>
      </c>
      <c r="P5">
        <v>33</v>
      </c>
      <c r="Q5" t="s">
        <v>30</v>
      </c>
      <c r="R5" t="s">
        <v>27</v>
      </c>
      <c r="S5" t="s">
        <v>8</v>
      </c>
      <c r="T5">
        <v>1</v>
      </c>
      <c r="U5" s="4">
        <v>4.8611111111111112E-2</v>
      </c>
      <c r="V5">
        <v>1994</v>
      </c>
      <c r="W5">
        <v>22.8</v>
      </c>
      <c r="X5">
        <v>17.600000000000001</v>
      </c>
      <c r="Y5">
        <v>10.5</v>
      </c>
      <c r="Z5" s="4">
        <v>0.32291666666666669</v>
      </c>
      <c r="AA5">
        <v>155.5</v>
      </c>
      <c r="AB5" t="s">
        <v>124</v>
      </c>
    </row>
    <row r="6" spans="1:28" x14ac:dyDescent="0.25">
      <c r="A6">
        <v>5</v>
      </c>
      <c r="B6" t="s">
        <v>28</v>
      </c>
      <c r="C6" s="1" t="s">
        <v>23</v>
      </c>
      <c r="D6" t="s">
        <v>24</v>
      </c>
      <c r="E6">
        <v>0</v>
      </c>
      <c r="F6" s="4">
        <v>1.7361111111111112E-2</v>
      </c>
      <c r="G6">
        <v>3000</v>
      </c>
      <c r="H6">
        <v>25.1</v>
      </c>
      <c r="I6">
        <v>19.2</v>
      </c>
      <c r="J6">
        <v>15</v>
      </c>
      <c r="K6" s="4">
        <v>0.33333333333333331</v>
      </c>
      <c r="L6">
        <v>165.1</v>
      </c>
      <c r="M6" t="s">
        <v>123</v>
      </c>
      <c r="P6">
        <v>34</v>
      </c>
      <c r="Q6" t="s">
        <v>30</v>
      </c>
      <c r="R6" t="s">
        <v>23</v>
      </c>
      <c r="S6" t="s">
        <v>24</v>
      </c>
      <c r="T6">
        <v>0</v>
      </c>
      <c r="U6" s="4">
        <v>3.8194444444444441E-2</v>
      </c>
      <c r="V6">
        <v>2025</v>
      </c>
      <c r="W6">
        <v>22.8</v>
      </c>
      <c r="X6">
        <v>17.8</v>
      </c>
      <c r="Y6">
        <v>18</v>
      </c>
      <c r="Z6" s="4">
        <v>0.32291666666666669</v>
      </c>
      <c r="AA6">
        <v>155.6</v>
      </c>
      <c r="AB6" t="s">
        <v>124</v>
      </c>
    </row>
    <row r="7" spans="1:28" x14ac:dyDescent="0.25">
      <c r="A7">
        <v>6</v>
      </c>
      <c r="B7" t="s">
        <v>28</v>
      </c>
      <c r="C7" t="s">
        <v>23</v>
      </c>
      <c r="D7" t="s">
        <v>24</v>
      </c>
      <c r="E7">
        <v>0</v>
      </c>
      <c r="F7" s="4">
        <v>2.0833333333333332E-2</v>
      </c>
      <c r="G7">
        <v>2500</v>
      </c>
      <c r="H7">
        <v>25</v>
      </c>
      <c r="I7">
        <v>19.3</v>
      </c>
      <c r="J7">
        <v>21</v>
      </c>
      <c r="K7" s="4">
        <v>0.33333333333333331</v>
      </c>
      <c r="L7">
        <v>165.2</v>
      </c>
      <c r="M7" t="s">
        <v>123</v>
      </c>
      <c r="P7">
        <v>35</v>
      </c>
      <c r="Q7" t="s">
        <v>30</v>
      </c>
      <c r="R7" t="s">
        <v>7</v>
      </c>
      <c r="S7" t="s">
        <v>8</v>
      </c>
      <c r="T7">
        <v>1</v>
      </c>
      <c r="U7" s="4">
        <v>4.1666666666666664E-2</v>
      </c>
      <c r="V7">
        <v>2122</v>
      </c>
      <c r="W7">
        <v>22.9</v>
      </c>
      <c r="X7">
        <v>18.100000000000001</v>
      </c>
      <c r="Y7">
        <v>17</v>
      </c>
      <c r="Z7" s="4">
        <v>0.32291666666666669</v>
      </c>
      <c r="AA7">
        <v>156.80000000000001</v>
      </c>
      <c r="AB7" t="s">
        <v>124</v>
      </c>
    </row>
    <row r="8" spans="1:28" x14ac:dyDescent="0.25">
      <c r="A8">
        <v>7</v>
      </c>
      <c r="B8" t="s">
        <v>28</v>
      </c>
      <c r="C8" t="s">
        <v>23</v>
      </c>
      <c r="D8" t="s">
        <v>24</v>
      </c>
      <c r="E8">
        <v>0</v>
      </c>
      <c r="F8" s="4">
        <v>0.14583333333333334</v>
      </c>
      <c r="G8">
        <v>2730</v>
      </c>
      <c r="H8">
        <v>24.4</v>
      </c>
      <c r="I8">
        <v>19.100000000000001</v>
      </c>
      <c r="J8">
        <v>10.5</v>
      </c>
      <c r="K8" s="4">
        <v>0.34722222222222227</v>
      </c>
      <c r="L8">
        <v>165.8</v>
      </c>
      <c r="M8" t="s">
        <v>123</v>
      </c>
      <c r="P8">
        <v>36</v>
      </c>
      <c r="Q8" t="s">
        <v>30</v>
      </c>
      <c r="R8" t="s">
        <v>27</v>
      </c>
      <c r="S8" t="s">
        <v>8</v>
      </c>
      <c r="T8">
        <v>1</v>
      </c>
      <c r="U8" s="4">
        <v>4.8611111111111112E-2</v>
      </c>
      <c r="V8">
        <v>1515</v>
      </c>
      <c r="W8">
        <v>23.1</v>
      </c>
      <c r="X8">
        <v>17.899999999999999</v>
      </c>
      <c r="Y8">
        <v>19</v>
      </c>
      <c r="Z8" s="4">
        <v>0.41666666666666669</v>
      </c>
      <c r="AA8">
        <v>157.9</v>
      </c>
      <c r="AB8" t="s">
        <v>124</v>
      </c>
    </row>
    <row r="9" spans="1:28" x14ac:dyDescent="0.25">
      <c r="A9">
        <v>8</v>
      </c>
      <c r="B9" t="s">
        <v>28</v>
      </c>
      <c r="C9" t="s">
        <v>7</v>
      </c>
      <c r="D9" t="s">
        <v>8</v>
      </c>
      <c r="E9">
        <v>1</v>
      </c>
      <c r="F9" s="4">
        <v>3.125E-2</v>
      </c>
      <c r="G9">
        <v>1800</v>
      </c>
      <c r="H9">
        <v>24.6</v>
      </c>
      <c r="I9">
        <v>19.399999999999999</v>
      </c>
      <c r="J9">
        <v>16</v>
      </c>
      <c r="K9" s="4">
        <v>0.3125</v>
      </c>
      <c r="L9">
        <v>165.9</v>
      </c>
      <c r="M9" t="s">
        <v>123</v>
      </c>
      <c r="P9">
        <v>37</v>
      </c>
      <c r="Q9" t="s">
        <v>30</v>
      </c>
      <c r="R9" t="s">
        <v>23</v>
      </c>
      <c r="S9" t="s">
        <v>8</v>
      </c>
      <c r="T9">
        <v>1</v>
      </c>
      <c r="U9" s="4">
        <v>2.0833333333333332E-2</v>
      </c>
      <c r="V9">
        <v>1935</v>
      </c>
      <c r="W9">
        <v>22.9</v>
      </c>
      <c r="X9">
        <v>17.399999999999999</v>
      </c>
      <c r="Y9">
        <v>14</v>
      </c>
      <c r="Z9" s="4">
        <v>0.40625</v>
      </c>
      <c r="AA9">
        <v>156.19999999999999</v>
      </c>
      <c r="AB9" t="s">
        <v>124</v>
      </c>
    </row>
    <row r="10" spans="1:28" x14ac:dyDescent="0.25">
      <c r="A10">
        <v>9</v>
      </c>
      <c r="B10" t="s">
        <v>28</v>
      </c>
      <c r="C10" t="s">
        <v>23</v>
      </c>
      <c r="D10" t="s">
        <v>8</v>
      </c>
      <c r="E10">
        <v>1</v>
      </c>
      <c r="F10" s="4">
        <v>2.0833333333333332E-2</v>
      </c>
      <c r="G10">
        <v>1500</v>
      </c>
      <c r="H10">
        <v>24</v>
      </c>
      <c r="I10">
        <v>19.2</v>
      </c>
      <c r="J10">
        <v>18</v>
      </c>
      <c r="K10" s="4">
        <v>0.33333333333333331</v>
      </c>
      <c r="L10">
        <v>162.1</v>
      </c>
      <c r="M10" t="s">
        <v>122</v>
      </c>
      <c r="P10">
        <v>38</v>
      </c>
      <c r="Q10" t="s">
        <v>30</v>
      </c>
      <c r="R10" t="s">
        <v>27</v>
      </c>
      <c r="S10" t="s">
        <v>24</v>
      </c>
      <c r="T10">
        <v>0</v>
      </c>
      <c r="U10" s="4">
        <v>4.8611111111111112E-2</v>
      </c>
      <c r="V10">
        <v>1995</v>
      </c>
      <c r="W10">
        <v>22.7</v>
      </c>
      <c r="X10">
        <v>17.600000000000001</v>
      </c>
      <c r="Y10">
        <v>13.5</v>
      </c>
      <c r="Z10" s="4">
        <v>0.40625</v>
      </c>
      <c r="AA10">
        <v>156.6</v>
      </c>
      <c r="AB10" t="s">
        <v>124</v>
      </c>
    </row>
    <row r="11" spans="1:28" x14ac:dyDescent="0.25">
      <c r="A11">
        <v>10</v>
      </c>
      <c r="B11" t="s">
        <v>28</v>
      </c>
      <c r="C11" t="s">
        <v>23</v>
      </c>
      <c r="D11" t="s">
        <v>24</v>
      </c>
      <c r="E11">
        <v>0</v>
      </c>
      <c r="F11" s="4">
        <v>1.0416666666666666E-2</v>
      </c>
      <c r="G11">
        <v>3200</v>
      </c>
      <c r="H11">
        <v>24.5</v>
      </c>
      <c r="I11">
        <v>19.5</v>
      </c>
      <c r="J11">
        <v>12</v>
      </c>
      <c r="K11" s="4">
        <v>0.33333333333333331</v>
      </c>
      <c r="L11">
        <v>163.80000000000001</v>
      </c>
      <c r="M11" t="s">
        <v>123</v>
      </c>
      <c r="P11">
        <v>39</v>
      </c>
      <c r="Q11" t="s">
        <v>30</v>
      </c>
      <c r="R11" t="s">
        <v>7</v>
      </c>
      <c r="S11" t="s">
        <v>24</v>
      </c>
      <c r="T11">
        <v>0</v>
      </c>
      <c r="U11" s="4">
        <v>3.125E-2</v>
      </c>
      <c r="V11">
        <v>2315</v>
      </c>
      <c r="W11">
        <v>22.9</v>
      </c>
      <c r="X11">
        <v>17.7</v>
      </c>
      <c r="Y11">
        <v>12</v>
      </c>
      <c r="Z11" s="4">
        <v>0.36458333333333331</v>
      </c>
      <c r="AA11">
        <v>156.69999999999999</v>
      </c>
      <c r="AB11" t="s">
        <v>124</v>
      </c>
    </row>
    <row r="12" spans="1:28" x14ac:dyDescent="0.25">
      <c r="A12">
        <v>11</v>
      </c>
      <c r="B12" t="s">
        <v>25</v>
      </c>
      <c r="C12" t="s">
        <v>26</v>
      </c>
      <c r="D12" t="s">
        <v>8</v>
      </c>
      <c r="E12">
        <v>1</v>
      </c>
      <c r="F12" s="4">
        <v>4.1666666666666664E-2</v>
      </c>
      <c r="G12">
        <v>1800</v>
      </c>
      <c r="H12">
        <v>24.2</v>
      </c>
      <c r="I12">
        <v>19.2</v>
      </c>
      <c r="J12">
        <v>18</v>
      </c>
      <c r="K12" s="4">
        <v>0.33333333333333331</v>
      </c>
      <c r="L12">
        <v>163.80000000000001</v>
      </c>
      <c r="M12" t="s">
        <v>123</v>
      </c>
      <c r="P12">
        <v>40</v>
      </c>
      <c r="Q12" t="s">
        <v>30</v>
      </c>
      <c r="R12" t="s">
        <v>27</v>
      </c>
      <c r="S12" t="s">
        <v>24</v>
      </c>
      <c r="T12">
        <v>0</v>
      </c>
      <c r="U12" s="4">
        <v>4.8611111111111112E-2</v>
      </c>
      <c r="V12">
        <v>1985</v>
      </c>
      <c r="W12">
        <v>23.1</v>
      </c>
      <c r="X12">
        <v>17.7</v>
      </c>
      <c r="Y12">
        <v>16</v>
      </c>
      <c r="Z12" s="4">
        <v>0.375</v>
      </c>
      <c r="AA12">
        <v>156.9</v>
      </c>
      <c r="AB12" t="s">
        <v>124</v>
      </c>
    </row>
    <row r="13" spans="1:28" x14ac:dyDescent="0.25">
      <c r="A13">
        <v>12</v>
      </c>
      <c r="B13" t="s">
        <v>28</v>
      </c>
      <c r="C13" t="s">
        <v>23</v>
      </c>
      <c r="D13" t="s">
        <v>24</v>
      </c>
      <c r="E13">
        <v>0</v>
      </c>
      <c r="F13" s="4">
        <v>2.2222222222222223E-2</v>
      </c>
      <c r="G13">
        <v>2500</v>
      </c>
      <c r="H13">
        <v>24.5</v>
      </c>
      <c r="I13">
        <v>19.399999999999999</v>
      </c>
      <c r="J13">
        <v>13</v>
      </c>
      <c r="K13" s="4">
        <v>0.3125</v>
      </c>
      <c r="L13">
        <v>162.80000000000001</v>
      </c>
      <c r="M13" t="s">
        <v>122</v>
      </c>
    </row>
    <row r="14" spans="1:28" x14ac:dyDescent="0.25">
      <c r="A14">
        <v>13</v>
      </c>
      <c r="B14" t="s">
        <v>25</v>
      </c>
      <c r="C14" t="s">
        <v>23</v>
      </c>
      <c r="D14" t="s">
        <v>8</v>
      </c>
      <c r="E14">
        <v>1</v>
      </c>
      <c r="F14" s="4">
        <v>1.6666666666666666E-2</v>
      </c>
      <c r="G14">
        <v>1200</v>
      </c>
      <c r="H14">
        <v>24.1</v>
      </c>
      <c r="I14">
        <v>19.100000000000001</v>
      </c>
      <c r="J14">
        <v>18</v>
      </c>
      <c r="K14" s="4">
        <v>0.33333333333333331</v>
      </c>
      <c r="L14">
        <v>162.1</v>
      </c>
      <c r="M14" t="s">
        <v>122</v>
      </c>
    </row>
    <row r="15" spans="1:28" x14ac:dyDescent="0.25">
      <c r="A15">
        <v>14</v>
      </c>
      <c r="B15" t="s">
        <v>25</v>
      </c>
      <c r="C15" t="s">
        <v>23</v>
      </c>
      <c r="D15" t="s">
        <v>8</v>
      </c>
      <c r="E15">
        <v>1</v>
      </c>
      <c r="F15" s="4">
        <v>2.4479166666666666E-2</v>
      </c>
      <c r="G15">
        <v>2100</v>
      </c>
      <c r="H15">
        <v>25.3</v>
      </c>
      <c r="I15">
        <v>19.7</v>
      </c>
      <c r="J15">
        <v>16.5</v>
      </c>
      <c r="K15" s="4">
        <v>0.36458333333333331</v>
      </c>
      <c r="L15">
        <v>160.5</v>
      </c>
      <c r="M15" t="s">
        <v>122</v>
      </c>
    </row>
    <row r="16" spans="1:28" x14ac:dyDescent="0.25">
      <c r="A16">
        <v>15</v>
      </c>
      <c r="B16" t="s">
        <v>25</v>
      </c>
      <c r="C16" t="s">
        <v>7</v>
      </c>
      <c r="D16" t="s">
        <v>24</v>
      </c>
      <c r="E16">
        <v>0</v>
      </c>
      <c r="F16" s="4">
        <v>3.125E-2</v>
      </c>
      <c r="G16">
        <v>2600</v>
      </c>
      <c r="H16">
        <v>25.6</v>
      </c>
      <c r="I16">
        <v>19.600000000000001</v>
      </c>
      <c r="J16">
        <v>18</v>
      </c>
      <c r="K16" s="4">
        <v>0.375</v>
      </c>
      <c r="L16">
        <v>161.80000000000001</v>
      </c>
      <c r="M16" t="s">
        <v>122</v>
      </c>
    </row>
    <row r="17" spans="1:13" x14ac:dyDescent="0.25">
      <c r="A17">
        <v>16</v>
      </c>
      <c r="B17" t="s">
        <v>28</v>
      </c>
      <c r="C17" t="s">
        <v>29</v>
      </c>
      <c r="D17" t="s">
        <v>8</v>
      </c>
      <c r="E17">
        <v>1</v>
      </c>
      <c r="F17" s="4">
        <v>3.8194444444444441E-2</v>
      </c>
      <c r="G17">
        <v>3010</v>
      </c>
      <c r="H17">
        <v>25.7</v>
      </c>
      <c r="I17">
        <v>19.7</v>
      </c>
      <c r="J17">
        <v>13</v>
      </c>
      <c r="K17" s="4">
        <v>0.40625</v>
      </c>
      <c r="L17">
        <v>162.30000000000001</v>
      </c>
      <c r="M17" t="s">
        <v>122</v>
      </c>
    </row>
    <row r="18" spans="1:13" x14ac:dyDescent="0.25">
      <c r="A18">
        <v>17</v>
      </c>
      <c r="B18" t="s">
        <v>28</v>
      </c>
      <c r="C18" t="s">
        <v>27</v>
      </c>
      <c r="D18" t="s">
        <v>24</v>
      </c>
      <c r="E18">
        <v>0</v>
      </c>
      <c r="F18" s="4">
        <v>4.1666666666666664E-2</v>
      </c>
      <c r="G18">
        <v>1900</v>
      </c>
      <c r="H18">
        <v>25.3</v>
      </c>
      <c r="I18">
        <v>19.8</v>
      </c>
      <c r="J18">
        <v>15</v>
      </c>
      <c r="K18" s="4">
        <v>0.31944444444444448</v>
      </c>
      <c r="L18">
        <v>162.9</v>
      </c>
      <c r="M18" t="s">
        <v>122</v>
      </c>
    </row>
    <row r="19" spans="1:13" x14ac:dyDescent="0.25">
      <c r="A19">
        <v>18</v>
      </c>
      <c r="B19" t="s">
        <v>28</v>
      </c>
      <c r="C19" t="s">
        <v>23</v>
      </c>
      <c r="D19" t="s">
        <v>24</v>
      </c>
      <c r="E19">
        <v>0</v>
      </c>
      <c r="F19" s="4">
        <v>2.4305555555555556E-2</v>
      </c>
      <c r="G19">
        <v>1600</v>
      </c>
      <c r="H19">
        <v>24.8</v>
      </c>
      <c r="I19">
        <v>19.600000000000001</v>
      </c>
      <c r="J19">
        <v>17</v>
      </c>
      <c r="K19" s="4">
        <v>0.29166666666666669</v>
      </c>
      <c r="L19">
        <v>161.9</v>
      </c>
      <c r="M19" t="s">
        <v>122</v>
      </c>
    </row>
    <row r="20" spans="1:13" x14ac:dyDescent="0.25">
      <c r="A20">
        <v>19</v>
      </c>
      <c r="B20" t="s">
        <v>25</v>
      </c>
      <c r="C20" t="s">
        <v>7</v>
      </c>
      <c r="D20" t="s">
        <v>24</v>
      </c>
      <c r="E20">
        <v>0</v>
      </c>
      <c r="F20" s="4">
        <v>6.25E-2</v>
      </c>
      <c r="G20">
        <v>2100</v>
      </c>
      <c r="H20">
        <v>24.7</v>
      </c>
      <c r="I20">
        <v>19.399999999999999</v>
      </c>
      <c r="J20">
        <v>20.5</v>
      </c>
      <c r="K20" s="4">
        <v>0.28125</v>
      </c>
      <c r="L20">
        <v>161.69999999999999</v>
      </c>
      <c r="M20" t="s">
        <v>122</v>
      </c>
    </row>
    <row r="21" spans="1:13" x14ac:dyDescent="0.25">
      <c r="A21">
        <v>20</v>
      </c>
      <c r="B21" t="s">
        <v>28</v>
      </c>
      <c r="C21" t="s">
        <v>23</v>
      </c>
      <c r="D21" t="s">
        <v>8</v>
      </c>
      <c r="E21">
        <v>1</v>
      </c>
      <c r="F21" s="4">
        <v>1.5277777777777777E-2</v>
      </c>
      <c r="G21">
        <v>2500</v>
      </c>
      <c r="H21">
        <v>24.4</v>
      </c>
      <c r="I21">
        <v>19.399999999999999</v>
      </c>
      <c r="J21">
        <v>14</v>
      </c>
      <c r="K21" s="4">
        <v>0.35416666666666669</v>
      </c>
      <c r="L21">
        <v>161.80000000000001</v>
      </c>
      <c r="M21" t="s">
        <v>122</v>
      </c>
    </row>
    <row r="22" spans="1:13" x14ac:dyDescent="0.25">
      <c r="A22">
        <v>21</v>
      </c>
      <c r="B22" t="s">
        <v>28</v>
      </c>
      <c r="C22" t="s">
        <v>23</v>
      </c>
      <c r="D22" t="s">
        <v>8</v>
      </c>
      <c r="E22">
        <v>1</v>
      </c>
      <c r="F22" s="4">
        <v>2.0833333333333332E-2</v>
      </c>
      <c r="G22">
        <v>1750</v>
      </c>
      <c r="H22">
        <v>24.8</v>
      </c>
      <c r="I22">
        <v>19.600000000000001</v>
      </c>
      <c r="J22">
        <v>18</v>
      </c>
      <c r="K22" s="4">
        <v>0.33333333333333331</v>
      </c>
      <c r="L22">
        <v>162.1</v>
      </c>
      <c r="M22" t="s">
        <v>122</v>
      </c>
    </row>
    <row r="23" spans="1:13" x14ac:dyDescent="0.25">
      <c r="A23">
        <v>22</v>
      </c>
      <c r="B23" t="s">
        <v>28</v>
      </c>
      <c r="C23" t="s">
        <v>7</v>
      </c>
      <c r="D23" t="s">
        <v>24</v>
      </c>
      <c r="E23">
        <v>0</v>
      </c>
      <c r="F23" s="4">
        <v>4.1666666666666664E-2</v>
      </c>
      <c r="G23">
        <v>2350</v>
      </c>
      <c r="H23">
        <v>24.6</v>
      </c>
      <c r="I23">
        <v>19.8</v>
      </c>
      <c r="J23">
        <v>23</v>
      </c>
      <c r="K23" s="4">
        <v>0.375</v>
      </c>
      <c r="L23">
        <v>161.5</v>
      </c>
      <c r="M23" t="s">
        <v>122</v>
      </c>
    </row>
    <row r="24" spans="1:13" x14ac:dyDescent="0.25">
      <c r="A24">
        <v>23</v>
      </c>
      <c r="B24" t="s">
        <v>28</v>
      </c>
      <c r="C24" t="s">
        <v>27</v>
      </c>
      <c r="D24" t="s">
        <v>24</v>
      </c>
      <c r="E24">
        <v>0</v>
      </c>
      <c r="F24" s="4">
        <v>4.8611111111111112E-2</v>
      </c>
      <c r="G24">
        <v>1800</v>
      </c>
      <c r="H24">
        <v>24.4</v>
      </c>
      <c r="I24">
        <v>19.600000000000001</v>
      </c>
      <c r="J24">
        <v>13</v>
      </c>
      <c r="K24" s="4">
        <v>0.26041666666666669</v>
      </c>
      <c r="L24">
        <v>161.19999999999999</v>
      </c>
      <c r="M24" t="s">
        <v>122</v>
      </c>
    </row>
    <row r="25" spans="1:13" x14ac:dyDescent="0.25">
      <c r="A25">
        <v>24</v>
      </c>
      <c r="B25" t="s">
        <v>28</v>
      </c>
      <c r="C25" t="s">
        <v>23</v>
      </c>
      <c r="D25" t="s">
        <v>8</v>
      </c>
      <c r="E25">
        <v>1</v>
      </c>
      <c r="F25" s="4">
        <v>1.7361111111111112E-2</v>
      </c>
      <c r="G25">
        <v>1600</v>
      </c>
      <c r="H25">
        <v>24.1</v>
      </c>
      <c r="I25">
        <v>19.2</v>
      </c>
      <c r="J25">
        <v>15.5</v>
      </c>
      <c r="K25" s="4">
        <v>0.30208333333333331</v>
      </c>
      <c r="L25">
        <v>160.80000000000001</v>
      </c>
      <c r="M25" t="s">
        <v>124</v>
      </c>
    </row>
    <row r="26" spans="1:13" x14ac:dyDescent="0.25">
      <c r="A26">
        <v>25</v>
      </c>
      <c r="B26" t="s">
        <v>30</v>
      </c>
      <c r="C26" t="s">
        <v>27</v>
      </c>
      <c r="D26" t="s">
        <v>8</v>
      </c>
      <c r="E26">
        <v>1</v>
      </c>
      <c r="F26" s="4">
        <v>4.8611111111111112E-2</v>
      </c>
      <c r="G26">
        <v>2200</v>
      </c>
      <c r="H26">
        <v>23.6</v>
      </c>
      <c r="I26">
        <v>19</v>
      </c>
      <c r="J26">
        <v>22</v>
      </c>
      <c r="K26" s="4">
        <v>0.35416666666666669</v>
      </c>
      <c r="L26">
        <v>159.30000000000001</v>
      </c>
      <c r="M26" t="s">
        <v>124</v>
      </c>
    </row>
    <row r="27" spans="1:13" x14ac:dyDescent="0.25">
      <c r="A27">
        <v>26</v>
      </c>
      <c r="B27" t="s">
        <v>30</v>
      </c>
      <c r="C27" t="s">
        <v>27</v>
      </c>
      <c r="D27" t="s">
        <v>8</v>
      </c>
      <c r="E27">
        <v>1</v>
      </c>
      <c r="F27" s="4">
        <v>4.8611111111111112E-2</v>
      </c>
      <c r="G27">
        <v>2675</v>
      </c>
      <c r="H27">
        <v>23.7</v>
      </c>
      <c r="I27">
        <v>18.7</v>
      </c>
      <c r="J27">
        <v>12</v>
      </c>
      <c r="K27" s="4">
        <v>0.22222222222222221</v>
      </c>
      <c r="L27">
        <v>158.80000000000001</v>
      </c>
      <c r="M27" t="s">
        <v>124</v>
      </c>
    </row>
    <row r="28" spans="1:13" x14ac:dyDescent="0.25">
      <c r="A28">
        <v>27</v>
      </c>
      <c r="B28" t="s">
        <v>30</v>
      </c>
      <c r="C28" t="s">
        <v>27</v>
      </c>
      <c r="D28" t="s">
        <v>8</v>
      </c>
      <c r="E28">
        <v>1</v>
      </c>
      <c r="F28" s="4">
        <v>4.8611111111111112E-2</v>
      </c>
      <c r="G28">
        <v>1900</v>
      </c>
      <c r="H28">
        <v>23.4</v>
      </c>
      <c r="I28">
        <v>18.7</v>
      </c>
      <c r="J28">
        <v>21</v>
      </c>
      <c r="K28" s="4">
        <v>0.41666666666666669</v>
      </c>
      <c r="L28">
        <v>159.1</v>
      </c>
      <c r="M28" t="s">
        <v>124</v>
      </c>
    </row>
    <row r="29" spans="1:13" x14ac:dyDescent="0.25">
      <c r="A29">
        <v>28</v>
      </c>
      <c r="B29" t="s">
        <v>30</v>
      </c>
      <c r="C29" t="s">
        <v>27</v>
      </c>
      <c r="D29" t="s">
        <v>8</v>
      </c>
      <c r="E29">
        <v>1</v>
      </c>
      <c r="F29" s="4">
        <v>4.8611111111111112E-2</v>
      </c>
      <c r="G29">
        <v>1920</v>
      </c>
      <c r="H29">
        <v>23.2</v>
      </c>
      <c r="I29">
        <v>18.5</v>
      </c>
      <c r="J29">
        <v>18</v>
      </c>
      <c r="K29" s="4">
        <v>0.38541666666666669</v>
      </c>
      <c r="L29">
        <v>157.6</v>
      </c>
      <c r="M29" t="s">
        <v>124</v>
      </c>
    </row>
    <row r="30" spans="1:13" x14ac:dyDescent="0.25">
      <c r="A30">
        <v>29</v>
      </c>
      <c r="B30" t="s">
        <v>30</v>
      </c>
      <c r="C30" t="s">
        <v>27</v>
      </c>
      <c r="D30" t="s">
        <v>8</v>
      </c>
      <c r="E30">
        <v>1</v>
      </c>
      <c r="F30" s="4">
        <v>4.8611111111111112E-2</v>
      </c>
      <c r="G30">
        <v>1370</v>
      </c>
      <c r="H30">
        <v>23.1</v>
      </c>
      <c r="I30">
        <v>18.2</v>
      </c>
      <c r="J30">
        <v>19</v>
      </c>
      <c r="K30" s="4">
        <v>0.28125</v>
      </c>
      <c r="L30">
        <v>156.30000000000001</v>
      </c>
      <c r="M30" t="s">
        <v>124</v>
      </c>
    </row>
    <row r="31" spans="1:13" x14ac:dyDescent="0.25">
      <c r="A31">
        <v>30</v>
      </c>
      <c r="B31" t="s">
        <v>30</v>
      </c>
      <c r="C31" t="s">
        <v>27</v>
      </c>
      <c r="D31" t="s">
        <v>24</v>
      </c>
      <c r="E31">
        <v>0</v>
      </c>
      <c r="F31" s="4">
        <v>4.8611111111111112E-2</v>
      </c>
      <c r="G31">
        <v>1560</v>
      </c>
      <c r="H31">
        <v>22.9</v>
      </c>
      <c r="I31">
        <v>17.5</v>
      </c>
      <c r="J31">
        <v>14</v>
      </c>
      <c r="K31" s="4">
        <v>0.32291666666666669</v>
      </c>
      <c r="L31">
        <v>155.30000000000001</v>
      </c>
      <c r="M31" t="s">
        <v>124</v>
      </c>
    </row>
    <row r="32" spans="1:13" x14ac:dyDescent="0.25">
      <c r="A32" s="21">
        <v>31</v>
      </c>
      <c r="B32" s="21" t="s">
        <v>30</v>
      </c>
      <c r="C32" s="21" t="s">
        <v>27</v>
      </c>
      <c r="D32" s="21" t="s">
        <v>24</v>
      </c>
      <c r="E32" s="21">
        <v>0</v>
      </c>
      <c r="F32" s="22">
        <v>4.8611111111111112E-2</v>
      </c>
      <c r="G32" s="21">
        <v>1825</v>
      </c>
      <c r="H32" s="21">
        <v>22.9</v>
      </c>
      <c r="I32" s="21">
        <v>17.5</v>
      </c>
      <c r="J32" s="21">
        <v>15</v>
      </c>
      <c r="K32" s="22">
        <v>0.32291666666666669</v>
      </c>
      <c r="L32" s="21">
        <v>155.30000000000001</v>
      </c>
      <c r="M32" s="21" t="s">
        <v>124</v>
      </c>
    </row>
    <row r="33" spans="1:13" x14ac:dyDescent="0.25">
      <c r="A33" s="21">
        <v>32</v>
      </c>
      <c r="B33" s="21" t="s">
        <v>30</v>
      </c>
      <c r="C33" s="21" t="s">
        <v>23</v>
      </c>
      <c r="D33" s="21" t="s">
        <v>8</v>
      </c>
      <c r="E33" s="21">
        <v>1</v>
      </c>
      <c r="F33" s="22">
        <v>2.0833333333333332E-2</v>
      </c>
      <c r="G33" s="21">
        <v>1965</v>
      </c>
      <c r="H33" s="21">
        <v>22.9</v>
      </c>
      <c r="I33" s="21">
        <v>17.5</v>
      </c>
      <c r="J33" s="21">
        <v>13</v>
      </c>
      <c r="K33" s="22">
        <v>0.32291666666666669</v>
      </c>
      <c r="L33" s="21">
        <v>155.19999999999999</v>
      </c>
      <c r="M33" s="21" t="s">
        <v>124</v>
      </c>
    </row>
    <row r="34" spans="1:13" x14ac:dyDescent="0.25">
      <c r="A34" s="21">
        <v>33</v>
      </c>
      <c r="B34" s="21" t="s">
        <v>30</v>
      </c>
      <c r="C34" s="21" t="s">
        <v>27</v>
      </c>
      <c r="D34" s="21" t="s">
        <v>8</v>
      </c>
      <c r="E34" s="21">
        <v>1</v>
      </c>
      <c r="F34" s="22">
        <v>4.8611111111111112E-2</v>
      </c>
      <c r="G34" s="21">
        <v>1994</v>
      </c>
      <c r="H34" s="21">
        <v>22.8</v>
      </c>
      <c r="I34" s="21">
        <v>17.600000000000001</v>
      </c>
      <c r="J34" s="21">
        <v>10.5</v>
      </c>
      <c r="K34" s="22">
        <v>0.32291666666666669</v>
      </c>
      <c r="L34" s="21">
        <v>155.5</v>
      </c>
      <c r="M34" s="21" t="s">
        <v>124</v>
      </c>
    </row>
    <row r="35" spans="1:13" x14ac:dyDescent="0.25">
      <c r="A35" s="21">
        <v>34</v>
      </c>
      <c r="B35" s="21" t="s">
        <v>30</v>
      </c>
      <c r="C35" s="21" t="s">
        <v>23</v>
      </c>
      <c r="D35" s="21" t="s">
        <v>24</v>
      </c>
      <c r="E35" s="21">
        <v>0</v>
      </c>
      <c r="F35" s="22">
        <v>3.8194444444444441E-2</v>
      </c>
      <c r="G35" s="21">
        <v>2025</v>
      </c>
      <c r="H35" s="21">
        <v>22.8</v>
      </c>
      <c r="I35" s="21">
        <v>17.8</v>
      </c>
      <c r="J35" s="21">
        <v>18</v>
      </c>
      <c r="K35" s="22">
        <v>0.32291666666666669</v>
      </c>
      <c r="L35" s="21">
        <v>155.6</v>
      </c>
      <c r="M35" s="21" t="s">
        <v>124</v>
      </c>
    </row>
    <row r="36" spans="1:13" x14ac:dyDescent="0.25">
      <c r="A36" s="21">
        <v>35</v>
      </c>
      <c r="B36" s="21" t="s">
        <v>30</v>
      </c>
      <c r="C36" s="21" t="s">
        <v>7</v>
      </c>
      <c r="D36" s="21" t="s">
        <v>8</v>
      </c>
      <c r="E36" s="21">
        <v>1</v>
      </c>
      <c r="F36" s="22">
        <v>4.1666666666666664E-2</v>
      </c>
      <c r="G36" s="21">
        <v>2122</v>
      </c>
      <c r="H36" s="21">
        <v>22.9</v>
      </c>
      <c r="I36" s="21">
        <v>18.100000000000001</v>
      </c>
      <c r="J36" s="21">
        <v>17</v>
      </c>
      <c r="K36" s="22">
        <v>0.32291666666666669</v>
      </c>
      <c r="L36" s="21">
        <v>156.80000000000001</v>
      </c>
      <c r="M36" s="21" t="s">
        <v>124</v>
      </c>
    </row>
    <row r="37" spans="1:13" x14ac:dyDescent="0.25">
      <c r="A37" s="21">
        <v>36</v>
      </c>
      <c r="B37" s="21" t="s">
        <v>30</v>
      </c>
      <c r="C37" s="21" t="s">
        <v>27</v>
      </c>
      <c r="D37" s="21" t="s">
        <v>8</v>
      </c>
      <c r="E37" s="21">
        <v>1</v>
      </c>
      <c r="F37" s="22">
        <v>4.8611111111111112E-2</v>
      </c>
      <c r="G37" s="21">
        <v>1515</v>
      </c>
      <c r="H37" s="21">
        <v>23.1</v>
      </c>
      <c r="I37" s="21">
        <v>17.899999999999999</v>
      </c>
      <c r="J37" s="21">
        <v>19</v>
      </c>
      <c r="K37" s="22">
        <v>0.41666666666666669</v>
      </c>
      <c r="L37" s="21">
        <v>157.9</v>
      </c>
      <c r="M37" s="21" t="s">
        <v>124</v>
      </c>
    </row>
    <row r="38" spans="1:13" x14ac:dyDescent="0.25">
      <c r="A38" s="21">
        <v>37</v>
      </c>
      <c r="B38" s="21" t="s">
        <v>30</v>
      </c>
      <c r="C38" s="21" t="s">
        <v>23</v>
      </c>
      <c r="D38" s="21" t="s">
        <v>8</v>
      </c>
      <c r="E38" s="21">
        <v>1</v>
      </c>
      <c r="F38" s="22">
        <v>2.0833333333333332E-2</v>
      </c>
      <c r="G38" s="21">
        <v>1935</v>
      </c>
      <c r="H38" s="21">
        <v>22.9</v>
      </c>
      <c r="I38" s="21">
        <v>17.399999999999999</v>
      </c>
      <c r="J38" s="21">
        <v>14</v>
      </c>
      <c r="K38" s="22">
        <v>0.40625</v>
      </c>
      <c r="L38" s="21">
        <v>156.19999999999999</v>
      </c>
      <c r="M38" s="21" t="s">
        <v>124</v>
      </c>
    </row>
    <row r="39" spans="1:13" x14ac:dyDescent="0.25">
      <c r="A39" s="21">
        <v>38</v>
      </c>
      <c r="B39" s="21" t="s">
        <v>30</v>
      </c>
      <c r="C39" s="21" t="s">
        <v>27</v>
      </c>
      <c r="D39" s="21" t="s">
        <v>24</v>
      </c>
      <c r="E39" s="21">
        <v>0</v>
      </c>
      <c r="F39" s="22">
        <v>4.8611111111111112E-2</v>
      </c>
      <c r="G39" s="21">
        <v>1995</v>
      </c>
      <c r="H39" s="21">
        <v>22.7</v>
      </c>
      <c r="I39" s="21">
        <v>17.600000000000001</v>
      </c>
      <c r="J39" s="21">
        <v>13.5</v>
      </c>
      <c r="K39" s="22">
        <v>0.40625</v>
      </c>
      <c r="L39" s="21">
        <v>156.6</v>
      </c>
      <c r="M39" s="21" t="s">
        <v>124</v>
      </c>
    </row>
    <row r="40" spans="1:13" x14ac:dyDescent="0.25">
      <c r="A40" s="21">
        <v>39</v>
      </c>
      <c r="B40" s="21" t="s">
        <v>30</v>
      </c>
      <c r="C40" s="21" t="s">
        <v>7</v>
      </c>
      <c r="D40" s="21" t="s">
        <v>24</v>
      </c>
      <c r="E40" s="21">
        <v>0</v>
      </c>
      <c r="F40" s="22">
        <v>3.125E-2</v>
      </c>
      <c r="G40" s="21">
        <v>2315</v>
      </c>
      <c r="H40" s="21">
        <v>22.9</v>
      </c>
      <c r="I40" s="21">
        <v>17.7</v>
      </c>
      <c r="J40" s="21">
        <v>12</v>
      </c>
      <c r="K40" s="22">
        <v>0.36458333333333331</v>
      </c>
      <c r="L40" s="21">
        <v>156.69999999999999</v>
      </c>
      <c r="M40" s="21" t="s">
        <v>124</v>
      </c>
    </row>
    <row r="41" spans="1:13" x14ac:dyDescent="0.25">
      <c r="A41" s="21">
        <v>40</v>
      </c>
      <c r="B41" s="21" t="s">
        <v>30</v>
      </c>
      <c r="C41" s="21" t="s">
        <v>27</v>
      </c>
      <c r="D41" s="21" t="s">
        <v>24</v>
      </c>
      <c r="E41" s="21">
        <v>0</v>
      </c>
      <c r="F41" s="22">
        <v>4.8611111111111112E-2</v>
      </c>
      <c r="G41" s="21">
        <v>1985</v>
      </c>
      <c r="H41" s="21">
        <v>23.1</v>
      </c>
      <c r="I41" s="21">
        <v>17.7</v>
      </c>
      <c r="J41" s="21">
        <v>16</v>
      </c>
      <c r="K41" s="22">
        <v>0.375</v>
      </c>
      <c r="L41" s="21">
        <v>156.9</v>
      </c>
      <c r="M41" s="21" t="s">
        <v>124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FB22-5824-4787-AD14-0CBDAF8A59C7}">
  <dimension ref="A1:M20"/>
  <sheetViews>
    <sheetView workbookViewId="0">
      <selection activeCell="H32" sqref="H32"/>
    </sheetView>
  </sheetViews>
  <sheetFormatPr defaultRowHeight="15" x14ac:dyDescent="0.25"/>
  <cols>
    <col min="1" max="1" width="30.140625" customWidth="1"/>
    <col min="3" max="3" width="14.140625" bestFit="1" customWidth="1"/>
    <col min="4" max="4" width="11.5703125" bestFit="1" customWidth="1"/>
  </cols>
  <sheetData>
    <row r="1" spans="1:13" x14ac:dyDescent="0.25">
      <c r="A1" s="9" t="s">
        <v>81</v>
      </c>
      <c r="B1" s="9"/>
      <c r="C1" s="9"/>
      <c r="D1" s="9"/>
      <c r="E1" s="9"/>
      <c r="F1" s="9"/>
    </row>
    <row r="3" spans="1:13" x14ac:dyDescent="0.25">
      <c r="A3" t="s">
        <v>75</v>
      </c>
      <c r="B3" t="s">
        <v>76</v>
      </c>
      <c r="C3">
        <v>1</v>
      </c>
    </row>
    <row r="4" spans="1:13" x14ac:dyDescent="0.25">
      <c r="A4" t="s">
        <v>77</v>
      </c>
      <c r="B4" t="s">
        <v>76</v>
      </c>
      <c r="C4">
        <v>30</v>
      </c>
    </row>
    <row r="5" spans="1:13" x14ac:dyDescent="0.25">
      <c r="A5" t="s">
        <v>78</v>
      </c>
      <c r="B5" t="s">
        <v>76</v>
      </c>
      <c r="C5" t="s">
        <v>79</v>
      </c>
    </row>
    <row r="6" spans="1:13" x14ac:dyDescent="0.25">
      <c r="A6" t="s">
        <v>80</v>
      </c>
      <c r="B6" t="s">
        <v>76</v>
      </c>
      <c r="C6">
        <v>10</v>
      </c>
    </row>
    <row r="7" spans="1:13" x14ac:dyDescent="0.25">
      <c r="A7" t="s">
        <v>82</v>
      </c>
      <c r="B7" t="s">
        <v>76</v>
      </c>
      <c r="C7" t="s">
        <v>83</v>
      </c>
      <c r="D7" s="10">
        <f>10/30</f>
        <v>0.33333333333333331</v>
      </c>
    </row>
    <row r="8" spans="1:13" x14ac:dyDescent="0.25">
      <c r="A8" t="s">
        <v>84</v>
      </c>
      <c r="B8" t="s">
        <v>76</v>
      </c>
      <c r="C8" t="s">
        <v>85</v>
      </c>
      <c r="D8" s="11">
        <f>0.33*1000000</f>
        <v>330000</v>
      </c>
    </row>
    <row r="9" spans="1:13" x14ac:dyDescent="0.25">
      <c r="A9" t="s">
        <v>86</v>
      </c>
      <c r="B9" t="s">
        <v>76</v>
      </c>
      <c r="C9">
        <v>1.9</v>
      </c>
      <c r="D9" t="s">
        <v>87</v>
      </c>
      <c r="E9" s="12">
        <v>0.65600000000000003</v>
      </c>
    </row>
    <row r="12" spans="1:13" x14ac:dyDescent="0.25">
      <c r="A12" s="9" t="s">
        <v>81</v>
      </c>
      <c r="B12" s="9"/>
      <c r="C12" s="9"/>
      <c r="D12" s="9"/>
      <c r="E12" s="9"/>
    </row>
    <row r="13" spans="1:13" x14ac:dyDescent="0.25">
      <c r="M13" s="10"/>
    </row>
    <row r="14" spans="1:13" x14ac:dyDescent="0.25">
      <c r="A14" t="s">
        <v>75</v>
      </c>
      <c r="B14" t="s">
        <v>76</v>
      </c>
      <c r="C14">
        <v>1</v>
      </c>
    </row>
    <row r="15" spans="1:13" x14ac:dyDescent="0.25">
      <c r="A15" t="s">
        <v>77</v>
      </c>
      <c r="B15" t="s">
        <v>76</v>
      </c>
      <c r="C15">
        <v>10</v>
      </c>
    </row>
    <row r="16" spans="1:13" x14ac:dyDescent="0.25">
      <c r="A16" t="s">
        <v>78</v>
      </c>
      <c r="B16" t="s">
        <v>76</v>
      </c>
      <c r="C16" t="s">
        <v>178</v>
      </c>
    </row>
    <row r="17" spans="1:5" x14ac:dyDescent="0.25">
      <c r="A17" t="s">
        <v>80</v>
      </c>
      <c r="B17" t="s">
        <v>76</v>
      </c>
      <c r="C17">
        <v>2</v>
      </c>
    </row>
    <row r="18" spans="1:5" x14ac:dyDescent="0.25">
      <c r="A18" t="s">
        <v>82</v>
      </c>
      <c r="B18" t="s">
        <v>76</v>
      </c>
      <c r="C18" t="s">
        <v>83</v>
      </c>
      <c r="D18" s="10">
        <f>2/10</f>
        <v>0.2</v>
      </c>
    </row>
    <row r="19" spans="1:5" x14ac:dyDescent="0.25">
      <c r="A19" t="s">
        <v>84</v>
      </c>
      <c r="B19" t="s">
        <v>76</v>
      </c>
      <c r="C19" t="s">
        <v>85</v>
      </c>
      <c r="D19" s="11">
        <f>0.2*1000000</f>
        <v>200000</v>
      </c>
    </row>
    <row r="20" spans="1:5" x14ac:dyDescent="0.25">
      <c r="A20" t="s">
        <v>86</v>
      </c>
      <c r="B20" t="s">
        <v>76</v>
      </c>
      <c r="C20">
        <v>2.2999999999999998</v>
      </c>
      <c r="D20" t="s">
        <v>87</v>
      </c>
      <c r="E20" s="12">
        <v>0.78800000000000003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0CF0-1111-42E3-A333-93ACBB74B81F}">
  <dimension ref="A1:B31"/>
  <sheetViews>
    <sheetView workbookViewId="0">
      <selection activeCell="M26" sqref="M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161.5</v>
      </c>
    </row>
    <row r="3" spans="1:2" x14ac:dyDescent="0.25">
      <c r="A3">
        <v>2</v>
      </c>
      <c r="B3">
        <v>164.2</v>
      </c>
    </row>
    <row r="4" spans="1:2" x14ac:dyDescent="0.25">
      <c r="A4">
        <v>3</v>
      </c>
      <c r="B4">
        <v>163.9</v>
      </c>
    </row>
    <row r="5" spans="1:2" x14ac:dyDescent="0.25">
      <c r="A5">
        <v>4</v>
      </c>
      <c r="B5">
        <v>163.80000000000001</v>
      </c>
    </row>
    <row r="6" spans="1:2" x14ac:dyDescent="0.25">
      <c r="A6">
        <v>5</v>
      </c>
      <c r="B6">
        <v>165.1</v>
      </c>
    </row>
    <row r="7" spans="1:2" x14ac:dyDescent="0.25">
      <c r="A7">
        <v>6</v>
      </c>
      <c r="B7">
        <v>165.2</v>
      </c>
    </row>
    <row r="8" spans="1:2" x14ac:dyDescent="0.25">
      <c r="A8">
        <v>7</v>
      </c>
      <c r="B8">
        <v>165.8</v>
      </c>
    </row>
    <row r="9" spans="1:2" x14ac:dyDescent="0.25">
      <c r="A9">
        <v>8</v>
      </c>
      <c r="B9">
        <v>165.9</v>
      </c>
    </row>
    <row r="10" spans="1:2" x14ac:dyDescent="0.25">
      <c r="A10">
        <v>9</v>
      </c>
      <c r="B10">
        <v>162.1</v>
      </c>
    </row>
    <row r="11" spans="1:2" x14ac:dyDescent="0.25">
      <c r="A11">
        <v>10</v>
      </c>
      <c r="B11">
        <v>163.80000000000001</v>
      </c>
    </row>
    <row r="12" spans="1:2" x14ac:dyDescent="0.25">
      <c r="A12">
        <v>11</v>
      </c>
      <c r="B12">
        <v>163.80000000000001</v>
      </c>
    </row>
    <row r="13" spans="1:2" x14ac:dyDescent="0.25">
      <c r="A13">
        <v>12</v>
      </c>
      <c r="B13">
        <v>162.80000000000001</v>
      </c>
    </row>
    <row r="14" spans="1:2" x14ac:dyDescent="0.25">
      <c r="A14">
        <v>13</v>
      </c>
      <c r="B14">
        <v>162.1</v>
      </c>
    </row>
    <row r="15" spans="1:2" x14ac:dyDescent="0.25">
      <c r="A15">
        <v>14</v>
      </c>
      <c r="B15">
        <v>160.5</v>
      </c>
    </row>
    <row r="16" spans="1:2" x14ac:dyDescent="0.25">
      <c r="A16">
        <v>15</v>
      </c>
      <c r="B16">
        <v>161.80000000000001</v>
      </c>
    </row>
    <row r="17" spans="1:2" x14ac:dyDescent="0.25">
      <c r="A17">
        <v>16</v>
      </c>
      <c r="B17">
        <v>162.30000000000001</v>
      </c>
    </row>
    <row r="18" spans="1:2" x14ac:dyDescent="0.25">
      <c r="A18">
        <v>17</v>
      </c>
      <c r="B18">
        <v>162.9</v>
      </c>
    </row>
    <row r="19" spans="1:2" x14ac:dyDescent="0.25">
      <c r="A19">
        <v>18</v>
      </c>
      <c r="B19">
        <v>161.9</v>
      </c>
    </row>
    <row r="20" spans="1:2" x14ac:dyDescent="0.25">
      <c r="A20">
        <v>19</v>
      </c>
      <c r="B20">
        <v>161.69999999999999</v>
      </c>
    </row>
    <row r="21" spans="1:2" x14ac:dyDescent="0.25">
      <c r="A21">
        <v>20</v>
      </c>
      <c r="B21">
        <v>161.80000000000001</v>
      </c>
    </row>
    <row r="22" spans="1:2" x14ac:dyDescent="0.25">
      <c r="A22">
        <v>21</v>
      </c>
      <c r="B22">
        <v>162.1</v>
      </c>
    </row>
    <row r="23" spans="1:2" x14ac:dyDescent="0.25">
      <c r="A23">
        <v>22</v>
      </c>
      <c r="B23">
        <v>161.5</v>
      </c>
    </row>
    <row r="24" spans="1:2" x14ac:dyDescent="0.25">
      <c r="A24">
        <v>23</v>
      </c>
      <c r="B24">
        <v>161.19999999999999</v>
      </c>
    </row>
    <row r="25" spans="1:2" x14ac:dyDescent="0.25">
      <c r="A25">
        <v>24</v>
      </c>
      <c r="B25">
        <v>160.80000000000001</v>
      </c>
    </row>
    <row r="26" spans="1:2" x14ac:dyDescent="0.25">
      <c r="A26">
        <v>25</v>
      </c>
      <c r="B26">
        <v>159.30000000000001</v>
      </c>
    </row>
    <row r="27" spans="1:2" x14ac:dyDescent="0.25">
      <c r="A27">
        <v>26</v>
      </c>
      <c r="B27">
        <v>158.80000000000001</v>
      </c>
    </row>
    <row r="28" spans="1:2" x14ac:dyDescent="0.25">
      <c r="A28">
        <v>27</v>
      </c>
      <c r="B28">
        <v>159.1</v>
      </c>
    </row>
    <row r="29" spans="1:2" x14ac:dyDescent="0.25">
      <c r="A29">
        <v>28</v>
      </c>
      <c r="B29">
        <v>157.6</v>
      </c>
    </row>
    <row r="30" spans="1:2" x14ac:dyDescent="0.25">
      <c r="A30">
        <v>29</v>
      </c>
      <c r="B30">
        <v>156.30000000000001</v>
      </c>
    </row>
    <row r="31" spans="1:2" x14ac:dyDescent="0.25">
      <c r="A31">
        <v>30</v>
      </c>
      <c r="B31">
        <v>155.30000000000001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AF79-9FC9-4B4B-81F5-E76254893E0A}">
  <dimension ref="B2:J61"/>
  <sheetViews>
    <sheetView workbookViewId="0">
      <selection activeCell="T15" sqref="T15"/>
    </sheetView>
  </sheetViews>
  <sheetFormatPr defaultRowHeight="15" x14ac:dyDescent="0.25"/>
  <cols>
    <col min="2" max="2" width="21" bestFit="1" customWidth="1"/>
    <col min="3" max="3" width="16.570312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12.5703125" bestFit="1" customWidth="1"/>
  </cols>
  <sheetData>
    <row r="2" spans="2:7" x14ac:dyDescent="0.25">
      <c r="B2" t="s">
        <v>88</v>
      </c>
    </row>
    <row r="3" spans="2:7" ht="15.75" thickBot="1" x14ac:dyDescent="0.3"/>
    <row r="4" spans="2:7" x14ac:dyDescent="0.25">
      <c r="B4" s="13" t="s">
        <v>89</v>
      </c>
      <c r="C4" s="13"/>
    </row>
    <row r="5" spans="2:7" x14ac:dyDescent="0.25">
      <c r="B5" t="s">
        <v>90</v>
      </c>
      <c r="C5">
        <v>0.69443938879726419</v>
      </c>
    </row>
    <row r="6" spans="2:7" x14ac:dyDescent="0.25">
      <c r="B6" t="s">
        <v>91</v>
      </c>
      <c r="C6">
        <v>0.48224606471311782</v>
      </c>
    </row>
    <row r="7" spans="2:7" x14ac:dyDescent="0.25">
      <c r="B7" t="s">
        <v>92</v>
      </c>
      <c r="C7">
        <v>0.31750617621274624</v>
      </c>
    </row>
    <row r="8" spans="2:7" x14ac:dyDescent="0.25">
      <c r="B8" t="s">
        <v>34</v>
      </c>
      <c r="C8">
        <v>2.1480687924288886</v>
      </c>
    </row>
    <row r="9" spans="2:7" ht="15.75" thickBot="1" x14ac:dyDescent="0.3">
      <c r="B9" s="2" t="s">
        <v>93</v>
      </c>
      <c r="C9" s="2">
        <v>30</v>
      </c>
    </row>
    <row r="11" spans="2:7" ht="15.75" thickBot="1" x14ac:dyDescent="0.3">
      <c r="B11" t="s">
        <v>94</v>
      </c>
    </row>
    <row r="12" spans="2:7" x14ac:dyDescent="0.25">
      <c r="B12" s="3"/>
      <c r="C12" s="3" t="s">
        <v>99</v>
      </c>
      <c r="D12" s="3" t="s">
        <v>100</v>
      </c>
      <c r="E12" s="3" t="s">
        <v>101</v>
      </c>
      <c r="F12" s="3" t="s">
        <v>102</v>
      </c>
      <c r="G12" s="3" t="s">
        <v>103</v>
      </c>
    </row>
    <row r="13" spans="2:7" x14ac:dyDescent="0.25">
      <c r="B13" t="s">
        <v>95</v>
      </c>
      <c r="C13">
        <v>7</v>
      </c>
      <c r="D13">
        <v>94.55061018584793</v>
      </c>
      <c r="E13">
        <v>13.507230026549705</v>
      </c>
      <c r="F13">
        <v>2.9273181443972511</v>
      </c>
      <c r="G13">
        <v>2.523545560321816E-2</v>
      </c>
    </row>
    <row r="14" spans="2:7" x14ac:dyDescent="0.25">
      <c r="B14" t="s">
        <v>96</v>
      </c>
      <c r="C14">
        <v>22</v>
      </c>
      <c r="D14">
        <v>101.51238981415189</v>
      </c>
      <c r="E14">
        <v>4.614199537006904</v>
      </c>
    </row>
    <row r="15" spans="2:7" ht="15.75" thickBot="1" x14ac:dyDescent="0.3">
      <c r="B15" s="2" t="s">
        <v>97</v>
      </c>
      <c r="C15" s="2">
        <v>29</v>
      </c>
      <c r="D15" s="2">
        <v>196.06299999999982</v>
      </c>
      <c r="E15" s="2"/>
      <c r="F15" s="2"/>
      <c r="G15" s="2"/>
    </row>
    <row r="16" spans="2:7" ht="15.75" thickBot="1" x14ac:dyDescent="0.3"/>
    <row r="17" spans="2:10" x14ac:dyDescent="0.25">
      <c r="B17" s="3"/>
      <c r="C17" s="3" t="s">
        <v>104</v>
      </c>
      <c r="D17" s="3" t="s">
        <v>34</v>
      </c>
      <c r="E17" s="3" t="s">
        <v>105</v>
      </c>
      <c r="F17" s="3" t="s">
        <v>106</v>
      </c>
      <c r="G17" s="3" t="s">
        <v>107</v>
      </c>
      <c r="H17" s="3" t="s">
        <v>108</v>
      </c>
      <c r="I17" s="3" t="s">
        <v>109</v>
      </c>
      <c r="J17" s="3" t="s">
        <v>110</v>
      </c>
    </row>
    <row r="18" spans="2:10" x14ac:dyDescent="0.25">
      <c r="B18" t="s">
        <v>98</v>
      </c>
      <c r="C18">
        <v>99.898059157686134</v>
      </c>
      <c r="D18">
        <v>17.391331158882974</v>
      </c>
      <c r="E18">
        <v>5.7441295462113713</v>
      </c>
      <c r="F18">
        <v>8.8806288356826762E-6</v>
      </c>
      <c r="G18">
        <v>63.830645852278629</v>
      </c>
      <c r="H18">
        <v>135.96547246309365</v>
      </c>
      <c r="I18">
        <v>63.830645852278629</v>
      </c>
      <c r="J18">
        <v>135.96547246309365</v>
      </c>
    </row>
    <row r="19" spans="2:10" x14ac:dyDescent="0.25">
      <c r="B19" t="s">
        <v>47</v>
      </c>
      <c r="C19">
        <v>-6.5730731811327561E-2</v>
      </c>
      <c r="D19">
        <v>0.92478872626720243</v>
      </c>
      <c r="E19">
        <v>-7.107648476278651E-2</v>
      </c>
      <c r="F19">
        <v>0.94397905812911231</v>
      </c>
      <c r="G19">
        <v>-1.9836251647181471</v>
      </c>
      <c r="H19">
        <v>1.8521637010954919</v>
      </c>
      <c r="I19">
        <v>-1.9836251647181471</v>
      </c>
      <c r="J19">
        <v>1.8521637010954919</v>
      </c>
    </row>
    <row r="20" spans="2:10" x14ac:dyDescent="0.25">
      <c r="B20" t="s">
        <v>3</v>
      </c>
      <c r="C20">
        <v>12.951898026097687</v>
      </c>
      <c r="D20">
        <v>16.373916465989538</v>
      </c>
      <c r="E20">
        <v>0.7910079456555329</v>
      </c>
      <c r="F20">
        <v>0.43738440030665571</v>
      </c>
      <c r="G20">
        <v>-21.005526348828283</v>
      </c>
      <c r="H20">
        <v>46.909322401023658</v>
      </c>
      <c r="I20">
        <v>-21.005526348828283</v>
      </c>
      <c r="J20">
        <v>46.909322401023658</v>
      </c>
    </row>
    <row r="21" spans="2:10" x14ac:dyDescent="0.25">
      <c r="B21" t="s">
        <v>5</v>
      </c>
      <c r="C21">
        <v>1.0052535800276804E-3</v>
      </c>
      <c r="D21">
        <v>9.6635435545109726E-4</v>
      </c>
      <c r="E21">
        <v>1.0402535822984156</v>
      </c>
      <c r="F21">
        <v>0.30952013114998472</v>
      </c>
      <c r="G21">
        <v>-9.9884269179410421E-4</v>
      </c>
      <c r="H21">
        <v>3.0093498518494648E-3</v>
      </c>
      <c r="I21">
        <v>-9.9884269179410421E-4</v>
      </c>
      <c r="J21">
        <v>3.0093498518494648E-3</v>
      </c>
    </row>
    <row r="22" spans="2:10" x14ac:dyDescent="0.25">
      <c r="B22" t="s">
        <v>4</v>
      </c>
      <c r="C22">
        <v>1.5199495351740284</v>
      </c>
      <c r="D22">
        <v>1.2384241625674315</v>
      </c>
      <c r="E22">
        <v>1.2273254843663211</v>
      </c>
      <c r="F22">
        <v>0.23267202183479777</v>
      </c>
      <c r="G22">
        <v>-1.0483849822161646</v>
      </c>
      <c r="H22">
        <v>4.0882840525642212</v>
      </c>
      <c r="I22">
        <v>-1.0483849822161646</v>
      </c>
      <c r="J22">
        <v>4.0882840525642212</v>
      </c>
    </row>
    <row r="23" spans="2:10" x14ac:dyDescent="0.25">
      <c r="B23" t="s">
        <v>9</v>
      </c>
      <c r="C23">
        <v>1.2356870788759917</v>
      </c>
      <c r="D23">
        <v>1.5092357286499574</v>
      </c>
      <c r="E23">
        <v>0.81875021603241493</v>
      </c>
      <c r="F23">
        <v>0.42170969230799382</v>
      </c>
      <c r="G23">
        <v>-1.8942762518896632</v>
      </c>
      <c r="H23">
        <v>4.3656504096416464</v>
      </c>
      <c r="I23">
        <v>-1.8942762518896632</v>
      </c>
      <c r="J23">
        <v>4.3656504096416464</v>
      </c>
    </row>
    <row r="24" spans="2:10" x14ac:dyDescent="0.25">
      <c r="B24" t="s">
        <v>31</v>
      </c>
      <c r="C24">
        <v>8.8268667776984208E-2</v>
      </c>
      <c r="D24">
        <v>0.12904998106089002</v>
      </c>
      <c r="E24">
        <v>0.68398822728486997</v>
      </c>
      <c r="F24">
        <v>0.50112445991692334</v>
      </c>
      <c r="G24">
        <v>-0.1793646123587202</v>
      </c>
      <c r="H24">
        <v>0.35590194791268864</v>
      </c>
      <c r="I24">
        <v>-0.1793646123587202</v>
      </c>
      <c r="J24">
        <v>0.35590194791268864</v>
      </c>
    </row>
    <row r="25" spans="2:10" ht="15.75" thickBot="1" x14ac:dyDescent="0.3">
      <c r="B25" s="2" t="s">
        <v>12</v>
      </c>
      <c r="C25" s="2">
        <v>-8.8320682773841721</v>
      </c>
      <c r="D25" s="2">
        <v>10.79698256128016</v>
      </c>
      <c r="E25" s="2">
        <v>-0.81801264633486492</v>
      </c>
      <c r="F25" s="2">
        <v>0.42212182160144229</v>
      </c>
      <c r="G25" s="2">
        <v>-31.22363962585252</v>
      </c>
      <c r="H25" s="2">
        <v>13.559503071084178</v>
      </c>
      <c r="I25" s="2">
        <v>-31.22363962585252</v>
      </c>
      <c r="J25" s="2">
        <v>13.559503071084178</v>
      </c>
    </row>
    <row r="29" spans="2:10" x14ac:dyDescent="0.25">
      <c r="B29" t="s">
        <v>111</v>
      </c>
    </row>
    <row r="30" spans="2:10" ht="15.75" thickBot="1" x14ac:dyDescent="0.3"/>
    <row r="31" spans="2:10" x14ac:dyDescent="0.25">
      <c r="B31" s="3" t="s">
        <v>112</v>
      </c>
      <c r="C31" s="3" t="s">
        <v>114</v>
      </c>
      <c r="D31" s="3" t="s">
        <v>113</v>
      </c>
    </row>
    <row r="32" spans="2:10" x14ac:dyDescent="0.25">
      <c r="B32">
        <v>1</v>
      </c>
      <c r="C32">
        <v>161.01783097020578</v>
      </c>
      <c r="D32">
        <v>0.48216902979422116</v>
      </c>
    </row>
    <row r="33" spans="2:4" x14ac:dyDescent="0.25">
      <c r="B33">
        <v>2</v>
      </c>
      <c r="C33">
        <v>161.59384758396723</v>
      </c>
      <c r="D33">
        <v>2.6061524160327565</v>
      </c>
    </row>
    <row r="34" spans="2:4" x14ac:dyDescent="0.25">
      <c r="B34">
        <v>3</v>
      </c>
      <c r="C34">
        <v>161.66455492362104</v>
      </c>
      <c r="D34">
        <v>2.2354450763789657</v>
      </c>
    </row>
    <row r="35" spans="2:4" x14ac:dyDescent="0.25">
      <c r="B35">
        <v>4</v>
      </c>
      <c r="C35">
        <v>163.30470130791039</v>
      </c>
      <c r="D35">
        <v>0.49529869208961941</v>
      </c>
    </row>
    <row r="36" spans="2:4" x14ac:dyDescent="0.25">
      <c r="B36">
        <v>5</v>
      </c>
      <c r="C36">
        <v>163.3946117433139</v>
      </c>
      <c r="D36">
        <v>1.7053882566860921</v>
      </c>
    </row>
    <row r="37" spans="2:4" x14ac:dyDescent="0.25">
      <c r="B37">
        <v>6</v>
      </c>
      <c r="C37">
        <v>163.43814258247835</v>
      </c>
      <c r="D37">
        <v>1.7618574175216395</v>
      </c>
    </row>
    <row r="38" spans="2:4" x14ac:dyDescent="0.25">
      <c r="B38">
        <v>7</v>
      </c>
      <c r="C38">
        <v>163.07974239564527</v>
      </c>
      <c r="D38">
        <v>2.7202576043547424</v>
      </c>
    </row>
    <row r="39" spans="2:4" x14ac:dyDescent="0.25">
      <c r="B39">
        <v>8</v>
      </c>
      <c r="C39">
        <v>162.06189692646475</v>
      </c>
      <c r="D39">
        <v>3.838103073535251</v>
      </c>
    </row>
    <row r="40" spans="2:4" x14ac:dyDescent="0.25">
      <c r="B40">
        <v>9</v>
      </c>
      <c r="C40">
        <v>160.45883402424676</v>
      </c>
      <c r="D40">
        <v>1.6411659757532391</v>
      </c>
    </row>
    <row r="41" spans="2:4" x14ac:dyDescent="0.25">
      <c r="B41">
        <v>10</v>
      </c>
      <c r="C41">
        <v>162.69964912225453</v>
      </c>
      <c r="D41">
        <v>1.100350877745484</v>
      </c>
    </row>
    <row r="42" spans="2:4" x14ac:dyDescent="0.25">
      <c r="B42">
        <v>11</v>
      </c>
      <c r="C42">
        <v>161.33423121416689</v>
      </c>
      <c r="D42">
        <v>2.4657687858331201</v>
      </c>
    </row>
    <row r="43" spans="2:4" x14ac:dyDescent="0.25">
      <c r="B43">
        <v>12</v>
      </c>
      <c r="C43">
        <v>162.29757735026703</v>
      </c>
      <c r="D43">
        <v>0.50242264973297779</v>
      </c>
    </row>
    <row r="44" spans="2:4" x14ac:dyDescent="0.25">
      <c r="B44">
        <v>13</v>
      </c>
      <c r="C44">
        <v>160.13171795409281</v>
      </c>
      <c r="D44">
        <v>1.9682820459071877</v>
      </c>
    </row>
    <row r="45" spans="2:4" x14ac:dyDescent="0.25">
      <c r="B45">
        <v>14</v>
      </c>
      <c r="C45">
        <v>163.2945794336473</v>
      </c>
      <c r="D45">
        <v>-2.7945794336473</v>
      </c>
    </row>
    <row r="46" spans="2:4" x14ac:dyDescent="0.25">
      <c r="B46">
        <v>15</v>
      </c>
      <c r="C46">
        <v>164.32345054146489</v>
      </c>
      <c r="D46">
        <v>-2.5234505414648822</v>
      </c>
    </row>
    <row r="47" spans="2:4" x14ac:dyDescent="0.25">
      <c r="B47">
        <v>16</v>
      </c>
      <c r="C47">
        <v>164.31803570260905</v>
      </c>
      <c r="D47">
        <v>-2.0180357026090405</v>
      </c>
    </row>
    <row r="48" spans="2:4" x14ac:dyDescent="0.25">
      <c r="B48">
        <v>17</v>
      </c>
      <c r="C48">
        <v>163.77170565163075</v>
      </c>
      <c r="D48">
        <v>-0.87170565163074798</v>
      </c>
    </row>
    <row r="49" spans="2:4" x14ac:dyDescent="0.25">
      <c r="B49">
        <v>18</v>
      </c>
      <c r="C49">
        <v>162.66003061901068</v>
      </c>
      <c r="D49">
        <v>-0.76003061901067781</v>
      </c>
    </row>
    <row r="50" spans="2:4" x14ac:dyDescent="0.25">
      <c r="B50">
        <v>19</v>
      </c>
      <c r="C50">
        <v>163.65915663778199</v>
      </c>
      <c r="D50">
        <v>-1.9591566377820016</v>
      </c>
    </row>
    <row r="51" spans="2:4" x14ac:dyDescent="0.25">
      <c r="B51">
        <v>20</v>
      </c>
      <c r="C51">
        <v>161.71017375153193</v>
      </c>
      <c r="D51">
        <v>8.9826248468085623E-2</v>
      </c>
    </row>
    <row r="52" spans="2:4" x14ac:dyDescent="0.25">
      <c r="B52">
        <v>21</v>
      </c>
      <c r="C52">
        <v>162.42038187894329</v>
      </c>
      <c r="D52">
        <v>-0.3203818789432944</v>
      </c>
    </row>
    <row r="53" spans="2:4" x14ac:dyDescent="0.25">
      <c r="B53">
        <v>22</v>
      </c>
      <c r="C53">
        <v>163.37558397038256</v>
      </c>
      <c r="D53">
        <v>-1.8755839703825643</v>
      </c>
    </row>
    <row r="54" spans="2:4" x14ac:dyDescent="0.25">
      <c r="B54">
        <v>23</v>
      </c>
      <c r="C54">
        <v>162.49083206053012</v>
      </c>
      <c r="D54">
        <v>-1.2908320605301355</v>
      </c>
    </row>
    <row r="55" spans="2:4" x14ac:dyDescent="0.25">
      <c r="B55">
        <v>24</v>
      </c>
      <c r="C55">
        <v>160.72171293184653</v>
      </c>
      <c r="D55">
        <v>7.8287068153485961E-2</v>
      </c>
    </row>
    <row r="56" spans="2:4" x14ac:dyDescent="0.25">
      <c r="B56">
        <v>25</v>
      </c>
      <c r="C56">
        <v>160.83624249425313</v>
      </c>
      <c r="D56">
        <v>-1.5362424942531163</v>
      </c>
    </row>
    <row r="57" spans="2:4" x14ac:dyDescent="0.25">
      <c r="B57">
        <v>26</v>
      </c>
      <c r="C57">
        <v>161.37768243900587</v>
      </c>
      <c r="D57">
        <v>-2.577682439005855</v>
      </c>
    </row>
    <row r="58" spans="2:4" x14ac:dyDescent="0.25">
      <c r="B58">
        <v>27</v>
      </c>
      <c r="C58">
        <v>159.21969745443374</v>
      </c>
      <c r="D58">
        <v>-0.11969745443374791</v>
      </c>
    </row>
    <row r="59" spans="2:4" x14ac:dyDescent="0.25">
      <c r="B59">
        <v>28</v>
      </c>
      <c r="C59">
        <v>158.69987133356159</v>
      </c>
      <c r="D59">
        <v>-1.0998713335615946</v>
      </c>
    </row>
    <row r="60" spans="2:4" x14ac:dyDescent="0.25">
      <c r="B60">
        <v>29</v>
      </c>
      <c r="C60">
        <v>158.63255656737064</v>
      </c>
      <c r="D60">
        <v>-2.3325565673706308</v>
      </c>
    </row>
    <row r="61" spans="2:4" ht="15.75" thickBot="1" x14ac:dyDescent="0.3">
      <c r="B61" s="2">
        <v>30</v>
      </c>
      <c r="C61" s="2">
        <v>156.91096843336331</v>
      </c>
      <c r="D61" s="2">
        <v>-1.610968433363297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8E52-0F92-490D-A4F4-521D1F81BB1D}">
  <dimension ref="B2:J55"/>
  <sheetViews>
    <sheetView workbookViewId="0">
      <selection activeCell="F19" sqref="F19"/>
    </sheetView>
  </sheetViews>
  <sheetFormatPr defaultRowHeight="15" x14ac:dyDescent="0.25"/>
  <cols>
    <col min="2" max="2" width="17.28515625" customWidth="1"/>
    <col min="3" max="3" width="11.42578125" customWidth="1"/>
    <col min="4" max="4" width="13.140625" customWidth="1"/>
    <col min="5" max="5" width="7.42578125" customWidth="1"/>
    <col min="6" max="6" width="6.85546875" customWidth="1"/>
    <col min="7" max="7" width="11.85546875" customWidth="1"/>
  </cols>
  <sheetData>
    <row r="2" spans="2:7" x14ac:dyDescent="0.25">
      <c r="B2" t="s">
        <v>88</v>
      </c>
    </row>
    <row r="3" spans="2:7" ht="15.75" thickBot="1" x14ac:dyDescent="0.3"/>
    <row r="4" spans="2:7" x14ac:dyDescent="0.25">
      <c r="B4" s="13" t="s">
        <v>89</v>
      </c>
      <c r="C4" s="13"/>
    </row>
    <row r="5" spans="2:7" x14ac:dyDescent="0.25">
      <c r="B5" t="s">
        <v>90</v>
      </c>
      <c r="C5">
        <v>0.6392479611286388</v>
      </c>
    </row>
    <row r="6" spans="2:7" x14ac:dyDescent="0.25">
      <c r="B6" t="s">
        <v>91</v>
      </c>
      <c r="C6">
        <v>0.4086379558071217</v>
      </c>
    </row>
    <row r="7" spans="2:7" x14ac:dyDescent="0.25">
      <c r="B7" t="s">
        <v>92</v>
      </c>
      <c r="C7">
        <v>0.38751788280023319</v>
      </c>
    </row>
    <row r="8" spans="2:7" x14ac:dyDescent="0.25">
      <c r="B8" t="s">
        <v>34</v>
      </c>
      <c r="C8">
        <v>2.0349115150171957</v>
      </c>
    </row>
    <row r="9" spans="2:7" ht="15.75" thickBot="1" x14ac:dyDescent="0.3">
      <c r="B9" s="2" t="s">
        <v>93</v>
      </c>
      <c r="C9" s="2">
        <v>30</v>
      </c>
    </row>
    <row r="11" spans="2:7" ht="15.75" thickBot="1" x14ac:dyDescent="0.3">
      <c r="B11" t="s">
        <v>94</v>
      </c>
    </row>
    <row r="12" spans="2:7" x14ac:dyDescent="0.25">
      <c r="B12" s="3"/>
      <c r="C12" s="3" t="s">
        <v>99</v>
      </c>
      <c r="D12" s="3" t="s">
        <v>100</v>
      </c>
      <c r="E12" s="3" t="s">
        <v>101</v>
      </c>
      <c r="F12" s="3" t="s">
        <v>102</v>
      </c>
      <c r="G12" s="3" t="s">
        <v>103</v>
      </c>
    </row>
    <row r="13" spans="2:7" x14ac:dyDescent="0.25">
      <c r="B13" t="s">
        <v>95</v>
      </c>
      <c r="C13">
        <v>1</v>
      </c>
      <c r="D13">
        <v>80.11878352941163</v>
      </c>
      <c r="E13">
        <v>80.11878352941163</v>
      </c>
      <c r="F13">
        <v>19.348321176439143</v>
      </c>
      <c r="G13">
        <v>1.4314280695201494E-4</v>
      </c>
    </row>
    <row r="14" spans="2:7" x14ac:dyDescent="0.25">
      <c r="B14" t="s">
        <v>96</v>
      </c>
      <c r="C14">
        <v>28</v>
      </c>
      <c r="D14">
        <v>115.94421647058819</v>
      </c>
      <c r="E14">
        <v>4.1408648739495781</v>
      </c>
    </row>
    <row r="15" spans="2:7" ht="15.75" thickBot="1" x14ac:dyDescent="0.3">
      <c r="B15" s="2" t="s">
        <v>97</v>
      </c>
      <c r="C15" s="2">
        <v>29</v>
      </c>
      <c r="D15" s="2">
        <v>196.06299999999982</v>
      </c>
      <c r="E15" s="2"/>
      <c r="F15" s="2"/>
      <c r="G15" s="2"/>
    </row>
    <row r="16" spans="2:7" ht="15.75" thickBot="1" x14ac:dyDescent="0.3"/>
    <row r="17" spans="2:10" x14ac:dyDescent="0.25">
      <c r="B17" s="3"/>
      <c r="C17" s="3" t="s">
        <v>104</v>
      </c>
      <c r="D17" s="3" t="s">
        <v>34</v>
      </c>
      <c r="E17" s="3" t="s">
        <v>105</v>
      </c>
      <c r="F17" s="3" t="s">
        <v>106</v>
      </c>
      <c r="G17" s="3" t="s">
        <v>107</v>
      </c>
      <c r="H17" s="3" t="s">
        <v>108</v>
      </c>
      <c r="I17" s="3" t="s">
        <v>109</v>
      </c>
      <c r="J17" s="3" t="s">
        <v>110</v>
      </c>
    </row>
    <row r="18" spans="2:10" x14ac:dyDescent="0.25">
      <c r="B18" t="s">
        <v>98</v>
      </c>
      <c r="C18">
        <v>103.8832000000001</v>
      </c>
      <c r="D18">
        <v>13.178939117885818</v>
      </c>
      <c r="E18">
        <v>7.8825161168712627</v>
      </c>
      <c r="F18">
        <v>1.382676834276969E-8</v>
      </c>
      <c r="G18">
        <v>76.887366989638068</v>
      </c>
      <c r="H18">
        <v>130.87903301036212</v>
      </c>
      <c r="I18">
        <v>76.887366989638068</v>
      </c>
      <c r="J18">
        <v>130.87903301036212</v>
      </c>
    </row>
    <row r="19" spans="2:10" ht="15.75" thickBot="1" x14ac:dyDescent="0.3">
      <c r="B19" s="2" t="s">
        <v>4</v>
      </c>
      <c r="C19" s="2">
        <v>2.3781176470588208</v>
      </c>
      <c r="D19" s="2">
        <v>0.54064437853685254</v>
      </c>
      <c r="E19" s="2">
        <v>4.3986726607510978</v>
      </c>
      <c r="F19" s="2">
        <v>1.4314280695201494E-4</v>
      </c>
      <c r="G19" s="2">
        <v>1.2706578408924805</v>
      </c>
      <c r="H19" s="2">
        <v>3.4855774532251611</v>
      </c>
      <c r="I19" s="2">
        <v>1.2706578408924805</v>
      </c>
      <c r="J19" s="2">
        <v>3.4855774532251611</v>
      </c>
    </row>
    <row r="23" spans="2:10" x14ac:dyDescent="0.25">
      <c r="B23" t="s">
        <v>111</v>
      </c>
    </row>
    <row r="24" spans="2:10" ht="15.75" thickBot="1" x14ac:dyDescent="0.3"/>
    <row r="25" spans="2:10" x14ac:dyDescent="0.25">
      <c r="B25" s="3" t="s">
        <v>112</v>
      </c>
      <c r="C25" s="3" t="s">
        <v>114</v>
      </c>
      <c r="D25" s="3" t="s">
        <v>113</v>
      </c>
    </row>
    <row r="26" spans="2:10" x14ac:dyDescent="0.25">
      <c r="B26">
        <v>1</v>
      </c>
      <c r="C26">
        <v>161.43364705882357</v>
      </c>
      <c r="D26">
        <v>6.6352941176432978E-2</v>
      </c>
    </row>
    <row r="27" spans="2:10" x14ac:dyDescent="0.25">
      <c r="B27">
        <v>2</v>
      </c>
      <c r="C27">
        <v>161.90927058823533</v>
      </c>
      <c r="D27">
        <v>2.2907294117646586</v>
      </c>
    </row>
    <row r="28" spans="2:10" x14ac:dyDescent="0.25">
      <c r="B28">
        <v>3</v>
      </c>
      <c r="C28">
        <v>160.9580235294118</v>
      </c>
      <c r="D28">
        <v>2.9419764705882017</v>
      </c>
    </row>
    <row r="29" spans="2:10" x14ac:dyDescent="0.25">
      <c r="B29">
        <v>4</v>
      </c>
      <c r="C29">
        <v>161.90927058823533</v>
      </c>
      <c r="D29">
        <v>1.8907294117646813</v>
      </c>
    </row>
    <row r="30" spans="2:10" x14ac:dyDescent="0.25">
      <c r="B30">
        <v>5</v>
      </c>
      <c r="C30">
        <v>163.57395294117651</v>
      </c>
      <c r="D30">
        <v>1.5260470588234796</v>
      </c>
    </row>
    <row r="31" spans="2:10" x14ac:dyDescent="0.25">
      <c r="B31">
        <v>6</v>
      </c>
      <c r="C31">
        <v>163.33614117647062</v>
      </c>
      <c r="D31">
        <v>1.8638588235293696</v>
      </c>
    </row>
    <row r="32" spans="2:10" x14ac:dyDescent="0.25">
      <c r="B32">
        <v>7</v>
      </c>
      <c r="C32">
        <v>161.90927058823533</v>
      </c>
      <c r="D32">
        <v>3.8907294117646813</v>
      </c>
    </row>
    <row r="33" spans="2:4" x14ac:dyDescent="0.25">
      <c r="B33">
        <v>8</v>
      </c>
      <c r="C33">
        <v>162.38489411764709</v>
      </c>
      <c r="D33">
        <v>3.5151058823529127</v>
      </c>
    </row>
    <row r="34" spans="2:4" x14ac:dyDescent="0.25">
      <c r="B34">
        <v>9</v>
      </c>
      <c r="C34">
        <v>160.9580235294118</v>
      </c>
      <c r="D34">
        <v>1.1419764705881903</v>
      </c>
    </row>
    <row r="35" spans="2:4" x14ac:dyDescent="0.25">
      <c r="B35">
        <v>10</v>
      </c>
      <c r="C35">
        <v>162.1470823529412</v>
      </c>
      <c r="D35">
        <v>1.6529176470588141</v>
      </c>
    </row>
    <row r="36" spans="2:4" x14ac:dyDescent="0.25">
      <c r="B36">
        <v>11</v>
      </c>
      <c r="C36">
        <v>161.43364705882357</v>
      </c>
      <c r="D36">
        <v>2.3663529411764443</v>
      </c>
    </row>
    <row r="37" spans="2:4" x14ac:dyDescent="0.25">
      <c r="B37">
        <v>12</v>
      </c>
      <c r="C37">
        <v>162.1470823529412</v>
      </c>
      <c r="D37">
        <v>0.65291764705881405</v>
      </c>
    </row>
    <row r="38" spans="2:4" x14ac:dyDescent="0.25">
      <c r="B38">
        <v>13</v>
      </c>
      <c r="C38">
        <v>161.19583529411767</v>
      </c>
      <c r="D38">
        <v>0.90416470588232301</v>
      </c>
    </row>
    <row r="39" spans="2:4" x14ac:dyDescent="0.25">
      <c r="B39">
        <v>14</v>
      </c>
      <c r="C39">
        <v>164.04957647058828</v>
      </c>
      <c r="D39">
        <v>-3.5495764705882777</v>
      </c>
    </row>
    <row r="40" spans="2:4" x14ac:dyDescent="0.25">
      <c r="B40">
        <v>15</v>
      </c>
      <c r="C40">
        <v>164.76301176470591</v>
      </c>
      <c r="D40">
        <v>-2.9630117647058967</v>
      </c>
    </row>
    <row r="41" spans="2:4" x14ac:dyDescent="0.25">
      <c r="B41">
        <v>16</v>
      </c>
      <c r="C41">
        <v>165.0008235294118</v>
      </c>
      <c r="D41">
        <v>-2.7008235294117924</v>
      </c>
    </row>
    <row r="42" spans="2:4" x14ac:dyDescent="0.25">
      <c r="B42">
        <v>17</v>
      </c>
      <c r="C42">
        <v>164.04957647058828</v>
      </c>
      <c r="D42">
        <v>-1.1495764705882721</v>
      </c>
    </row>
    <row r="43" spans="2:4" x14ac:dyDescent="0.25">
      <c r="B43">
        <v>18</v>
      </c>
      <c r="C43">
        <v>162.86051764705886</v>
      </c>
      <c r="D43">
        <v>-0.96051764705885034</v>
      </c>
    </row>
    <row r="44" spans="2:4" x14ac:dyDescent="0.25">
      <c r="B44">
        <v>19</v>
      </c>
      <c r="C44">
        <v>162.62270588235299</v>
      </c>
      <c r="D44">
        <v>-0.92270588235300011</v>
      </c>
    </row>
    <row r="45" spans="2:4" x14ac:dyDescent="0.25">
      <c r="B45">
        <v>20</v>
      </c>
      <c r="C45">
        <v>161.90927058823533</v>
      </c>
      <c r="D45">
        <v>-0.10927058823531866</v>
      </c>
    </row>
    <row r="46" spans="2:4" x14ac:dyDescent="0.25">
      <c r="B46">
        <v>21</v>
      </c>
      <c r="C46">
        <v>162.86051764705886</v>
      </c>
      <c r="D46">
        <v>-0.76051764705886171</v>
      </c>
    </row>
    <row r="47" spans="2:4" x14ac:dyDescent="0.25">
      <c r="B47">
        <v>22</v>
      </c>
      <c r="C47">
        <v>162.38489411764709</v>
      </c>
      <c r="D47">
        <v>-0.88489411764709303</v>
      </c>
    </row>
    <row r="48" spans="2:4" x14ac:dyDescent="0.25">
      <c r="B48">
        <v>23</v>
      </c>
      <c r="C48">
        <v>161.90927058823533</v>
      </c>
      <c r="D48">
        <v>-0.70927058823534139</v>
      </c>
    </row>
    <row r="49" spans="2:4" x14ac:dyDescent="0.25">
      <c r="B49">
        <v>24</v>
      </c>
      <c r="C49">
        <v>161.19583529411767</v>
      </c>
      <c r="D49">
        <v>-0.39583529411765994</v>
      </c>
    </row>
    <row r="50" spans="2:4" x14ac:dyDescent="0.25">
      <c r="B50">
        <v>25</v>
      </c>
      <c r="C50">
        <v>160.00677647058828</v>
      </c>
      <c r="D50">
        <v>-0.70677647058826665</v>
      </c>
    </row>
    <row r="51" spans="2:4" x14ac:dyDescent="0.25">
      <c r="B51">
        <v>26</v>
      </c>
      <c r="C51">
        <v>160.24458823529415</v>
      </c>
      <c r="D51">
        <v>-1.4445882352941339</v>
      </c>
    </row>
    <row r="52" spans="2:4" x14ac:dyDescent="0.25">
      <c r="B52">
        <v>27</v>
      </c>
      <c r="C52">
        <v>159.53115294117652</v>
      </c>
      <c r="D52">
        <v>-0.4311529411765207</v>
      </c>
    </row>
    <row r="53" spans="2:4" x14ac:dyDescent="0.25">
      <c r="B53">
        <v>28</v>
      </c>
      <c r="C53">
        <v>159.05552941176475</v>
      </c>
      <c r="D53">
        <v>-1.4555294117647577</v>
      </c>
    </row>
    <row r="54" spans="2:4" x14ac:dyDescent="0.25">
      <c r="B54">
        <v>29</v>
      </c>
      <c r="C54">
        <v>158.81771764705886</v>
      </c>
      <c r="D54">
        <v>-2.5177176470588449</v>
      </c>
    </row>
    <row r="55" spans="2:4" ht="15.75" thickBot="1" x14ac:dyDescent="0.3">
      <c r="B55" s="2">
        <v>30</v>
      </c>
      <c r="C55" s="2">
        <v>158.34209411764709</v>
      </c>
      <c r="D55" s="2">
        <v>-3.0420941176470819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A990-0192-45D4-8968-4D0E30E4E4B9}">
  <dimension ref="A1:Z29"/>
  <sheetViews>
    <sheetView workbookViewId="0">
      <selection activeCell="N6" sqref="N6:Q16"/>
    </sheetView>
  </sheetViews>
  <sheetFormatPr defaultRowHeight="15" x14ac:dyDescent="0.25"/>
  <cols>
    <col min="12" max="12" width="4" customWidth="1"/>
  </cols>
  <sheetData>
    <row r="1" spans="1:26" ht="18.75" x14ac:dyDescent="0.3">
      <c r="A1" s="23" t="s">
        <v>146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x14ac:dyDescent="0.3">
      <c r="A2" s="23" t="s">
        <v>165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x14ac:dyDescent="0.25">
      <c r="A3" s="49" t="s">
        <v>177</v>
      </c>
      <c r="B3" s="50"/>
      <c r="C3" s="50"/>
      <c r="D3" s="50"/>
    </row>
    <row r="4" spans="1:26" ht="15.75" thickBot="1" x14ac:dyDescent="0.3">
      <c r="A4" s="25" t="s">
        <v>166</v>
      </c>
      <c r="B4" s="26"/>
      <c r="C4" s="26"/>
      <c r="D4" s="26"/>
      <c r="E4" s="26"/>
      <c r="F4" s="26"/>
      <c r="G4" s="26"/>
      <c r="H4" s="27" t="s">
        <v>147</v>
      </c>
      <c r="I4" s="26"/>
      <c r="J4" s="26"/>
      <c r="K4" s="26"/>
      <c r="L4" s="28"/>
      <c r="M4" s="26"/>
      <c r="N4" s="27" t="s">
        <v>148</v>
      </c>
      <c r="O4" s="26"/>
      <c r="P4" s="26"/>
      <c r="Q4" s="26"/>
      <c r="R4" s="26"/>
      <c r="S4" s="26" t="s">
        <v>149</v>
      </c>
      <c r="T4" s="26"/>
      <c r="U4" s="26"/>
      <c r="V4" s="26"/>
      <c r="W4" s="26"/>
      <c r="X4" s="26"/>
      <c r="Y4" s="26"/>
      <c r="Z4" s="26"/>
    </row>
    <row r="5" spans="1:26" x14ac:dyDescent="0.25">
      <c r="A5" s="29"/>
      <c r="B5" s="51" t="s">
        <v>150</v>
      </c>
      <c r="C5" s="52"/>
      <c r="D5" s="52"/>
      <c r="E5" s="48"/>
      <c r="F5" s="53" t="s">
        <v>151</v>
      </c>
      <c r="G5" s="53"/>
      <c r="I5" s="30" t="s">
        <v>152</v>
      </c>
      <c r="L5" s="31"/>
      <c r="O5" s="30" t="s">
        <v>152</v>
      </c>
    </row>
    <row r="6" spans="1:26" ht="15.75" thickBot="1" x14ac:dyDescent="0.3">
      <c r="A6" s="32" t="s">
        <v>150</v>
      </c>
      <c r="B6" s="46">
        <v>1</v>
      </c>
      <c r="C6" s="33">
        <v>2</v>
      </c>
      <c r="D6" s="33">
        <v>3</v>
      </c>
      <c r="E6" s="47">
        <v>4</v>
      </c>
      <c r="H6" s="33" t="s">
        <v>153</v>
      </c>
      <c r="I6" s="34" t="s">
        <v>154</v>
      </c>
      <c r="J6" s="33" t="s">
        <v>155</v>
      </c>
      <c r="K6" s="33" t="s">
        <v>156</v>
      </c>
      <c r="L6" s="35"/>
      <c r="M6" s="36"/>
      <c r="N6" s="37" t="s">
        <v>157</v>
      </c>
      <c r="O6" s="38" t="s">
        <v>158</v>
      </c>
      <c r="P6" s="33" t="s">
        <v>155</v>
      </c>
      <c r="Q6" s="33" t="s">
        <v>156</v>
      </c>
    </row>
    <row r="7" spans="1:26" x14ac:dyDescent="0.25">
      <c r="A7" s="25" t="s">
        <v>167</v>
      </c>
      <c r="B7">
        <v>161.5</v>
      </c>
      <c r="C7">
        <v>164.2</v>
      </c>
      <c r="D7">
        <v>163.9</v>
      </c>
      <c r="E7">
        <v>163.80000000000001</v>
      </c>
      <c r="H7" s="39">
        <f>MAX(B7:E7)-MIN(B7:E7)</f>
        <v>2.6999999999999886</v>
      </c>
      <c r="I7" s="40">
        <f>H17</f>
        <v>1.5400000000000091</v>
      </c>
      <c r="J7" s="40">
        <f t="shared" ref="J7:J16" si="0">$I$19</f>
        <v>3.5112000000000205</v>
      </c>
      <c r="K7">
        <v>0</v>
      </c>
      <c r="L7" s="31"/>
      <c r="N7" s="39">
        <f>AVERAGE(B7:E7)</f>
        <v>163.35000000000002</v>
      </c>
      <c r="O7" s="40">
        <f t="shared" ref="O7:O16" si="1">$N$17</f>
        <v>160.44</v>
      </c>
      <c r="P7" s="40">
        <f t="shared" ref="P7:P16" si="2">$O$19</f>
        <v>161.5642</v>
      </c>
      <c r="Q7" s="40">
        <f t="shared" ref="Q7:Q16" si="3">$O$20</f>
        <v>159.3158</v>
      </c>
    </row>
    <row r="8" spans="1:26" x14ac:dyDescent="0.25">
      <c r="A8" s="25" t="s">
        <v>168</v>
      </c>
      <c r="B8">
        <v>165.1</v>
      </c>
      <c r="C8">
        <v>165.2</v>
      </c>
      <c r="D8">
        <v>165.8</v>
      </c>
      <c r="E8">
        <v>165.9</v>
      </c>
      <c r="H8" s="39">
        <f t="shared" ref="H8:H16" si="4">MAX(B8:E8)-MIN(B8:E8)</f>
        <v>0.80000000000001137</v>
      </c>
      <c r="I8" s="40">
        <f>H17</f>
        <v>1.5400000000000091</v>
      </c>
      <c r="J8" s="40">
        <f t="shared" si="0"/>
        <v>3.5112000000000205</v>
      </c>
      <c r="K8">
        <v>0</v>
      </c>
      <c r="L8" s="31"/>
      <c r="N8" s="39">
        <f t="shared" ref="N8:N16" si="5">AVERAGE(B8:E8)</f>
        <v>165.5</v>
      </c>
      <c r="O8" s="40">
        <f t="shared" si="1"/>
        <v>160.44</v>
      </c>
      <c r="P8" s="40">
        <f t="shared" si="2"/>
        <v>161.5642</v>
      </c>
      <c r="Q8" s="40">
        <f t="shared" si="3"/>
        <v>159.3158</v>
      </c>
    </row>
    <row r="9" spans="1:26" x14ac:dyDescent="0.25">
      <c r="A9" s="25" t="s">
        <v>169</v>
      </c>
      <c r="B9">
        <v>162.1</v>
      </c>
      <c r="C9">
        <v>163.80000000000001</v>
      </c>
      <c r="D9">
        <v>163.80000000000001</v>
      </c>
      <c r="E9">
        <v>162.80000000000001</v>
      </c>
      <c r="H9" s="39">
        <f t="shared" si="4"/>
        <v>1.7000000000000171</v>
      </c>
      <c r="I9" s="40">
        <f>H17</f>
        <v>1.5400000000000091</v>
      </c>
      <c r="J9" s="40">
        <f t="shared" si="0"/>
        <v>3.5112000000000205</v>
      </c>
      <c r="K9">
        <v>0</v>
      </c>
      <c r="L9" s="31"/>
      <c r="N9" s="39">
        <f t="shared" si="5"/>
        <v>163.125</v>
      </c>
      <c r="O9" s="40">
        <f t="shared" si="1"/>
        <v>160.44</v>
      </c>
      <c r="P9" s="40">
        <f t="shared" si="2"/>
        <v>161.5642</v>
      </c>
      <c r="Q9" s="40">
        <f t="shared" si="3"/>
        <v>159.3158</v>
      </c>
    </row>
    <row r="10" spans="1:26" x14ac:dyDescent="0.25">
      <c r="A10" s="25" t="s">
        <v>170</v>
      </c>
      <c r="B10">
        <v>162.1</v>
      </c>
      <c r="C10">
        <v>160.5</v>
      </c>
      <c r="D10">
        <v>161.80000000000001</v>
      </c>
      <c r="E10">
        <v>162.30000000000001</v>
      </c>
      <c r="H10" s="39">
        <f t="shared" si="4"/>
        <v>1.8000000000000114</v>
      </c>
      <c r="I10" s="40">
        <f>H17</f>
        <v>1.5400000000000091</v>
      </c>
      <c r="J10" s="40">
        <f t="shared" si="0"/>
        <v>3.5112000000000205</v>
      </c>
      <c r="K10">
        <v>0</v>
      </c>
      <c r="L10" s="31"/>
      <c r="N10" s="39">
        <f t="shared" si="5"/>
        <v>161.67500000000001</v>
      </c>
      <c r="O10" s="40">
        <f t="shared" si="1"/>
        <v>160.44</v>
      </c>
      <c r="P10" s="40">
        <f t="shared" si="2"/>
        <v>161.5642</v>
      </c>
      <c r="Q10" s="40">
        <f t="shared" si="3"/>
        <v>159.3158</v>
      </c>
    </row>
    <row r="11" spans="1:26" x14ac:dyDescent="0.25">
      <c r="A11" s="25" t="s">
        <v>171</v>
      </c>
      <c r="B11">
        <v>162.9</v>
      </c>
      <c r="C11">
        <v>161.9</v>
      </c>
      <c r="D11">
        <v>161.69999999999999</v>
      </c>
      <c r="E11">
        <v>161.80000000000001</v>
      </c>
      <c r="H11" s="39">
        <f t="shared" si="4"/>
        <v>1.2000000000000171</v>
      </c>
      <c r="I11" s="40">
        <f>H17</f>
        <v>1.5400000000000091</v>
      </c>
      <c r="J11" s="40">
        <f t="shared" si="0"/>
        <v>3.5112000000000205</v>
      </c>
      <c r="K11">
        <v>0</v>
      </c>
      <c r="L11" s="31"/>
      <c r="N11" s="39">
        <f t="shared" si="5"/>
        <v>162.07499999999999</v>
      </c>
      <c r="O11" s="40">
        <f t="shared" si="1"/>
        <v>160.44</v>
      </c>
      <c r="P11" s="40">
        <f t="shared" si="2"/>
        <v>161.5642</v>
      </c>
      <c r="Q11" s="40">
        <f t="shared" si="3"/>
        <v>159.3158</v>
      </c>
    </row>
    <row r="12" spans="1:26" x14ac:dyDescent="0.25">
      <c r="A12" s="25" t="s">
        <v>172</v>
      </c>
      <c r="B12">
        <v>162.1</v>
      </c>
      <c r="C12">
        <v>161.5</v>
      </c>
      <c r="D12">
        <v>161.19999999999999</v>
      </c>
      <c r="E12">
        <v>160.80000000000001</v>
      </c>
      <c r="H12" s="39">
        <f t="shared" si="4"/>
        <v>1.2999999999999829</v>
      </c>
      <c r="I12" s="40">
        <f>H17</f>
        <v>1.5400000000000091</v>
      </c>
      <c r="J12" s="40">
        <f t="shared" si="0"/>
        <v>3.5112000000000205</v>
      </c>
      <c r="K12">
        <v>0</v>
      </c>
      <c r="L12" s="31"/>
      <c r="N12" s="39">
        <f t="shared" si="5"/>
        <v>161.4</v>
      </c>
      <c r="O12" s="40">
        <f t="shared" si="1"/>
        <v>160.44</v>
      </c>
      <c r="P12" s="40">
        <f t="shared" si="2"/>
        <v>161.5642</v>
      </c>
      <c r="Q12" s="40">
        <f t="shared" si="3"/>
        <v>159.3158</v>
      </c>
    </row>
    <row r="13" spans="1:26" x14ac:dyDescent="0.25">
      <c r="A13" s="25" t="s">
        <v>173</v>
      </c>
      <c r="B13">
        <v>159.30000000000001</v>
      </c>
      <c r="C13">
        <v>158.80000000000001</v>
      </c>
      <c r="D13">
        <v>159.1</v>
      </c>
      <c r="E13">
        <v>157.6</v>
      </c>
      <c r="H13" s="39">
        <f t="shared" si="4"/>
        <v>1.7000000000000171</v>
      </c>
      <c r="I13" s="40">
        <f>H17</f>
        <v>1.5400000000000091</v>
      </c>
      <c r="J13" s="40">
        <f t="shared" si="0"/>
        <v>3.5112000000000205</v>
      </c>
      <c r="K13">
        <v>0</v>
      </c>
      <c r="L13" s="31"/>
      <c r="N13" s="39">
        <f t="shared" si="5"/>
        <v>158.70000000000002</v>
      </c>
      <c r="O13" s="40">
        <f t="shared" si="1"/>
        <v>160.44</v>
      </c>
      <c r="P13" s="40">
        <f t="shared" si="2"/>
        <v>161.5642</v>
      </c>
      <c r="Q13" s="40">
        <f t="shared" si="3"/>
        <v>159.3158</v>
      </c>
    </row>
    <row r="14" spans="1:26" x14ac:dyDescent="0.25">
      <c r="A14" s="25" t="s">
        <v>174</v>
      </c>
      <c r="B14">
        <v>156.30000000000001</v>
      </c>
      <c r="C14">
        <v>155.30000000000001</v>
      </c>
      <c r="D14" s="21">
        <v>155.30000000000001</v>
      </c>
      <c r="E14" s="21">
        <v>155.19999999999999</v>
      </c>
      <c r="H14" s="39">
        <f t="shared" si="4"/>
        <v>1.1000000000000227</v>
      </c>
      <c r="I14" s="40">
        <f>H17</f>
        <v>1.5400000000000091</v>
      </c>
      <c r="J14" s="40">
        <f t="shared" si="0"/>
        <v>3.5112000000000205</v>
      </c>
      <c r="K14">
        <v>0</v>
      </c>
      <c r="L14" s="31"/>
      <c r="N14" s="39">
        <f t="shared" si="5"/>
        <v>155.52500000000001</v>
      </c>
      <c r="O14" s="40">
        <f t="shared" si="1"/>
        <v>160.44</v>
      </c>
      <c r="P14" s="40">
        <f t="shared" si="2"/>
        <v>161.5642</v>
      </c>
      <c r="Q14" s="40">
        <f t="shared" si="3"/>
        <v>159.3158</v>
      </c>
    </row>
    <row r="15" spans="1:26" x14ac:dyDescent="0.25">
      <c r="A15" s="25" t="s">
        <v>175</v>
      </c>
      <c r="B15" s="21">
        <v>155.5</v>
      </c>
      <c r="C15" s="21">
        <v>155.6</v>
      </c>
      <c r="D15" s="21">
        <v>156.80000000000001</v>
      </c>
      <c r="E15" s="21">
        <v>157.9</v>
      </c>
      <c r="H15" s="39">
        <f t="shared" si="4"/>
        <v>2.4000000000000057</v>
      </c>
      <c r="I15" s="40">
        <f>H17</f>
        <v>1.5400000000000091</v>
      </c>
      <c r="J15" s="40">
        <f t="shared" si="0"/>
        <v>3.5112000000000205</v>
      </c>
      <c r="K15">
        <v>0</v>
      </c>
      <c r="L15" s="31"/>
      <c r="N15" s="39">
        <f t="shared" si="5"/>
        <v>156.45000000000002</v>
      </c>
      <c r="O15" s="40">
        <f t="shared" si="1"/>
        <v>160.44</v>
      </c>
      <c r="P15" s="40">
        <f t="shared" si="2"/>
        <v>161.5642</v>
      </c>
      <c r="Q15" s="40">
        <f t="shared" si="3"/>
        <v>159.3158</v>
      </c>
    </row>
    <row r="16" spans="1:26" x14ac:dyDescent="0.25">
      <c r="A16" s="25" t="s">
        <v>176</v>
      </c>
      <c r="B16" s="21">
        <v>156.19999999999999</v>
      </c>
      <c r="C16" s="21">
        <v>156.6</v>
      </c>
      <c r="D16" s="21">
        <v>156.69999999999999</v>
      </c>
      <c r="E16" s="21">
        <v>156.9</v>
      </c>
      <c r="H16" s="39">
        <f t="shared" si="4"/>
        <v>0.70000000000001705</v>
      </c>
      <c r="I16" s="40">
        <f>H17</f>
        <v>1.5400000000000091</v>
      </c>
      <c r="J16" s="40">
        <f t="shared" si="0"/>
        <v>3.5112000000000205</v>
      </c>
      <c r="K16">
        <v>0</v>
      </c>
      <c r="L16" s="31"/>
      <c r="N16" s="39">
        <f t="shared" si="5"/>
        <v>156.6</v>
      </c>
      <c r="O16" s="40">
        <f t="shared" si="1"/>
        <v>160.44</v>
      </c>
      <c r="P16" s="40">
        <f t="shared" si="2"/>
        <v>161.5642</v>
      </c>
      <c r="Q16" s="40">
        <f t="shared" si="3"/>
        <v>159.3158</v>
      </c>
    </row>
    <row r="17" spans="1:15" ht="15.75" thickBot="1" x14ac:dyDescent="0.3">
      <c r="A17" s="29"/>
      <c r="G17" s="41" t="s">
        <v>159</v>
      </c>
      <c r="H17" s="42">
        <f>AVERAGE(H7:H16)</f>
        <v>1.5400000000000091</v>
      </c>
      <c r="L17" s="31"/>
      <c r="M17" s="43" t="s">
        <v>160</v>
      </c>
      <c r="N17" s="44">
        <f>AVERAGE(N7:N16)</f>
        <v>160.44</v>
      </c>
    </row>
    <row r="18" spans="1:15" x14ac:dyDescent="0.25">
      <c r="A18" s="29"/>
      <c r="L18" s="31"/>
    </row>
    <row r="19" spans="1:15" x14ac:dyDescent="0.25">
      <c r="A19" s="29"/>
      <c r="G19" s="26" t="s">
        <v>161</v>
      </c>
      <c r="I19" s="45">
        <f>2.28*H17</f>
        <v>3.5112000000000205</v>
      </c>
      <c r="L19" s="31"/>
      <c r="M19" s="26" t="s">
        <v>162</v>
      </c>
      <c r="O19" s="45">
        <f>N17+(0.73*H17)</f>
        <v>161.5642</v>
      </c>
    </row>
    <row r="20" spans="1:15" x14ac:dyDescent="0.25">
      <c r="A20" s="29"/>
      <c r="G20" s="26" t="s">
        <v>163</v>
      </c>
      <c r="I20" s="45">
        <f>0*H17</f>
        <v>0</v>
      </c>
      <c r="L20" s="31"/>
      <c r="M20" s="26" t="s">
        <v>164</v>
      </c>
      <c r="O20" s="45">
        <f>N17-(0.73*H17)</f>
        <v>159.3158</v>
      </c>
    </row>
    <row r="21" spans="1:15" x14ac:dyDescent="0.25">
      <c r="A21" s="29"/>
    </row>
    <row r="22" spans="1:15" x14ac:dyDescent="0.25">
      <c r="A22" s="29"/>
    </row>
    <row r="23" spans="1:15" x14ac:dyDescent="0.25">
      <c r="A23" s="29"/>
    </row>
    <row r="24" spans="1:15" x14ac:dyDescent="0.25">
      <c r="A24" s="29"/>
    </row>
    <row r="25" spans="1:15" x14ac:dyDescent="0.25">
      <c r="A25" s="29"/>
    </row>
    <row r="26" spans="1:15" x14ac:dyDescent="0.25">
      <c r="A26" s="29"/>
    </row>
    <row r="27" spans="1:15" x14ac:dyDescent="0.25">
      <c r="A27" s="29"/>
    </row>
    <row r="28" spans="1:15" x14ac:dyDescent="0.25">
      <c r="A28" s="29"/>
    </row>
    <row r="29" spans="1:15" x14ac:dyDescent="0.25">
      <c r="A29" s="29"/>
    </row>
  </sheetData>
  <mergeCells count="2">
    <mergeCell ref="B5:D5"/>
    <mergeCell ref="F5:G5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465C-F653-4049-8CA4-E3FD831A1DA5}">
  <dimension ref="B1:K20"/>
  <sheetViews>
    <sheetView workbookViewId="0">
      <selection activeCell="L28" sqref="L28"/>
    </sheetView>
  </sheetViews>
  <sheetFormatPr defaultRowHeight="15" x14ac:dyDescent="0.25"/>
  <cols>
    <col min="1" max="1" width="5.42578125" customWidth="1"/>
    <col min="2" max="2" width="17.28515625" customWidth="1"/>
    <col min="3" max="3" width="11.5703125" customWidth="1"/>
    <col min="4" max="4" width="10.85546875" customWidth="1"/>
    <col min="8" max="8" width="10.5703125" bestFit="1" customWidth="1"/>
  </cols>
  <sheetData>
    <row r="1" spans="2:11" x14ac:dyDescent="0.25">
      <c r="B1" s="20" t="s">
        <v>144</v>
      </c>
      <c r="C1" s="19"/>
      <c r="D1" s="19"/>
    </row>
    <row r="2" spans="2:11" x14ac:dyDescent="0.25">
      <c r="B2" s="15" t="s">
        <v>125</v>
      </c>
      <c r="C2" t="s">
        <v>127</v>
      </c>
    </row>
    <row r="3" spans="2:11" x14ac:dyDescent="0.25">
      <c r="B3" s="15" t="s">
        <v>126</v>
      </c>
      <c r="C3" t="s">
        <v>128</v>
      </c>
    </row>
    <row r="4" spans="2:11" x14ac:dyDescent="0.25">
      <c r="E4" s="14" t="s">
        <v>121</v>
      </c>
    </row>
    <row r="5" spans="2:11" x14ac:dyDescent="0.25">
      <c r="E5" t="s">
        <v>124</v>
      </c>
      <c r="F5" t="s">
        <v>122</v>
      </c>
      <c r="G5" t="s">
        <v>123</v>
      </c>
    </row>
    <row r="6" spans="2:11" x14ac:dyDescent="0.25">
      <c r="B6" s="15" t="s">
        <v>55</v>
      </c>
      <c r="D6" t="s">
        <v>28</v>
      </c>
      <c r="E6">
        <v>1</v>
      </c>
      <c r="F6">
        <v>10</v>
      </c>
      <c r="G6">
        <v>8</v>
      </c>
      <c r="H6" s="14">
        <f>SUM(E6:G6)</f>
        <v>19</v>
      </c>
    </row>
    <row r="7" spans="2:11" x14ac:dyDescent="0.25">
      <c r="D7" t="s">
        <v>25</v>
      </c>
      <c r="E7">
        <v>0</v>
      </c>
      <c r="F7">
        <v>4</v>
      </c>
      <c r="G7">
        <v>1</v>
      </c>
      <c r="H7" s="14">
        <f t="shared" ref="H7:H8" si="0">SUM(E7:G7)</f>
        <v>5</v>
      </c>
    </row>
    <row r="8" spans="2:11" x14ac:dyDescent="0.25">
      <c r="D8" t="s">
        <v>30</v>
      </c>
      <c r="E8">
        <v>6</v>
      </c>
      <c r="F8">
        <v>0</v>
      </c>
      <c r="G8">
        <v>0</v>
      </c>
      <c r="H8" s="14">
        <f t="shared" si="0"/>
        <v>6</v>
      </c>
    </row>
    <row r="9" spans="2:11" x14ac:dyDescent="0.25">
      <c r="C9" s="14" t="s">
        <v>129</v>
      </c>
      <c r="E9" s="14">
        <f>SUM(E6:E8)</f>
        <v>7</v>
      </c>
      <c r="F9" s="14">
        <f t="shared" ref="F9:G9" si="1">SUM(F6:F8)</f>
        <v>14</v>
      </c>
      <c r="G9" s="14">
        <f t="shared" si="1"/>
        <v>9</v>
      </c>
      <c r="H9" s="16">
        <f>SUM(H6:H8)</f>
        <v>30</v>
      </c>
    </row>
    <row r="10" spans="2:11" x14ac:dyDescent="0.25">
      <c r="B10" s="14" t="s">
        <v>139</v>
      </c>
      <c r="C10" t="s">
        <v>140</v>
      </c>
      <c r="D10" t="s">
        <v>141</v>
      </c>
    </row>
    <row r="11" spans="2:11" x14ac:dyDescent="0.25">
      <c r="B11" t="s">
        <v>130</v>
      </c>
      <c r="C11">
        <v>1</v>
      </c>
      <c r="D11">
        <f>H6*E9/H9</f>
        <v>4.4333333333333336</v>
      </c>
      <c r="E11">
        <f>(C11-D11)^2/D11</f>
        <v>2.65889724310777</v>
      </c>
    </row>
    <row r="12" spans="2:11" x14ac:dyDescent="0.25">
      <c r="B12" t="s">
        <v>131</v>
      </c>
      <c r="C12">
        <v>10</v>
      </c>
      <c r="D12">
        <f>H6*F9/H9</f>
        <v>8.8666666666666671</v>
      </c>
      <c r="E12">
        <f t="shared" ref="E12:E19" si="2">(C12-D12)^2/D12</f>
        <v>0.14486215538847105</v>
      </c>
      <c r="G12" t="s">
        <v>142</v>
      </c>
      <c r="H12">
        <f>(3-1)*(3-1)</f>
        <v>4</v>
      </c>
    </row>
    <row r="13" spans="2:11" x14ac:dyDescent="0.25">
      <c r="B13" t="s">
        <v>132</v>
      </c>
      <c r="C13">
        <v>8</v>
      </c>
      <c r="D13">
        <f>H6*G9/H9</f>
        <v>5.7</v>
      </c>
      <c r="E13">
        <f t="shared" si="2"/>
        <v>0.92807017543859627</v>
      </c>
      <c r="G13" s="17" t="s">
        <v>143</v>
      </c>
      <c r="H13" s="18">
        <f>_xlfn.CHISQ.DIST.RT(E20,H12)</f>
        <v>3.2089561503188981E-5</v>
      </c>
      <c r="I13" s="17"/>
      <c r="J13" s="17"/>
      <c r="K13" s="17"/>
    </row>
    <row r="14" spans="2:11" x14ac:dyDescent="0.25">
      <c r="B14" t="s">
        <v>133</v>
      </c>
      <c r="C14">
        <v>0</v>
      </c>
      <c r="D14">
        <f>H7*E9/H9</f>
        <v>1.1666666666666667</v>
      </c>
      <c r="E14">
        <f t="shared" si="2"/>
        <v>1.1666666666666667</v>
      </c>
      <c r="G14" s="17" t="s">
        <v>179</v>
      </c>
      <c r="H14" s="17"/>
      <c r="I14" s="17"/>
      <c r="J14" s="17"/>
      <c r="K14" s="17"/>
    </row>
    <row r="15" spans="2:11" x14ac:dyDescent="0.25">
      <c r="B15" t="s">
        <v>134</v>
      </c>
      <c r="C15">
        <v>4</v>
      </c>
      <c r="D15">
        <f>H7*F9/H9</f>
        <v>2.3333333333333335</v>
      </c>
      <c r="E15">
        <f t="shared" si="2"/>
        <v>1.1904761904761902</v>
      </c>
      <c r="G15" s="17" t="s">
        <v>128</v>
      </c>
      <c r="H15" s="17"/>
      <c r="I15" s="17"/>
      <c r="J15" s="17"/>
      <c r="K15" s="17"/>
    </row>
    <row r="16" spans="2:11" x14ac:dyDescent="0.25">
      <c r="B16" t="s">
        <v>135</v>
      </c>
      <c r="C16">
        <v>1</v>
      </c>
      <c r="D16">
        <f>H7*G9/H9</f>
        <v>1.5</v>
      </c>
      <c r="E16">
        <f t="shared" si="2"/>
        <v>0.16666666666666666</v>
      </c>
    </row>
    <row r="17" spans="2:5" x14ac:dyDescent="0.25">
      <c r="B17" t="s">
        <v>136</v>
      </c>
      <c r="C17">
        <v>6</v>
      </c>
      <c r="D17">
        <f>H8*E9/H9</f>
        <v>1.4</v>
      </c>
      <c r="E17">
        <f t="shared" si="2"/>
        <v>15.114285714285712</v>
      </c>
    </row>
    <row r="18" spans="2:5" x14ac:dyDescent="0.25">
      <c r="B18" t="s">
        <v>137</v>
      </c>
      <c r="C18">
        <v>0</v>
      </c>
      <c r="D18">
        <f>H8*F9/H9</f>
        <v>2.8</v>
      </c>
      <c r="E18">
        <f t="shared" si="2"/>
        <v>2.8</v>
      </c>
    </row>
    <row r="19" spans="2:5" x14ac:dyDescent="0.25">
      <c r="B19" t="s">
        <v>138</v>
      </c>
      <c r="C19">
        <v>0</v>
      </c>
      <c r="D19">
        <f>H8*G9/H9</f>
        <v>1.8</v>
      </c>
      <c r="E19">
        <f t="shared" si="2"/>
        <v>1.8</v>
      </c>
    </row>
    <row r="20" spans="2:5" x14ac:dyDescent="0.25">
      <c r="E20" s="9">
        <f>SUM(E11:E19)</f>
        <v>25.969924812030076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20F6-4158-4DCC-962C-17991FF45FC7}">
  <dimension ref="A1:B12"/>
  <sheetViews>
    <sheetView workbookViewId="0">
      <selection activeCell="B5" sqref="B5"/>
    </sheetView>
  </sheetViews>
  <sheetFormatPr defaultRowHeight="15" x14ac:dyDescent="0.25"/>
  <cols>
    <col min="1" max="1" width="21" bestFit="1" customWidth="1"/>
    <col min="2" max="2" width="33" bestFit="1" customWidth="1"/>
    <col min="4" max="4" width="30.2851562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32</v>
      </c>
      <c r="B2" t="s">
        <v>46</v>
      </c>
    </row>
    <row r="3" spans="1:2" x14ac:dyDescent="0.25">
      <c r="A3" t="s">
        <v>2</v>
      </c>
      <c r="B3" t="s">
        <v>14</v>
      </c>
    </row>
    <row r="4" spans="1:2" x14ac:dyDescent="0.25">
      <c r="A4" t="s">
        <v>6</v>
      </c>
      <c r="B4" t="s">
        <v>16</v>
      </c>
    </row>
    <row r="5" spans="1:2" x14ac:dyDescent="0.25">
      <c r="A5" t="s">
        <v>47</v>
      </c>
      <c r="B5" t="s">
        <v>48</v>
      </c>
    </row>
    <row r="6" spans="1:2" x14ac:dyDescent="0.25">
      <c r="A6" s="1" t="s">
        <v>3</v>
      </c>
      <c r="B6" t="s">
        <v>15</v>
      </c>
    </row>
    <row r="7" spans="1:2" x14ac:dyDescent="0.25">
      <c r="A7" t="s">
        <v>5</v>
      </c>
      <c r="B7" t="s">
        <v>17</v>
      </c>
    </row>
    <row r="8" spans="1:2" x14ac:dyDescent="0.25">
      <c r="A8" t="s">
        <v>4</v>
      </c>
      <c r="B8" t="s">
        <v>18</v>
      </c>
    </row>
    <row r="9" spans="1:2" x14ac:dyDescent="0.25">
      <c r="A9" t="s">
        <v>9</v>
      </c>
      <c r="B9" t="s">
        <v>19</v>
      </c>
    </row>
    <row r="10" spans="1:2" x14ac:dyDescent="0.25">
      <c r="A10" t="s">
        <v>11</v>
      </c>
      <c r="B10" t="s">
        <v>20</v>
      </c>
    </row>
    <row r="11" spans="1:2" x14ac:dyDescent="0.25">
      <c r="A11" t="s">
        <v>12</v>
      </c>
      <c r="B11" t="s">
        <v>21</v>
      </c>
    </row>
    <row r="12" spans="1:2" x14ac:dyDescent="0.25">
      <c r="A12" t="s">
        <v>1</v>
      </c>
      <c r="B12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1F18-0B31-4C8D-B488-401F61F20A6F}">
  <dimension ref="A1:F13"/>
  <sheetViews>
    <sheetView workbookViewId="0">
      <selection activeCell="F26" sqref="F26"/>
    </sheetView>
  </sheetViews>
  <sheetFormatPr defaultRowHeight="15" x14ac:dyDescent="0.25"/>
  <cols>
    <col min="1" max="1" width="24.42578125" bestFit="1" customWidth="1"/>
    <col min="2" max="3" width="38.42578125" bestFit="1" customWidth="1"/>
    <col min="4" max="4" width="22.85546875" bestFit="1" customWidth="1"/>
    <col min="5" max="5" width="30.42578125" bestFit="1" customWidth="1"/>
    <col min="6" max="6" width="21" bestFit="1" customWidth="1"/>
  </cols>
  <sheetData>
    <row r="1" spans="1:6" x14ac:dyDescent="0.25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</row>
    <row r="2" spans="1:6" x14ac:dyDescent="0.25">
      <c r="A2" t="s">
        <v>0</v>
      </c>
      <c r="B2" t="s">
        <v>70</v>
      </c>
      <c r="C2" t="s">
        <v>66</v>
      </c>
      <c r="D2" t="s">
        <v>66</v>
      </c>
      <c r="E2" s="8" t="s">
        <v>71</v>
      </c>
      <c r="F2" t="s">
        <v>72</v>
      </c>
    </row>
    <row r="3" spans="1:6" x14ac:dyDescent="0.25">
      <c r="A3" t="s">
        <v>55</v>
      </c>
      <c r="B3" t="s">
        <v>66</v>
      </c>
      <c r="C3" t="s">
        <v>66</v>
      </c>
      <c r="D3" t="s">
        <v>66</v>
      </c>
      <c r="E3" s="8" t="s">
        <v>71</v>
      </c>
      <c r="F3" t="s">
        <v>72</v>
      </c>
    </row>
    <row r="4" spans="1:6" x14ac:dyDescent="0.25">
      <c r="A4" t="s">
        <v>56</v>
      </c>
      <c r="B4" t="s">
        <v>69</v>
      </c>
      <c r="C4" t="s">
        <v>73</v>
      </c>
      <c r="D4" t="s">
        <v>66</v>
      </c>
      <c r="E4" s="8" t="s">
        <v>71</v>
      </c>
      <c r="F4" t="s">
        <v>72</v>
      </c>
    </row>
    <row r="5" spans="1:6" x14ac:dyDescent="0.25">
      <c r="A5" t="s">
        <v>57</v>
      </c>
      <c r="B5" t="s">
        <v>69</v>
      </c>
      <c r="C5" t="s">
        <v>73</v>
      </c>
      <c r="D5" t="s">
        <v>65</v>
      </c>
      <c r="E5" s="8" t="s">
        <v>71</v>
      </c>
      <c r="F5" t="s">
        <v>72</v>
      </c>
    </row>
    <row r="6" spans="1:6" x14ac:dyDescent="0.25">
      <c r="A6" t="s">
        <v>58</v>
      </c>
      <c r="B6" t="s">
        <v>69</v>
      </c>
      <c r="C6" t="s">
        <v>73</v>
      </c>
      <c r="D6" t="s">
        <v>65</v>
      </c>
      <c r="E6" s="8" t="s">
        <v>71</v>
      </c>
      <c r="F6" t="s">
        <v>72</v>
      </c>
    </row>
    <row r="7" spans="1:6" x14ac:dyDescent="0.25">
      <c r="A7" s="4" t="s">
        <v>59</v>
      </c>
      <c r="B7" t="s">
        <v>69</v>
      </c>
      <c r="C7" t="s">
        <v>73</v>
      </c>
      <c r="D7" t="s">
        <v>65</v>
      </c>
      <c r="E7" s="8" t="s">
        <v>71</v>
      </c>
      <c r="F7" t="s">
        <v>72</v>
      </c>
    </row>
    <row r="8" spans="1:6" x14ac:dyDescent="0.25">
      <c r="A8" t="s">
        <v>60</v>
      </c>
      <c r="B8" t="s">
        <v>68</v>
      </c>
      <c r="C8" t="s">
        <v>68</v>
      </c>
      <c r="D8" t="s">
        <v>66</v>
      </c>
      <c r="E8" s="8" t="s">
        <v>71</v>
      </c>
      <c r="F8" t="s">
        <v>72</v>
      </c>
    </row>
    <row r="9" spans="1:6" x14ac:dyDescent="0.25">
      <c r="A9" t="s">
        <v>61</v>
      </c>
      <c r="B9" t="s">
        <v>63</v>
      </c>
      <c r="C9" t="s">
        <v>74</v>
      </c>
      <c r="D9" t="s">
        <v>66</v>
      </c>
      <c r="E9" s="8" t="s">
        <v>71</v>
      </c>
      <c r="F9" t="s">
        <v>72</v>
      </c>
    </row>
    <row r="10" spans="1:6" x14ac:dyDescent="0.25">
      <c r="A10" t="s">
        <v>62</v>
      </c>
      <c r="B10" t="s">
        <v>63</v>
      </c>
      <c r="C10" t="s">
        <v>74</v>
      </c>
      <c r="D10" t="s">
        <v>66</v>
      </c>
      <c r="E10" s="8" t="s">
        <v>71</v>
      </c>
      <c r="F10" t="s">
        <v>72</v>
      </c>
    </row>
    <row r="11" spans="1:6" x14ac:dyDescent="0.25">
      <c r="A11" t="s">
        <v>31</v>
      </c>
      <c r="B11" t="s">
        <v>67</v>
      </c>
      <c r="C11" t="s">
        <v>67</v>
      </c>
      <c r="D11" t="s">
        <v>66</v>
      </c>
      <c r="E11" s="8" t="s">
        <v>71</v>
      </c>
      <c r="F11" t="s">
        <v>72</v>
      </c>
    </row>
    <row r="12" spans="1:6" x14ac:dyDescent="0.25">
      <c r="A12" s="4" t="s">
        <v>12</v>
      </c>
      <c r="B12" t="s">
        <v>64</v>
      </c>
      <c r="C12" t="s">
        <v>73</v>
      </c>
      <c r="D12" t="s">
        <v>65</v>
      </c>
      <c r="E12" s="8" t="s">
        <v>71</v>
      </c>
      <c r="F12" t="s">
        <v>72</v>
      </c>
    </row>
    <row r="13" spans="1:6" x14ac:dyDescent="0.25">
      <c r="A13" t="s">
        <v>1</v>
      </c>
      <c r="B13" t="s">
        <v>63</v>
      </c>
      <c r="C13" t="s">
        <v>74</v>
      </c>
      <c r="D13" t="s">
        <v>66</v>
      </c>
      <c r="E13" s="8" t="s">
        <v>71</v>
      </c>
      <c r="F13" t="s">
        <v>72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0E2E-2808-47E0-ABE5-1D4C3277E1F4}">
  <dimension ref="A2:D5"/>
  <sheetViews>
    <sheetView workbookViewId="0">
      <selection activeCell="D5" sqref="D5"/>
    </sheetView>
  </sheetViews>
  <sheetFormatPr defaultRowHeight="15" x14ac:dyDescent="0.25"/>
  <sheetData>
    <row r="2" spans="1:4" x14ac:dyDescent="0.25">
      <c r="A2" t="s">
        <v>180</v>
      </c>
      <c r="D2">
        <v>1.96</v>
      </c>
    </row>
    <row r="3" spans="1:4" x14ac:dyDescent="0.25">
      <c r="A3" t="s">
        <v>181</v>
      </c>
      <c r="D3">
        <v>2.6</v>
      </c>
    </row>
    <row r="4" spans="1:4" x14ac:dyDescent="0.25">
      <c r="A4" t="s">
        <v>182</v>
      </c>
      <c r="D4">
        <v>1</v>
      </c>
    </row>
    <row r="5" spans="1:4" x14ac:dyDescent="0.25">
      <c r="A5" t="s">
        <v>183</v>
      </c>
      <c r="D5">
        <f>(1.96)*(2.6)^2/1</f>
        <v>13.249600000000001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AC9F-5273-4EE5-A048-5B9B7C59E902}">
  <dimension ref="A1:I9"/>
  <sheetViews>
    <sheetView workbookViewId="0">
      <selection activeCell="H20" sqref="H20"/>
    </sheetView>
  </sheetViews>
  <sheetFormatPr defaultRowHeight="15" x14ac:dyDescent="0.25"/>
  <cols>
    <col min="1" max="1" width="18.7109375" customWidth="1"/>
    <col min="2" max="2" width="20.85546875" customWidth="1"/>
    <col min="3" max="3" width="11.5703125" customWidth="1"/>
    <col min="4" max="5" width="12.140625" customWidth="1"/>
    <col min="6" max="6" width="9" customWidth="1"/>
    <col min="7" max="7" width="14" customWidth="1"/>
    <col min="8" max="8" width="8.42578125" customWidth="1"/>
    <col min="9" max="9" width="7" customWidth="1"/>
  </cols>
  <sheetData>
    <row r="1" spans="1:9" x14ac:dyDescent="0.25">
      <c r="A1" s="3"/>
      <c r="B1" s="3" t="s">
        <v>47</v>
      </c>
      <c r="C1" s="3" t="s">
        <v>3</v>
      </c>
      <c r="D1" s="3" t="s">
        <v>5</v>
      </c>
      <c r="E1" s="3" t="s">
        <v>4</v>
      </c>
      <c r="F1" s="3" t="s">
        <v>9</v>
      </c>
      <c r="G1" s="3" t="s">
        <v>11</v>
      </c>
      <c r="H1" s="3" t="s">
        <v>12</v>
      </c>
      <c r="I1" s="3" t="s">
        <v>1</v>
      </c>
    </row>
    <row r="2" spans="1:9" x14ac:dyDescent="0.25">
      <c r="A2" t="s">
        <v>47</v>
      </c>
      <c r="B2">
        <v>1</v>
      </c>
    </row>
    <row r="3" spans="1:9" x14ac:dyDescent="0.25">
      <c r="A3" t="s">
        <v>3</v>
      </c>
      <c r="B3">
        <v>-0.16351503935666795</v>
      </c>
      <c r="C3">
        <v>1</v>
      </c>
    </row>
    <row r="4" spans="1:9" x14ac:dyDescent="0.25">
      <c r="A4" t="s">
        <v>5</v>
      </c>
      <c r="B4">
        <v>-0.32849328701572772</v>
      </c>
      <c r="C4">
        <v>0.11352442248089209</v>
      </c>
      <c r="D4">
        <v>1</v>
      </c>
    </row>
    <row r="5" spans="1:9" x14ac:dyDescent="0.25">
      <c r="A5" t="s">
        <v>4</v>
      </c>
      <c r="B5">
        <v>-0.337065936247125</v>
      </c>
      <c r="C5">
        <v>-0.20238864997250605</v>
      </c>
      <c r="D5">
        <v>0.44354962486725913</v>
      </c>
      <c r="E5">
        <v>1</v>
      </c>
    </row>
    <row r="6" spans="1:9" x14ac:dyDescent="0.25">
      <c r="A6" t="s">
        <v>9</v>
      </c>
      <c r="B6">
        <v>-0.19442785429725487</v>
      </c>
      <c r="C6">
        <v>-0.21921264003951058</v>
      </c>
      <c r="D6">
        <v>0.26373986972873315</v>
      </c>
      <c r="E6">
        <v>0.8430467463612854</v>
      </c>
      <c r="F6">
        <v>1</v>
      </c>
    </row>
    <row r="7" spans="1:9" x14ac:dyDescent="0.25">
      <c r="A7" t="s">
        <v>31</v>
      </c>
      <c r="B7">
        <v>0.11054969311447782</v>
      </c>
      <c r="C7">
        <v>-7.5019183443494064E-2</v>
      </c>
      <c r="D7">
        <v>-0.29487409496215794</v>
      </c>
      <c r="E7">
        <v>-0.14373436890631761</v>
      </c>
      <c r="F7">
        <v>-7.0950522167588376E-2</v>
      </c>
      <c r="G7">
        <v>1</v>
      </c>
    </row>
    <row r="8" spans="1:9" x14ac:dyDescent="0.25">
      <c r="A8" t="s">
        <v>12</v>
      </c>
      <c r="B8">
        <v>0.18133733986007358</v>
      </c>
      <c r="C8">
        <v>-5.6375173473223031E-2</v>
      </c>
      <c r="D8">
        <v>0.18132703324695798</v>
      </c>
      <c r="E8">
        <v>0.17058908207867562</v>
      </c>
      <c r="F8">
        <v>0.13380894402060101</v>
      </c>
      <c r="G8">
        <v>0.20067505482495787</v>
      </c>
      <c r="H8">
        <v>1</v>
      </c>
    </row>
    <row r="9" spans="1:9" ht="15.75" thickBot="1" x14ac:dyDescent="0.3">
      <c r="A9" s="2" t="s">
        <v>1</v>
      </c>
      <c r="B9" s="2">
        <v>-0.29742745737829035</v>
      </c>
      <c r="C9" s="2">
        <v>1.879008748393321E-2</v>
      </c>
      <c r="D9" s="2">
        <v>0.40497307646316183</v>
      </c>
      <c r="E9" s="2">
        <v>0.63924796112863902</v>
      </c>
      <c r="F9" s="2">
        <v>0.58670283122258371</v>
      </c>
      <c r="G9" s="2">
        <v>-5.9425527387383457E-2</v>
      </c>
      <c r="H9" s="2">
        <v>1.1789704218780445E-2</v>
      </c>
      <c r="I9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FA1D-43C8-40C0-A960-A813425DCA18}">
  <dimension ref="A1:P15"/>
  <sheetViews>
    <sheetView workbookViewId="0">
      <selection activeCell="P3" sqref="P3"/>
    </sheetView>
  </sheetViews>
  <sheetFormatPr defaultRowHeight="15" x14ac:dyDescent="0.25"/>
  <cols>
    <col min="1" max="1" width="20.7109375" customWidth="1"/>
    <col min="2" max="2" width="5.42578125" customWidth="1"/>
    <col min="3" max="3" width="13.85546875" customWidth="1"/>
    <col min="4" max="4" width="8.28515625" style="4" customWidth="1"/>
    <col min="5" max="5" width="13" customWidth="1"/>
    <col min="6" max="6" width="8.140625" customWidth="1"/>
    <col min="7" max="7" width="12.85546875" customWidth="1"/>
    <col min="8" max="8" width="5.85546875" customWidth="1"/>
    <col min="9" max="9" width="13.7109375" customWidth="1"/>
    <col min="10" max="10" width="6.42578125" customWidth="1"/>
    <col min="11" max="11" width="18.7109375" customWidth="1"/>
    <col min="12" max="12" width="6.7109375" customWidth="1"/>
    <col min="13" max="13" width="13.85546875" customWidth="1"/>
    <col min="14" max="14" width="8.140625" style="4" customWidth="1"/>
    <col min="15" max="15" width="13.28515625" customWidth="1"/>
    <col min="16" max="16" width="7.7109375" customWidth="1"/>
  </cols>
  <sheetData>
    <row r="1" spans="1:16" x14ac:dyDescent="0.25">
      <c r="A1" s="3" t="s">
        <v>47</v>
      </c>
      <c r="B1" s="3"/>
      <c r="C1" s="3" t="s">
        <v>3</v>
      </c>
      <c r="D1" s="5"/>
      <c r="E1" s="3" t="s">
        <v>5</v>
      </c>
      <c r="F1" s="3"/>
      <c r="G1" s="3" t="s">
        <v>4</v>
      </c>
      <c r="H1" s="3"/>
      <c r="I1" s="3" t="s">
        <v>9</v>
      </c>
      <c r="J1" s="3"/>
      <c r="K1" s="3" t="s">
        <v>31</v>
      </c>
      <c r="L1" s="3"/>
      <c r="M1" s="3" t="s">
        <v>12</v>
      </c>
      <c r="N1" s="5"/>
      <c r="O1" s="3" t="s">
        <v>1</v>
      </c>
      <c r="P1" s="3"/>
    </row>
    <row r="3" spans="1:16" x14ac:dyDescent="0.25">
      <c r="A3" t="s">
        <v>33</v>
      </c>
      <c r="B3">
        <v>0.53333333333333333</v>
      </c>
      <c r="C3" t="s">
        <v>33</v>
      </c>
      <c r="D3" s="4">
        <v>3.8501157407407421E-2</v>
      </c>
      <c r="E3" t="s">
        <v>33</v>
      </c>
      <c r="F3">
        <v>2152.8333333333335</v>
      </c>
      <c r="G3" t="s">
        <v>33</v>
      </c>
      <c r="H3">
        <v>24.366666666666671</v>
      </c>
      <c r="I3" t="s">
        <v>33</v>
      </c>
      <c r="J3">
        <v>19.160000000000004</v>
      </c>
      <c r="K3" t="s">
        <v>33</v>
      </c>
      <c r="L3">
        <v>17</v>
      </c>
      <c r="M3" t="s">
        <v>33</v>
      </c>
      <c r="N3" s="4">
        <v>0.32928240740740733</v>
      </c>
      <c r="O3" t="s">
        <v>33</v>
      </c>
      <c r="P3">
        <v>161.83000000000004</v>
      </c>
    </row>
    <row r="4" spans="1:16" x14ac:dyDescent="0.25">
      <c r="A4" t="s">
        <v>34</v>
      </c>
      <c r="B4">
        <v>9.2641111170620155E-2</v>
      </c>
      <c r="C4" t="s">
        <v>34</v>
      </c>
      <c r="D4" s="4">
        <v>4.7854452744870617E-3</v>
      </c>
      <c r="E4" t="s">
        <v>34</v>
      </c>
      <c r="F4">
        <v>94.438352857414046</v>
      </c>
      <c r="G4" t="s">
        <v>34</v>
      </c>
      <c r="H4">
        <v>0.12760691558146278</v>
      </c>
      <c r="I4" t="s">
        <v>34</v>
      </c>
      <c r="J4">
        <v>9.3168985022457712E-2</v>
      </c>
      <c r="K4" t="s">
        <v>34</v>
      </c>
      <c r="L4">
        <v>0.61727990632987617</v>
      </c>
      <c r="M4" t="s">
        <v>34</v>
      </c>
      <c r="N4" s="4">
        <v>7.5231481481482934E-3</v>
      </c>
      <c r="O4" t="s">
        <v>34</v>
      </c>
      <c r="P4">
        <v>0.47472072854989417</v>
      </c>
    </row>
    <row r="5" spans="1:16" x14ac:dyDescent="0.25">
      <c r="A5" t="s">
        <v>35</v>
      </c>
      <c r="B5">
        <v>1</v>
      </c>
      <c r="C5" t="s">
        <v>35</v>
      </c>
      <c r="D5" s="4">
        <v>3.4722222222222224E-2</v>
      </c>
      <c r="E5" t="s">
        <v>35</v>
      </c>
      <c r="F5">
        <v>2110</v>
      </c>
      <c r="G5" t="s">
        <v>35</v>
      </c>
      <c r="H5">
        <v>24.4</v>
      </c>
      <c r="I5" t="s">
        <v>35</v>
      </c>
      <c r="J5">
        <v>19.2</v>
      </c>
      <c r="K5" t="s">
        <v>35</v>
      </c>
      <c r="L5">
        <v>17.5</v>
      </c>
      <c r="M5" t="s">
        <v>35</v>
      </c>
      <c r="N5" s="4">
        <v>0.33333333333333331</v>
      </c>
      <c r="O5" t="s">
        <v>35</v>
      </c>
      <c r="P5">
        <v>162</v>
      </c>
    </row>
    <row r="6" spans="1:16" x14ac:dyDescent="0.25">
      <c r="A6" t="s">
        <v>36</v>
      </c>
      <c r="B6">
        <v>1</v>
      </c>
      <c r="C6" t="s">
        <v>36</v>
      </c>
      <c r="D6" s="4">
        <v>4.8611111111111112E-2</v>
      </c>
      <c r="E6" t="s">
        <v>36</v>
      </c>
      <c r="F6">
        <v>2500</v>
      </c>
      <c r="G6" t="s">
        <v>36</v>
      </c>
      <c r="H6">
        <v>24.4</v>
      </c>
      <c r="I6" t="s">
        <v>36</v>
      </c>
      <c r="J6">
        <v>19.2</v>
      </c>
      <c r="K6" t="s">
        <v>36</v>
      </c>
      <c r="L6">
        <v>18</v>
      </c>
      <c r="M6" t="s">
        <v>36</v>
      </c>
      <c r="N6" s="4">
        <v>0.33333333333333331</v>
      </c>
      <c r="O6" t="s">
        <v>36</v>
      </c>
      <c r="P6">
        <v>163.80000000000001</v>
      </c>
    </row>
    <row r="7" spans="1:16" x14ac:dyDescent="0.25">
      <c r="A7" t="s">
        <v>37</v>
      </c>
      <c r="B7">
        <v>0.50741626340492485</v>
      </c>
      <c r="C7" t="s">
        <v>37</v>
      </c>
      <c r="D7" s="4">
        <v>2.6210963245430652E-2</v>
      </c>
      <c r="E7" t="s">
        <v>37</v>
      </c>
      <c r="F7">
        <v>517.26016153638136</v>
      </c>
      <c r="G7" t="s">
        <v>37</v>
      </c>
      <c r="H7">
        <v>0.69893186157624632</v>
      </c>
      <c r="I7" t="s">
        <v>37</v>
      </c>
      <c r="J7">
        <v>0.51030754756661056</v>
      </c>
      <c r="K7" t="s">
        <v>37</v>
      </c>
      <c r="L7">
        <v>3.3809812899154914</v>
      </c>
      <c r="M7" t="s">
        <v>37</v>
      </c>
      <c r="N7" s="4">
        <v>4.1205979441940377E-2</v>
      </c>
      <c r="O7" t="s">
        <v>37</v>
      </c>
      <c r="P7">
        <v>2.6001525154206377</v>
      </c>
    </row>
    <row r="8" spans="1:16" x14ac:dyDescent="0.25">
      <c r="A8" t="s">
        <v>38</v>
      </c>
      <c r="B8">
        <v>0.25747126436781609</v>
      </c>
      <c r="C8" t="s">
        <v>38</v>
      </c>
      <c r="D8" s="4">
        <v>6.8701459425331648E-4</v>
      </c>
      <c r="E8" t="s">
        <v>38</v>
      </c>
      <c r="F8">
        <v>267558.07471264334</v>
      </c>
      <c r="G8" t="s">
        <v>38</v>
      </c>
      <c r="H8">
        <v>0.48850574712643718</v>
      </c>
      <c r="I8" t="s">
        <v>38</v>
      </c>
      <c r="J8">
        <v>0.26041379310344853</v>
      </c>
      <c r="K8" t="s">
        <v>38</v>
      </c>
      <c r="L8">
        <v>11.431034482758621</v>
      </c>
      <c r="M8" t="s">
        <v>38</v>
      </c>
      <c r="N8" s="4">
        <v>1.6979327417696128E-3</v>
      </c>
      <c r="O8" t="s">
        <v>38</v>
      </c>
      <c r="P8">
        <v>6.76079310344827</v>
      </c>
    </row>
    <row r="9" spans="1:16" x14ac:dyDescent="0.25">
      <c r="A9" t="s">
        <v>39</v>
      </c>
      <c r="B9">
        <v>-2.1269132653061229</v>
      </c>
      <c r="C9" t="s">
        <v>39</v>
      </c>
      <c r="D9" s="4">
        <v>9.0028638145928177</v>
      </c>
      <c r="E9" t="s">
        <v>39</v>
      </c>
      <c r="F9">
        <v>-0.74244313657610661</v>
      </c>
      <c r="G9" t="s">
        <v>39</v>
      </c>
      <c r="H9">
        <v>-0.12887640138407885</v>
      </c>
      <c r="I9" t="s">
        <v>39</v>
      </c>
      <c r="J9">
        <v>2.5875478420018863</v>
      </c>
      <c r="K9" t="s">
        <v>39</v>
      </c>
      <c r="L9">
        <v>-0.91412237246679728</v>
      </c>
      <c r="M9" t="s">
        <v>39</v>
      </c>
      <c r="N9" s="4">
        <v>0.83856379992489982</v>
      </c>
      <c r="O9" t="s">
        <v>39</v>
      </c>
      <c r="P9">
        <v>0.48837727091747052</v>
      </c>
    </row>
    <row r="10" spans="1:16" x14ac:dyDescent="0.25">
      <c r="A10" t="s">
        <v>40</v>
      </c>
      <c r="B10">
        <v>-0.14076918021756521</v>
      </c>
      <c r="C10" t="s">
        <v>40</v>
      </c>
      <c r="D10" s="4">
        <v>2.4632409831252624</v>
      </c>
      <c r="E10" t="s">
        <v>40</v>
      </c>
      <c r="F10">
        <v>0.18591213204543369</v>
      </c>
      <c r="G10" t="s">
        <v>40</v>
      </c>
      <c r="H10">
        <v>-0.19696321360392471</v>
      </c>
      <c r="I10" t="s">
        <v>40</v>
      </c>
      <c r="J10">
        <v>-1.3438831899254298</v>
      </c>
      <c r="K10" t="s">
        <v>40</v>
      </c>
      <c r="L10">
        <v>-6.7394745897837866E-2</v>
      </c>
      <c r="M10" t="s">
        <v>40</v>
      </c>
      <c r="N10" s="4">
        <v>-0.18230195649952335</v>
      </c>
      <c r="O10" t="s">
        <v>40</v>
      </c>
      <c r="P10">
        <v>-0.71609949750602864</v>
      </c>
    </row>
    <row r="11" spans="1:16" x14ac:dyDescent="0.25">
      <c r="A11" t="s">
        <v>41</v>
      </c>
      <c r="B11">
        <v>1</v>
      </c>
      <c r="C11" t="s">
        <v>41</v>
      </c>
      <c r="D11" s="4">
        <v>0.13541666666666669</v>
      </c>
      <c r="E11" t="s">
        <v>41</v>
      </c>
      <c r="F11">
        <v>2000</v>
      </c>
      <c r="G11" t="s">
        <v>41</v>
      </c>
      <c r="H11">
        <v>2.8000000000000007</v>
      </c>
      <c r="I11" t="s">
        <v>41</v>
      </c>
      <c r="J11">
        <v>2.3000000000000007</v>
      </c>
      <c r="K11" t="s">
        <v>41</v>
      </c>
      <c r="L11">
        <v>12.5</v>
      </c>
      <c r="M11" t="s">
        <v>41</v>
      </c>
      <c r="N11" s="4">
        <v>0.19444444444444448</v>
      </c>
      <c r="O11" t="s">
        <v>41</v>
      </c>
      <c r="P11">
        <v>10.599999999999994</v>
      </c>
    </row>
    <row r="12" spans="1:16" x14ac:dyDescent="0.25">
      <c r="A12" t="s">
        <v>42</v>
      </c>
      <c r="B12">
        <v>0</v>
      </c>
      <c r="C12" t="s">
        <v>42</v>
      </c>
      <c r="D12" s="4">
        <v>1.0416666666666666E-2</v>
      </c>
      <c r="E12" t="s">
        <v>42</v>
      </c>
      <c r="F12">
        <v>1200</v>
      </c>
      <c r="G12" t="s">
        <v>42</v>
      </c>
      <c r="H12">
        <v>22.9</v>
      </c>
      <c r="I12" t="s">
        <v>42</v>
      </c>
      <c r="J12">
        <v>17.5</v>
      </c>
      <c r="K12" t="s">
        <v>42</v>
      </c>
      <c r="L12">
        <v>10.5</v>
      </c>
      <c r="M12" t="s">
        <v>42</v>
      </c>
      <c r="N12" s="4">
        <v>0.22222222222222221</v>
      </c>
      <c r="O12" t="s">
        <v>42</v>
      </c>
      <c r="P12">
        <v>155.30000000000001</v>
      </c>
    </row>
    <row r="13" spans="1:16" x14ac:dyDescent="0.25">
      <c r="A13" t="s">
        <v>43</v>
      </c>
      <c r="B13">
        <v>1</v>
      </c>
      <c r="C13" t="s">
        <v>43</v>
      </c>
      <c r="D13" s="4">
        <v>0.14583333333333334</v>
      </c>
      <c r="E13" t="s">
        <v>43</v>
      </c>
      <c r="F13">
        <v>3200</v>
      </c>
      <c r="G13" t="s">
        <v>43</v>
      </c>
      <c r="H13">
        <v>25.7</v>
      </c>
      <c r="I13" t="s">
        <v>43</v>
      </c>
      <c r="J13">
        <v>19.8</v>
      </c>
      <c r="K13" t="s">
        <v>43</v>
      </c>
      <c r="L13">
        <v>23</v>
      </c>
      <c r="M13" t="s">
        <v>43</v>
      </c>
      <c r="N13" s="4">
        <v>0.41666666666666669</v>
      </c>
      <c r="O13" t="s">
        <v>43</v>
      </c>
      <c r="P13">
        <v>165.9</v>
      </c>
    </row>
    <row r="14" spans="1:16" x14ac:dyDescent="0.25">
      <c r="A14" t="s">
        <v>44</v>
      </c>
      <c r="B14">
        <v>16</v>
      </c>
      <c r="C14" t="s">
        <v>44</v>
      </c>
      <c r="D14" s="4">
        <v>1.1550347222222226</v>
      </c>
      <c r="E14" t="s">
        <v>44</v>
      </c>
      <c r="F14">
        <v>64585</v>
      </c>
      <c r="G14" t="s">
        <v>44</v>
      </c>
      <c r="H14">
        <v>731.00000000000011</v>
      </c>
      <c r="I14" t="s">
        <v>44</v>
      </c>
      <c r="J14">
        <v>574.80000000000007</v>
      </c>
      <c r="K14" t="s">
        <v>44</v>
      </c>
      <c r="L14">
        <v>510</v>
      </c>
      <c r="M14" t="s">
        <v>44</v>
      </c>
      <c r="N14" s="4">
        <v>9.8784722222222197</v>
      </c>
      <c r="O14" t="s">
        <v>44</v>
      </c>
      <c r="P14">
        <v>4854.9000000000015</v>
      </c>
    </row>
    <row r="15" spans="1:16" ht="15.75" thickBot="1" x14ac:dyDescent="0.3">
      <c r="A15" s="2" t="s">
        <v>45</v>
      </c>
      <c r="B15" s="2">
        <v>30</v>
      </c>
      <c r="C15" s="2" t="s">
        <v>45</v>
      </c>
      <c r="D15" s="6">
        <v>30</v>
      </c>
      <c r="E15" s="2" t="s">
        <v>45</v>
      </c>
      <c r="F15" s="2">
        <v>30</v>
      </c>
      <c r="G15" s="2" t="s">
        <v>45</v>
      </c>
      <c r="H15" s="2">
        <v>30</v>
      </c>
      <c r="I15" s="2" t="s">
        <v>45</v>
      </c>
      <c r="J15" s="2">
        <v>30</v>
      </c>
      <c r="K15" s="2" t="s">
        <v>45</v>
      </c>
      <c r="L15" s="2">
        <v>30</v>
      </c>
      <c r="M15" s="2" t="s">
        <v>45</v>
      </c>
      <c r="N15" s="6">
        <v>30</v>
      </c>
      <c r="O15" s="2" t="s">
        <v>45</v>
      </c>
      <c r="P15" s="2">
        <v>30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D578-235E-40D1-BD55-8F09CAF12904}">
  <dimension ref="A1:F5"/>
  <sheetViews>
    <sheetView workbookViewId="0">
      <selection activeCell="G13" sqref="G13"/>
    </sheetView>
  </sheetViews>
  <sheetFormatPr defaultRowHeight="15" x14ac:dyDescent="0.25"/>
  <cols>
    <col min="1" max="1" width="18.7109375" bestFit="1" customWidth="1"/>
    <col min="3" max="3" width="3" bestFit="1" customWidth="1"/>
    <col min="4" max="4" width="7" bestFit="1" customWidth="1"/>
    <col min="5" max="5" width="3" bestFit="1" customWidth="1"/>
  </cols>
  <sheetData>
    <row r="1" spans="1:6" x14ac:dyDescent="0.25">
      <c r="A1" t="s">
        <v>115</v>
      </c>
      <c r="B1">
        <v>0.5</v>
      </c>
    </row>
    <row r="2" spans="1:6" x14ac:dyDescent="0.25">
      <c r="A2" t="s">
        <v>116</v>
      </c>
      <c r="B2">
        <v>2.6</v>
      </c>
    </row>
    <row r="3" spans="1:6" x14ac:dyDescent="0.25">
      <c r="A3" t="s">
        <v>117</v>
      </c>
      <c r="B3">
        <v>30</v>
      </c>
    </row>
    <row r="4" spans="1:6" x14ac:dyDescent="0.25">
      <c r="A4" t="s">
        <v>118</v>
      </c>
      <c r="B4">
        <f>_xlfn.CONFIDENCE.NORM(0.5, 2.6, 30)</f>
        <v>0.32017548418996283</v>
      </c>
    </row>
    <row r="5" spans="1:6" x14ac:dyDescent="0.25">
      <c r="A5" t="s">
        <v>119</v>
      </c>
      <c r="B5">
        <f>161.83-B4</f>
        <v>161.50982451581004</v>
      </c>
      <c r="C5" t="s">
        <v>120</v>
      </c>
      <c r="D5">
        <v>161.83000000000004</v>
      </c>
      <c r="E5" t="s">
        <v>120</v>
      </c>
      <c r="F5">
        <f>D5+B4</f>
        <v>162.15017548419002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Control Charts</vt:lpstr>
      <vt:lpstr>Chi-Square For Independence</vt:lpstr>
      <vt:lpstr>Data Dictionary</vt:lpstr>
      <vt:lpstr>Data Measurement Plan</vt:lpstr>
      <vt:lpstr>Sample Size</vt:lpstr>
      <vt:lpstr>Correlation</vt:lpstr>
      <vt:lpstr>Descriptive Statistics</vt:lpstr>
      <vt:lpstr>Confidence Interval</vt:lpstr>
      <vt:lpstr>SQL</vt:lpstr>
      <vt:lpstr>Histogram &amp; Trend</vt:lpstr>
      <vt:lpstr>Multi LR</vt:lpstr>
      <vt:lpstr>Single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timco</dc:creator>
  <cp:lastModifiedBy>Timothy Cordero</cp:lastModifiedBy>
  <dcterms:created xsi:type="dcterms:W3CDTF">2021-10-09T21:08:00Z</dcterms:created>
  <dcterms:modified xsi:type="dcterms:W3CDTF">2022-11-23T23:31:59Z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