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fileSharing userName="Bart-Jan Opten" algorithmName="SHA-512" hashValue="ljoPBF1YtXFyRCPyVzs79pxTPejcCOOs1GOV+58QF3HwmbdhMgLyLHvl51Tn/0kgXG/u2RJf+Xh5UN+aKydVSg==" saltValue="s/iszw3Gr4wpsu4uEct3rQ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ublic All\Development &amp; Production\Linelists\KOI\"/>
    </mc:Choice>
  </mc:AlternateContent>
  <xr:revisionPtr revIDLastSave="0" documentId="13_ncr:10001_{C67A1BAD-EDE3-4803-A734-C03A9F9434B0}" xr6:coauthVersionLast="43" xr6:coauthVersionMax="43" xr10:uidLastSave="{00000000-0000-0000-0000-000000000000}"/>
  <bookViews>
    <workbookView xWindow="-120" yWindow="-120" windowWidth="29040" windowHeight="15840" tabRatio="601" xr2:uid="{00000000-000D-0000-FFFF-FFFF00000000}"/>
  </bookViews>
  <sheets>
    <sheet name="KOI SS20 LINE LIST" sheetId="2" r:id="rId1"/>
    <sheet name="KOI SS20 BUYINGPLAN" sheetId="9" r:id="rId2"/>
    <sheet name="Fabric Buy" sheetId="4" r:id="rId3"/>
    <sheet name="SMS PO" sheetId="8" r:id="rId4"/>
    <sheet name="Fabric stocklist" sheetId="10" r:id="rId5"/>
    <sheet name="Assumptions" sheetId="3" r:id="rId6"/>
  </sheets>
  <externalReferences>
    <externalReference r:id="rId7"/>
  </externalReferences>
  <definedNames>
    <definedName name="_xlnm._FilterDatabase" localSheetId="2" hidden="1">'Fabric Buy'!$A$3:$BD$3</definedName>
    <definedName name="_xlnm._FilterDatabase" localSheetId="4" hidden="1">'Fabric stocklist'!$A$4:$M$27</definedName>
    <definedName name="_xlnm._FilterDatabase" localSheetId="1" hidden="1">'KOI SS20 BUYINGPLAN'!$A$3:$AV$260</definedName>
    <definedName name="_xlnm._FilterDatabase" localSheetId="0" hidden="1">'KOI SS20 LINE LIST'!$A$3:$DT$261</definedName>
    <definedName name="_xlnm._FilterDatabase" localSheetId="3" hidden="1">'SMS PO'!$A$1:$J$216</definedName>
    <definedName name="Country" localSheetId="5">Assumptions!$A$3:$A$15</definedName>
    <definedName name="_xlnm.Print_Area" localSheetId="4">'Fabric stocklist'!$A$1:$Q$30</definedName>
    <definedName name="_xlnm.Print_Area" localSheetId="1">'KOI SS20 BUYINGPLAN'!$C$3:$AR$303</definedName>
    <definedName name="_xlnm.Print_Area" localSheetId="0">'KOI SS20 LINE LIST'!$B$3:$CC$261</definedName>
    <definedName name="Z_0471D7C8_43BF_48DF_83BC_DF135A7A9F8F_.wvu.Cols" localSheetId="1" hidden="1">'KOI SS20 BUYINGPLAN'!$B:$B,'KOI SS20 BUYINGPLAN'!$E:$H,'KOI SS20 BUYINGPLAN'!#REF!,'KOI SS20 BUYINGPLAN'!#REF!,'KOI SS20 BUYINGPLAN'!$AF:$AF,'KOI SS20 BUYINGPLAN'!$AL:$AL,'KOI SS20 BUYINGPLAN'!$AO:$AO,'KOI SS20 BUYINGPLAN'!#REF!,'KOI SS20 BUYINGPLAN'!#REF!</definedName>
    <definedName name="Z_0471D7C8_43BF_48DF_83BC_DF135A7A9F8F_.wvu.Cols" localSheetId="0" hidden="1">'KOI SS20 LINE LIST'!$B:$B,'KOI SS20 LINE LIST'!$G:$J,'KOI SS20 LINE LIST'!$Q:$AA,'KOI SS20 LINE LIST'!$AE:$AE,'KOI SS20 LINE LIST'!$AI:$AI,'KOI SS20 LINE LIST'!$AQ:$AQ,'KOI SS20 LINE LIST'!$AW:$BD,'KOI SS20 LINE LIST'!$BO:$BS,'KOI SS20 LINE LIST'!$BV:$BX</definedName>
    <definedName name="Z_0471D7C8_43BF_48DF_83BC_DF135A7A9F8F_.wvu.FilterData" localSheetId="1" hidden="1">'KOI SS20 BUYINGPLAN'!$B$3:$AR$241</definedName>
    <definedName name="Z_0471D7C8_43BF_48DF_83BC_DF135A7A9F8F_.wvu.FilterData" localSheetId="0" hidden="1">'KOI SS20 LINE LIST'!$B$3:$DT$242</definedName>
    <definedName name="Z_0471D7C8_43BF_48DF_83BC_DF135A7A9F8F_.wvu.PrintArea" localSheetId="1" hidden="1">'KOI SS20 BUYINGPLAN'!$C$3:$AR$303</definedName>
    <definedName name="Z_0471D7C8_43BF_48DF_83BC_DF135A7A9F8F_.wvu.PrintArea" localSheetId="0" hidden="1">'KOI SS20 LINE LIST'!$E$3:$CC$309</definedName>
    <definedName name="Z_059EB301_AE3A_40F7_A075_94A01487D56D_.wvu.FilterData" localSheetId="1" hidden="1">'KOI SS20 BUYINGPLAN'!$B$3:$AR$241</definedName>
    <definedName name="Z_059EB301_AE3A_40F7_A075_94A01487D56D_.wvu.FilterData" localSheetId="0" hidden="1">'KOI SS20 LINE LIST'!$B$3:$DT$242</definedName>
    <definedName name="Z_0763E024_BAAD_499C_8988_9F7852467A76_.wvu.FilterData" localSheetId="1" hidden="1">'KOI SS20 BUYINGPLAN'!$F$3:$AR$241</definedName>
    <definedName name="Z_0763E024_BAAD_499C_8988_9F7852467A76_.wvu.FilterData" localSheetId="0" hidden="1">'KOI SS20 LINE LIST'!$H$3:$DO$242</definedName>
    <definedName name="Z_0763E024_BAAD_499C_8988_9F7852467A76_.wvu.PrintArea" localSheetId="1" hidden="1">'KOI SS20 BUYINGPLAN'!$F$2:$AR$3</definedName>
    <definedName name="Z_0763E024_BAAD_499C_8988_9F7852467A76_.wvu.PrintArea" localSheetId="0" hidden="1">'KOI SS20 LINE LIST'!$H$2:$CQ$3</definedName>
    <definedName name="Z_0763E024_BAAD_499C_8988_9F7852467A76_.wvu.PrintTitles" localSheetId="1" hidden="1">'KOI SS20 BUYINGPLAN'!$I:$J,'KOI SS20 BUYINGPLAN'!$3:$3</definedName>
    <definedName name="Z_0763E024_BAAD_499C_8988_9F7852467A76_.wvu.PrintTitles" localSheetId="0" hidden="1">'KOI SS20 LINE LIST'!$M:$T,'KOI SS20 LINE LIST'!$3:$3</definedName>
    <definedName name="Z_07BA95ED_37D7_4DD3_B417_BD605954A206_.wvu.Cols" localSheetId="1" hidden="1">'KOI SS20 BUYINGPLAN'!$E:$H,'KOI SS20 BUYINGPLAN'!#REF!,'KOI SS20 BUYINGPLAN'!$T:$U,'KOI SS20 BUYINGPLAN'!$AK:$AR</definedName>
    <definedName name="Z_07BA95ED_37D7_4DD3_B417_BD605954A206_.wvu.Cols" localSheetId="0" hidden="1">'KOI SS20 LINE LIST'!$G:$J,'KOI SS20 LINE LIST'!$Q:$AA,'KOI SS20 LINE LIST'!$AC:$AE,'KOI SS20 LINE LIST'!$AM:$BC</definedName>
    <definedName name="Z_07BA95ED_37D7_4DD3_B417_BD605954A206_.wvu.FilterData" localSheetId="1" hidden="1">'KOI SS20 BUYINGPLAN'!$B$3:$AR$241</definedName>
    <definedName name="Z_07BA95ED_37D7_4DD3_B417_BD605954A206_.wvu.FilterData" localSheetId="0" hidden="1">'KOI SS20 LINE LIST'!$B$3:$DT$242</definedName>
    <definedName name="Z_07BA95ED_37D7_4DD3_B417_BD605954A206_.wvu.PrintArea" localSheetId="1" hidden="1">'KOI SS20 BUYINGPLAN'!$C$3:$AR$303</definedName>
    <definedName name="Z_07BA95ED_37D7_4DD3_B417_BD605954A206_.wvu.PrintArea" localSheetId="0" hidden="1">'KOI SS20 LINE LIST'!$E$3:$CC$309</definedName>
    <definedName name="Z_09AD4446_003D_452C_9B14_5AF70E8A5CE2_.wvu.FilterData" localSheetId="1" hidden="1">'KOI SS20 BUYINGPLAN'!$B$3:$AR$241</definedName>
    <definedName name="Z_09AD4446_003D_452C_9B14_5AF70E8A5CE2_.wvu.FilterData" localSheetId="0" hidden="1">'KOI SS20 LINE LIST'!$B$3:$DT$242</definedName>
    <definedName name="Z_0D62B6BC_87FB_4864_B931_E1F7190AC576_.wvu.FilterData" localSheetId="1" hidden="1">'KOI SS20 BUYINGPLAN'!$B$3:$AR$241</definedName>
    <definedName name="Z_0D62B6BC_87FB_4864_B931_E1F7190AC576_.wvu.FilterData" localSheetId="0" hidden="1">'KOI SS20 LINE LIST'!$B$3:$DT$242</definedName>
    <definedName name="Z_11A72666_93AF_4757_9193_969ECD0ECF3E_.wvu.FilterData" localSheetId="1" hidden="1">'KOI SS20 BUYINGPLAN'!$B$3:$AR$241</definedName>
    <definedName name="Z_11A72666_93AF_4757_9193_969ECD0ECF3E_.wvu.FilterData" localSheetId="0" hidden="1">'KOI SS20 LINE LIST'!$B$3:$DT$242</definedName>
    <definedName name="Z_17F35486_9377_40B8_890E_6F31EA4F194D_.wvu.FilterData" localSheetId="1" hidden="1">'KOI SS20 BUYINGPLAN'!$B$3:$AR$241</definedName>
    <definedName name="Z_17F35486_9377_40B8_890E_6F31EA4F194D_.wvu.FilterData" localSheetId="0" hidden="1">'KOI SS20 LINE LIST'!$B$3:$DT$242</definedName>
    <definedName name="Z_1A2CF249_C0E1_4D22_A512_9E411FBAFD25_.wvu.FilterData" localSheetId="1" hidden="1">'KOI SS20 BUYINGPLAN'!$B$3:$AR$241</definedName>
    <definedName name="Z_1A2CF249_C0E1_4D22_A512_9E411FBAFD25_.wvu.FilterData" localSheetId="0" hidden="1">'KOI SS20 LINE LIST'!$B$3:$DT$242</definedName>
    <definedName name="Z_1A2CF249_C0E1_4D22_A512_9E411FBAFD25_.wvu.PrintArea" localSheetId="1" hidden="1">'KOI SS20 BUYINGPLAN'!$F$2:$AR$3</definedName>
    <definedName name="Z_1A2CF249_C0E1_4D22_A512_9E411FBAFD25_.wvu.PrintArea" localSheetId="0" hidden="1">'KOI SS20 LINE LIST'!$H$2:$CQ$3</definedName>
    <definedName name="Z_1A2CF249_C0E1_4D22_A512_9E411FBAFD25_.wvu.PrintTitles" localSheetId="1" hidden="1">'KOI SS20 BUYINGPLAN'!$I:$J,'KOI SS20 BUYINGPLAN'!$3:$3</definedName>
    <definedName name="Z_1A2CF249_C0E1_4D22_A512_9E411FBAFD25_.wvu.PrintTitles" localSheetId="0" hidden="1">'KOI SS20 LINE LIST'!$M:$T,'KOI SS20 LINE LIST'!$3:$3</definedName>
    <definedName name="Z_1A4CCDDE_7F2D_4A8F_83E8_DA2141C924A6_.wvu.FilterData" localSheetId="1" hidden="1">'KOI SS20 BUYINGPLAN'!$B$3:$AR$241</definedName>
    <definedName name="Z_1A4CCDDE_7F2D_4A8F_83E8_DA2141C924A6_.wvu.FilterData" localSheetId="0" hidden="1">'KOI SS20 LINE LIST'!$B$3:$DT$242</definedName>
    <definedName name="Z_1AF6931C_DDFD_4274_B4F6_1A9DC7345F84_.wvu.FilterData" localSheetId="1" hidden="1">'KOI SS20 BUYINGPLAN'!$B$3:$AR$241</definedName>
    <definedName name="Z_1AF6931C_DDFD_4274_B4F6_1A9DC7345F84_.wvu.FilterData" localSheetId="0" hidden="1">'KOI SS20 LINE LIST'!$B$3:$DT$242</definedName>
    <definedName name="Z_2358B42D_B85E_400F_8148_01F5C21813F8_.wvu.FilterData" localSheetId="1" hidden="1">'KOI SS20 BUYINGPLAN'!$B$3:$AR$241</definedName>
    <definedName name="Z_2358B42D_B85E_400F_8148_01F5C21813F8_.wvu.FilterData" localSheetId="0" hidden="1">'KOI SS20 LINE LIST'!$B$3:$DT$242</definedName>
    <definedName name="Z_261C833A_A3BB_4BC3_99FC_87CE40E22625_.wvu.FilterData" localSheetId="1" hidden="1">'KOI SS20 BUYINGPLAN'!$B$3:$AR$241</definedName>
    <definedName name="Z_261C833A_A3BB_4BC3_99FC_87CE40E22625_.wvu.FilterData" localSheetId="0" hidden="1">'KOI SS20 LINE LIST'!$B$3:$DT$242</definedName>
    <definedName name="Z_2882D5C0_BDFC_4B8E_8C47_A9E3F673CAE1_.wvu.FilterData" localSheetId="1" hidden="1">'KOI SS20 BUYINGPLAN'!$B$3:$AR$241</definedName>
    <definedName name="Z_2882D5C0_BDFC_4B8E_8C47_A9E3F673CAE1_.wvu.FilterData" localSheetId="0" hidden="1">'KOI SS20 LINE LIST'!$B$3:$DT$242</definedName>
    <definedName name="Z_28996E6C_3523_4F9F_B85B_2F96E8089DB3_.wvu.FilterData" localSheetId="1" hidden="1">'KOI SS20 BUYINGPLAN'!$B$3:$AR$241</definedName>
    <definedName name="Z_28996E6C_3523_4F9F_B85B_2F96E8089DB3_.wvu.FilterData" localSheetId="0" hidden="1">'KOI SS20 LINE LIST'!$B$3:$DT$242</definedName>
    <definedName name="Z_28DC0299_ACC0_4D80_B93F_1AC86B582C7D_.wvu.FilterData" localSheetId="1" hidden="1">'KOI SS20 BUYINGPLAN'!$B$3:$AR$241</definedName>
    <definedName name="Z_28DC0299_ACC0_4D80_B93F_1AC86B582C7D_.wvu.FilterData" localSheetId="0" hidden="1">'KOI SS20 LINE LIST'!$B$3:$DT$242</definedName>
    <definedName name="Z_292DFDE4_405C_4D45_8FB3_FF64D5C9CBE0_.wvu.FilterData" localSheetId="1" hidden="1">'KOI SS20 BUYINGPLAN'!$B$3:$AR$241</definedName>
    <definedName name="Z_292DFDE4_405C_4D45_8FB3_FF64D5C9CBE0_.wvu.FilterData" localSheetId="0" hidden="1">'KOI SS20 LINE LIST'!$B$3:$DT$242</definedName>
    <definedName name="Z_2E100B8E_0573_4320_99D5_90F237C30DE7_.wvu.FilterData" localSheetId="1" hidden="1">'KOI SS20 BUYINGPLAN'!$B$3:$AR$241</definedName>
    <definedName name="Z_2E100B8E_0573_4320_99D5_90F237C30DE7_.wvu.FilterData" localSheetId="0" hidden="1">'KOI SS20 LINE LIST'!$B$3:$DT$242</definedName>
    <definedName name="Z_34082E44_DA50_4A3E_BF31_9AD6FC7FEC8B_.wvu.FilterData" localSheetId="1" hidden="1">'KOI SS20 BUYINGPLAN'!$B$3:$AR$241</definedName>
    <definedName name="Z_34082E44_DA50_4A3E_BF31_9AD6FC7FEC8B_.wvu.FilterData" localSheetId="0" hidden="1">'KOI SS20 LINE LIST'!$B$3:$DT$242</definedName>
    <definedName name="Z_3DA56FC8_8666_4667_B68B_D8BA58CEC58B_.wvu.Cols" localSheetId="1" hidden="1">'KOI SS20 BUYINGPLAN'!$E:$H,'KOI SS20 BUYINGPLAN'!#REF!,'KOI SS20 BUYINGPLAN'!$AD:$AM,'KOI SS20 BUYINGPLAN'!$AO:$AO,'KOI SS20 BUYINGPLAN'!#REF!,'KOI SS20 BUYINGPLAN'!#REF!,'KOI SS20 BUYINGPLAN'!#REF!,'KOI SS20 BUYINGPLAN'!#REF!</definedName>
    <definedName name="Z_3DA56FC8_8666_4667_B68B_D8BA58CEC58B_.wvu.Cols" localSheetId="0" hidden="1">'KOI SS20 LINE LIST'!$G:$J,'KOI SS20 LINE LIST'!$Q:$AA,'KOI SS20 LINE LIST'!$AF:$AS,'KOI SS20 LINE LIST'!$AW:$BG,'KOI SS20 LINE LIST'!$BO:$BT,'KOI SS20 LINE LIST'!$BV:$BX,'KOI SS20 LINE LIST'!$CD:$CP,'KOI SS20 LINE LIST'!$CR:$DT</definedName>
    <definedName name="Z_3DA56FC8_8666_4667_B68B_D8BA58CEC58B_.wvu.FilterData" localSheetId="1" hidden="1">'KOI SS20 BUYINGPLAN'!$B$3:$AS$241</definedName>
    <definedName name="Z_3DA56FC8_8666_4667_B68B_D8BA58CEC58B_.wvu.FilterData" localSheetId="0" hidden="1">'KOI SS20 LINE LIST'!$B$3:$ED$242</definedName>
    <definedName name="Z_3DA56FC8_8666_4667_B68B_D8BA58CEC58B_.wvu.PrintArea" localSheetId="1" hidden="1">'KOI SS20 BUYINGPLAN'!$C$3:$AR$303</definedName>
    <definedName name="Z_3DA56FC8_8666_4667_B68B_D8BA58CEC58B_.wvu.PrintArea" localSheetId="0" hidden="1">'KOI SS20 LINE LIST'!$E$3:$CC$309</definedName>
    <definedName name="Z_3EB2F626_6C2C_4580_ADE6_FFC42A0B80F6_.wvu.FilterData" localSheetId="1" hidden="1">'KOI SS20 BUYINGPLAN'!$B$3:$AR$241</definedName>
    <definedName name="Z_3EB2F626_6C2C_4580_ADE6_FFC42A0B80F6_.wvu.FilterData" localSheetId="0" hidden="1">'KOI SS20 LINE LIST'!$B$3:$DT$242</definedName>
    <definedName name="Z_403C39F9_EF35_4524_9B44_DD4D938EF9CF_.wvu.FilterData" localSheetId="1" hidden="1">'KOI SS20 BUYINGPLAN'!$B$3:$AR$241</definedName>
    <definedName name="Z_403C39F9_EF35_4524_9B44_DD4D938EF9CF_.wvu.FilterData" localSheetId="0" hidden="1">'KOI SS20 LINE LIST'!$B$3:$DT$242</definedName>
    <definedName name="Z_41745A27_FEC3_46F6_AC07_B73FA66E9512_.wvu.FilterData" localSheetId="1" hidden="1">'KOI SS20 BUYINGPLAN'!$B$3:$AR$241</definedName>
    <definedName name="Z_41745A27_FEC3_46F6_AC07_B73FA66E9512_.wvu.FilterData" localSheetId="0" hidden="1">'KOI SS20 LINE LIST'!$B$3:$DT$242</definedName>
    <definedName name="Z_4335BF68_ADF7_4731_8B4F_7EF227FA991C_.wvu.FilterData" localSheetId="1" hidden="1">'KOI SS20 BUYINGPLAN'!$B$3:$AR$241</definedName>
    <definedName name="Z_4335BF68_ADF7_4731_8B4F_7EF227FA991C_.wvu.FilterData" localSheetId="0" hidden="1">'KOI SS20 LINE LIST'!$B$3:$DT$242</definedName>
    <definedName name="Z_467FFDAF_717A_450A_9651_294DF5275246_.wvu.FilterData" localSheetId="1" hidden="1">'KOI SS20 BUYINGPLAN'!$B$3:$AR$241</definedName>
    <definedName name="Z_467FFDAF_717A_450A_9651_294DF5275246_.wvu.FilterData" localSheetId="0" hidden="1">'KOI SS20 LINE LIST'!$B$3:$DT$242</definedName>
    <definedName name="Z_5464D28C_9A77_4EDB_93B0_A1EB29675049_.wvu.FilterData" localSheetId="1" hidden="1">'KOI SS20 BUYINGPLAN'!$B$3:$AR$241</definedName>
    <definedName name="Z_5464D28C_9A77_4EDB_93B0_A1EB29675049_.wvu.FilterData" localSheetId="0" hidden="1">'KOI SS20 LINE LIST'!$B$3:$DT$242</definedName>
    <definedName name="Z_5558F3B0_5CEA_4052_925A_31CD09DD9F98_.wvu.FilterData" localSheetId="1" hidden="1">'KOI SS20 BUYINGPLAN'!$B$3:$AR$241</definedName>
    <definedName name="Z_5558F3B0_5CEA_4052_925A_31CD09DD9F98_.wvu.FilterData" localSheetId="0" hidden="1">'KOI SS20 LINE LIST'!$B$3:$DT$242</definedName>
    <definedName name="Z_55D3D1A9_9ED5_4A31_9A2F_7FA7633BB49B_.wvu.FilterData" localSheetId="1" hidden="1">'KOI SS20 BUYINGPLAN'!$B$3:$AR$241</definedName>
    <definedName name="Z_55D3D1A9_9ED5_4A31_9A2F_7FA7633BB49B_.wvu.FilterData" localSheetId="0" hidden="1">'KOI SS20 LINE LIST'!$B$3:$DT$242</definedName>
    <definedName name="Z_5753C6F1_06EB_424D_8FC0_6774D2EE26D9_.wvu.FilterData" localSheetId="1" hidden="1">'KOI SS20 BUYINGPLAN'!$B$3:$AR$241</definedName>
    <definedName name="Z_5753C6F1_06EB_424D_8FC0_6774D2EE26D9_.wvu.FilterData" localSheetId="0" hidden="1">'KOI SS20 LINE LIST'!$B$3:$DT$242</definedName>
    <definedName name="Z_5778BE46_A433_46F5_8A13_808D7A798D07_.wvu.FilterData" localSheetId="1" hidden="1">'KOI SS20 BUYINGPLAN'!$B$3:$AR$241</definedName>
    <definedName name="Z_5778BE46_A433_46F5_8A13_808D7A798D07_.wvu.FilterData" localSheetId="0" hidden="1">'KOI SS20 LINE LIST'!$B$3:$DT$242</definedName>
    <definedName name="Z_578F56B8_2AB7_44A1_93E5_244226721020_.wvu.FilterData" localSheetId="1" hidden="1">'KOI SS20 BUYINGPLAN'!$B$3:$AR$241</definedName>
    <definedName name="Z_578F56B8_2AB7_44A1_93E5_244226721020_.wvu.FilterData" localSheetId="0" hidden="1">'KOI SS20 LINE LIST'!$B$3:$DT$242</definedName>
    <definedName name="Z_586CCC60_75AE_483B_A65D_93DFED8DA205_.wvu.FilterData" localSheetId="1" hidden="1">'KOI SS20 BUYINGPLAN'!$B$3:$AR$241</definedName>
    <definedName name="Z_586CCC60_75AE_483B_A65D_93DFED8DA205_.wvu.FilterData" localSheetId="0" hidden="1">'KOI SS20 LINE LIST'!$B$3:$DT$242</definedName>
    <definedName name="Z_59690E6D_7B13_48FE_B9F4_A4B19E0D481E_.wvu.FilterData" localSheetId="1" hidden="1">'KOI SS20 BUYINGPLAN'!$B$3:$AR$241</definedName>
    <definedName name="Z_59690E6D_7B13_48FE_B9F4_A4B19E0D481E_.wvu.FilterData" localSheetId="0" hidden="1">'KOI SS20 LINE LIST'!$B$3:$DT$242</definedName>
    <definedName name="Z_5E4EDA96_21B7_4D0E_A4C4_322364043278_.wvu.FilterData" localSheetId="1" hidden="1">'KOI SS20 BUYINGPLAN'!$B$3:$AR$241</definedName>
    <definedName name="Z_5E4EDA96_21B7_4D0E_A4C4_322364043278_.wvu.FilterData" localSheetId="0" hidden="1">'KOI SS20 LINE LIST'!$B$3:$DT$242</definedName>
    <definedName name="Z_63BDE29B_5FC7_4616_A278_86A4AF62A8FA_.wvu.FilterData" localSheetId="1" hidden="1">'KOI SS20 BUYINGPLAN'!$B$3:$AR$241</definedName>
    <definedName name="Z_63BDE29B_5FC7_4616_A278_86A4AF62A8FA_.wvu.FilterData" localSheetId="0" hidden="1">'KOI SS20 LINE LIST'!$B$3:$DT$242</definedName>
    <definedName name="Z_649DA271_2525_4C6D_9F3B_B42C5F2FC1BD_.wvu.FilterData" localSheetId="1" hidden="1">'KOI SS20 BUYINGPLAN'!$B$3:$AR$241</definedName>
    <definedName name="Z_649DA271_2525_4C6D_9F3B_B42C5F2FC1BD_.wvu.FilterData" localSheetId="0" hidden="1">'KOI SS20 LINE LIST'!$B$3:$DT$242</definedName>
    <definedName name="Z_68E5DF41_7D92_465E_9B0F_3E4EB31CC2E0_.wvu.FilterData" localSheetId="1" hidden="1">'KOI SS20 BUYINGPLAN'!$B$3:$AR$241</definedName>
    <definedName name="Z_68E5DF41_7D92_465E_9B0F_3E4EB31CC2E0_.wvu.FilterData" localSheetId="0" hidden="1">'KOI SS20 LINE LIST'!$B$3:$DT$242</definedName>
    <definedName name="Z_69725D3C_DDF8_4EA5_A44D_40469331426B_.wvu.FilterData" localSheetId="1" hidden="1">'KOI SS20 BUYINGPLAN'!$B$3:$AR$241</definedName>
    <definedName name="Z_69725D3C_DDF8_4EA5_A44D_40469331426B_.wvu.FilterData" localSheetId="0" hidden="1">'KOI SS20 LINE LIST'!$B$3:$DT$242</definedName>
    <definedName name="Z_6BE59AD9_AD98_491A_9AA4_55E5C36FEBDB_.wvu.FilterData" localSheetId="1" hidden="1">'KOI SS20 BUYINGPLAN'!$B$3:$AR$241</definedName>
    <definedName name="Z_6BE59AD9_AD98_491A_9AA4_55E5C36FEBDB_.wvu.FilterData" localSheetId="0" hidden="1">'KOI SS20 LINE LIST'!$B$3:$DT$242</definedName>
    <definedName name="Z_6CB0B170_0AB0_4A74_8B97_E71C68573D11_.wvu.Cols" localSheetId="1" hidden="1">'KOI SS20 BUYINGPLAN'!$B:$B,'KOI SS20 BUYINGPLAN'!$E:$H,'KOI SS20 BUYINGPLAN'!#REF!,'KOI SS20 BUYINGPLAN'!#REF!,'KOI SS20 BUYINGPLAN'!$AF:$AF,'KOI SS20 BUYINGPLAN'!$AL:$AL,'KOI SS20 BUYINGPLAN'!$AO:$AO</definedName>
    <definedName name="Z_6CB0B170_0AB0_4A74_8B97_E71C68573D11_.wvu.Cols" localSheetId="0" hidden="1">'KOI SS20 LINE LIST'!$B:$B,'KOI SS20 LINE LIST'!$G:$J,'KOI SS20 LINE LIST'!$Q:$AA,'KOI SS20 LINE LIST'!$AE:$AE,'KOI SS20 LINE LIST'!$AI:$AI,'KOI SS20 LINE LIST'!$AQ:$AQ,'KOI SS20 LINE LIST'!$AW:$BD</definedName>
    <definedName name="Z_6CB0B170_0AB0_4A74_8B97_E71C68573D11_.wvu.FilterData" localSheetId="1" hidden="1">'KOI SS20 BUYINGPLAN'!$B$3:$AR$241</definedName>
    <definedName name="Z_6CB0B170_0AB0_4A74_8B97_E71C68573D11_.wvu.FilterData" localSheetId="0" hidden="1">'KOI SS20 LINE LIST'!$B$3:$DT$242</definedName>
    <definedName name="Z_6CB0B170_0AB0_4A74_8B97_E71C68573D11_.wvu.PrintArea" localSheetId="1" hidden="1">'KOI SS20 BUYINGPLAN'!$C$3:$AR$303</definedName>
    <definedName name="Z_6CB0B170_0AB0_4A74_8B97_E71C68573D11_.wvu.PrintArea" localSheetId="0" hidden="1">'KOI SS20 LINE LIST'!$E$3:$CC$309</definedName>
    <definedName name="Z_6F2DBFC3_6C02_4319_93A6_941C95981CBF_.wvu.FilterData" localSheetId="1" hidden="1">'KOI SS20 BUYINGPLAN'!$B$3:$AR$241</definedName>
    <definedName name="Z_6F2DBFC3_6C02_4319_93A6_941C95981CBF_.wvu.FilterData" localSheetId="0" hidden="1">'KOI SS20 LINE LIST'!$B$3:$DT$242</definedName>
    <definedName name="Z_70A737B9_3F86_43B2_88D2_B9154AB17F84_.wvu.FilterData" localSheetId="1" hidden="1">'KOI SS20 BUYINGPLAN'!$B$3:$AR$241</definedName>
    <definedName name="Z_70A737B9_3F86_43B2_88D2_B9154AB17F84_.wvu.FilterData" localSheetId="0" hidden="1">'KOI SS20 LINE LIST'!$B$3:$DT$242</definedName>
    <definedName name="Z_780FAB3C_4242_41C7_96E9_4CD0E7DE3C8E_.wvu.FilterData" localSheetId="1" hidden="1">'KOI SS20 BUYINGPLAN'!$B$3:$AR$241</definedName>
    <definedName name="Z_780FAB3C_4242_41C7_96E9_4CD0E7DE3C8E_.wvu.FilterData" localSheetId="0" hidden="1">'KOI SS20 LINE LIST'!$B$3:$DT$242</definedName>
    <definedName name="Z_79ECD1F1_D470_40CB_B4FE_7732A2842F7F_.wvu.FilterData" localSheetId="1" hidden="1">'KOI SS20 BUYINGPLAN'!$B$3:$AR$241</definedName>
    <definedName name="Z_79ECD1F1_D470_40CB_B4FE_7732A2842F7F_.wvu.FilterData" localSheetId="0" hidden="1">'KOI SS20 LINE LIST'!$B$3:$DT$242</definedName>
    <definedName name="Z_7EFD654F_EC47_4839_B30C_C34D76A5556C_.wvu.FilterData" localSheetId="1" hidden="1">'KOI SS20 BUYINGPLAN'!$B$3:$AR$241</definedName>
    <definedName name="Z_7EFD654F_EC47_4839_B30C_C34D76A5556C_.wvu.FilterData" localSheetId="0" hidden="1">'KOI SS20 LINE LIST'!$B$3:$DT$242</definedName>
    <definedName name="Z_80B1BBB4_7DD8_4327_B8FF_060FADF2C275_.wvu.FilterData" localSheetId="1" hidden="1">'KOI SS20 BUYINGPLAN'!$B$3:$AR$241</definedName>
    <definedName name="Z_80B1BBB4_7DD8_4327_B8FF_060FADF2C275_.wvu.FilterData" localSheetId="0" hidden="1">'KOI SS20 LINE LIST'!$B$3:$DT$242</definedName>
    <definedName name="Z_8363A7AE_2176_4D5B_ACAF_0FF727F713CC_.wvu.FilterData" localSheetId="1" hidden="1">'KOI SS20 BUYINGPLAN'!$B$3:$AR$241</definedName>
    <definedName name="Z_8363A7AE_2176_4D5B_ACAF_0FF727F713CC_.wvu.FilterData" localSheetId="0" hidden="1">'KOI SS20 LINE LIST'!$B$3:$DT$242</definedName>
    <definedName name="Z_83D63532_100C_424D_9549_C9A6D0BB4268_.wvu.FilterData" localSheetId="1" hidden="1">'KOI SS20 BUYINGPLAN'!$B$3:$AR$241</definedName>
    <definedName name="Z_83D63532_100C_424D_9549_C9A6D0BB4268_.wvu.FilterData" localSheetId="0" hidden="1">'KOI SS20 LINE LIST'!$B$3:$DT$242</definedName>
    <definedName name="Z_83D63532_100C_424D_9549_C9A6D0BB4268_.wvu.PrintArea" localSheetId="1" hidden="1">'KOI SS20 BUYINGPLAN'!$F$2:$AR$3</definedName>
    <definedName name="Z_83D63532_100C_424D_9549_C9A6D0BB4268_.wvu.PrintArea" localSheetId="0" hidden="1">'KOI SS20 LINE LIST'!$H$2:$CQ$3</definedName>
    <definedName name="Z_83D63532_100C_424D_9549_C9A6D0BB4268_.wvu.PrintTitles" localSheetId="1" hidden="1">'KOI SS20 BUYINGPLAN'!$I:$J,'KOI SS20 BUYINGPLAN'!$3:$3</definedName>
    <definedName name="Z_83D63532_100C_424D_9549_C9A6D0BB4268_.wvu.PrintTitles" localSheetId="0" hidden="1">'KOI SS20 LINE LIST'!$M:$T,'KOI SS20 LINE LIST'!$3:$3</definedName>
    <definedName name="Z_884E5E3E_B85A_45D7_8619_E0F54D802C32_.wvu.FilterData" localSheetId="1" hidden="1">'KOI SS20 BUYINGPLAN'!$B$3:$AR$241</definedName>
    <definedName name="Z_884E5E3E_B85A_45D7_8619_E0F54D802C32_.wvu.FilterData" localSheetId="0" hidden="1">'KOI SS20 LINE LIST'!$B$3:$DT$242</definedName>
    <definedName name="Z_8A2E583D_1774_45D9_9112_F087552D38C8_.wvu.FilterData" localSheetId="1" hidden="1">'KOI SS20 BUYINGPLAN'!$B$3:$AR$241</definedName>
    <definedName name="Z_8A2E583D_1774_45D9_9112_F087552D38C8_.wvu.FilterData" localSheetId="0" hidden="1">'KOI SS20 LINE LIST'!$B$3:$DT$242</definedName>
    <definedName name="Z_8A301D9A_EA4B_4858_85DC_7DBE214CA89E_.wvu.FilterData" localSheetId="1" hidden="1">'KOI SS20 BUYINGPLAN'!$B$3:$AR$241</definedName>
    <definedName name="Z_8A301D9A_EA4B_4858_85DC_7DBE214CA89E_.wvu.FilterData" localSheetId="0" hidden="1">'KOI SS20 LINE LIST'!$B$3:$DT$242</definedName>
    <definedName name="Z_90F13622_5EAA_4731_948C_7F21B14C75AD_.wvu.FilterData" localSheetId="1" hidden="1">'KOI SS20 BUYINGPLAN'!$B$3:$AR$241</definedName>
    <definedName name="Z_90F13622_5EAA_4731_948C_7F21B14C75AD_.wvu.FilterData" localSheetId="0" hidden="1">'KOI SS20 LINE LIST'!$B$3:$DT$242</definedName>
    <definedName name="Z_916DA2D1_1D3D_4D78_88C8_0E72C26D6A02_.wvu.Cols" localSheetId="1" hidden="1">'KOI SS20 BUYINGPLAN'!$F:$H,'KOI SS20 BUYINGPLAN'!#REF!,'KOI SS20 BUYINGPLAN'!#REF!,'KOI SS20 BUYINGPLAN'!#REF!</definedName>
    <definedName name="Z_916DA2D1_1D3D_4D78_88C8_0E72C26D6A02_.wvu.Cols" localSheetId="0" hidden="1">'KOI SS20 LINE LIST'!$H:$J,'KOI SS20 LINE LIST'!$Q:$T,'KOI SS20 LINE LIST'!$X:$X,'KOI SS20 LINE LIST'!#REF!</definedName>
    <definedName name="Z_916DA2D1_1D3D_4D78_88C8_0E72C26D6A02_.wvu.FilterData" localSheetId="1" hidden="1">'KOI SS20 BUYINGPLAN'!$B$3:$AR$241</definedName>
    <definedName name="Z_916DA2D1_1D3D_4D78_88C8_0E72C26D6A02_.wvu.FilterData" localSheetId="0" hidden="1">'KOI SS20 LINE LIST'!$B$3:$DT$242</definedName>
    <definedName name="Z_916DA2D1_1D3D_4D78_88C8_0E72C26D6A02_.wvu.PrintArea" localSheetId="1" hidden="1">'KOI SS20 BUYINGPLAN'!$F$2:$AR$3</definedName>
    <definedName name="Z_916DA2D1_1D3D_4D78_88C8_0E72C26D6A02_.wvu.PrintArea" localSheetId="0" hidden="1">'KOI SS20 LINE LIST'!$H$2:$CQ$3</definedName>
    <definedName name="Z_916DA2D1_1D3D_4D78_88C8_0E72C26D6A02_.wvu.PrintTitles" localSheetId="1" hidden="1">'KOI SS20 BUYINGPLAN'!$3:$3</definedName>
    <definedName name="Z_916DA2D1_1D3D_4D78_88C8_0E72C26D6A02_.wvu.PrintTitles" localSheetId="0" hidden="1">'KOI SS20 LINE LIST'!$3:$3</definedName>
    <definedName name="Z_936E8FB9_75A9_4E46_A301_25DFEC11D7E3_.wvu.FilterData" localSheetId="1" hidden="1">'KOI SS20 BUYINGPLAN'!$B$3:$AR$241</definedName>
    <definedName name="Z_936E8FB9_75A9_4E46_A301_25DFEC11D7E3_.wvu.FilterData" localSheetId="0" hidden="1">'KOI SS20 LINE LIST'!$B$3:$DT$242</definedName>
    <definedName name="Z_97D53FF2_239A_4B19_A274_0194AD760F57_.wvu.FilterData" localSheetId="1" hidden="1">'KOI SS20 BUYINGPLAN'!$B$3:$AR$241</definedName>
    <definedName name="Z_97D53FF2_239A_4B19_A274_0194AD760F57_.wvu.FilterData" localSheetId="0" hidden="1">'KOI SS20 LINE LIST'!$B$3:$DT$242</definedName>
    <definedName name="Z_9A7F105D_AC9B_4E6F_A274_32DE5408C267_.wvu.FilterData" localSheetId="1" hidden="1">'KOI SS20 BUYINGPLAN'!$B$3:$AR$241</definedName>
    <definedName name="Z_9A7F105D_AC9B_4E6F_A274_32DE5408C267_.wvu.FilterData" localSheetId="0" hidden="1">'KOI SS20 LINE LIST'!$B$3:$DT$242</definedName>
    <definedName name="Z_9B168739_2A4E_46FC_9C62_E15431066687_.wvu.FilterData" localSheetId="1" hidden="1">'KOI SS20 BUYINGPLAN'!$B$3:$AR$241</definedName>
    <definedName name="Z_9B168739_2A4E_46FC_9C62_E15431066687_.wvu.FilterData" localSheetId="0" hidden="1">'KOI SS20 LINE LIST'!$B$3:$DT$242</definedName>
    <definedName name="Z_9DD007D7_0741_4C44_BF61_3FAB632E7150_.wvu.FilterData" localSheetId="1" hidden="1">'KOI SS20 BUYINGPLAN'!$B$3:$AR$241</definedName>
    <definedName name="Z_9DD007D7_0741_4C44_BF61_3FAB632E7150_.wvu.FilterData" localSheetId="0" hidden="1">'KOI SS20 LINE LIST'!$B$3:$DT$242</definedName>
    <definedName name="Z_9E562AF9_9F2B_47D2_BE99_5CB50C91610F_.wvu.FilterData" localSheetId="1" hidden="1">'KOI SS20 BUYINGPLAN'!$B$3:$AR$241</definedName>
    <definedName name="Z_9E562AF9_9F2B_47D2_BE99_5CB50C91610F_.wvu.FilterData" localSheetId="0" hidden="1">'KOI SS20 LINE LIST'!$B$3:$DT$242</definedName>
    <definedName name="Z_A11ABEC1_B0B4_42E8_A9EE_2452F446B5DF_.wvu.FilterData" localSheetId="1" hidden="1">'KOI SS20 BUYINGPLAN'!$B$3:$AR$241</definedName>
    <definedName name="Z_A11ABEC1_B0B4_42E8_A9EE_2452F446B5DF_.wvu.FilterData" localSheetId="0" hidden="1">'KOI SS20 LINE LIST'!$B$3:$DT$242</definedName>
    <definedName name="Z_A1D0F23D_642B_4DBA_BBE1_F9451DA0FCC6_.wvu.FilterData" localSheetId="1" hidden="1">'KOI SS20 BUYINGPLAN'!$B$3:$AR$241</definedName>
    <definedName name="Z_A1D0F23D_642B_4DBA_BBE1_F9451DA0FCC6_.wvu.FilterData" localSheetId="0" hidden="1">'KOI SS20 LINE LIST'!$B$3:$DT$242</definedName>
    <definedName name="Z_A2091690_A671_4716_8A31_74E530D00677_.wvu.FilterData" localSheetId="1" hidden="1">'KOI SS20 BUYINGPLAN'!$B$3:$AR$241</definedName>
    <definedName name="Z_A2091690_A671_4716_8A31_74E530D00677_.wvu.FilterData" localSheetId="0" hidden="1">'KOI SS20 LINE LIST'!$B$3:$DT$242</definedName>
    <definedName name="Z_A2091690_A671_4716_8A31_74E530D00677_.wvu.PrintArea" localSheetId="1" hidden="1">'KOI SS20 BUYINGPLAN'!$F$2:$AR$3</definedName>
    <definedName name="Z_A2091690_A671_4716_8A31_74E530D00677_.wvu.PrintArea" localSheetId="0" hidden="1">'KOI SS20 LINE LIST'!$H$2:$CQ$3</definedName>
    <definedName name="Z_A2091690_A671_4716_8A31_74E530D00677_.wvu.PrintTitles" localSheetId="1" hidden="1">'KOI SS20 BUYINGPLAN'!$I:$J,'KOI SS20 BUYINGPLAN'!$3:$3</definedName>
    <definedName name="Z_A2091690_A671_4716_8A31_74E530D00677_.wvu.PrintTitles" localSheetId="0" hidden="1">'KOI SS20 LINE LIST'!$M:$T,'KOI SS20 LINE LIST'!$3:$3</definedName>
    <definedName name="Z_A4ABE688_72DE_405E_B5FF_A34C4284EA08_.wvu.FilterData" localSheetId="1" hidden="1">'KOI SS20 BUYINGPLAN'!$B$3:$AR$241</definedName>
    <definedName name="Z_A4ABE688_72DE_405E_B5FF_A34C4284EA08_.wvu.FilterData" localSheetId="0" hidden="1">'KOI SS20 LINE LIST'!$B$3:$DT$242</definedName>
    <definedName name="Z_A6D3704E_36B7_4D02_AB97_653A801B8035_.wvu.FilterData" localSheetId="1" hidden="1">'KOI SS20 BUYINGPLAN'!$B$3:$AR$241</definedName>
    <definedName name="Z_A6D3704E_36B7_4D02_AB97_653A801B8035_.wvu.FilterData" localSheetId="0" hidden="1">'KOI SS20 LINE LIST'!$B$3:$DT$242</definedName>
    <definedName name="Z_A7A95890_AC1F_4B00_9FD5_3DAAF6628D6F_.wvu.FilterData" localSheetId="1" hidden="1">'KOI SS20 BUYINGPLAN'!$B$3:$AR$241</definedName>
    <definedName name="Z_A7A95890_AC1F_4B00_9FD5_3DAAF6628D6F_.wvu.FilterData" localSheetId="0" hidden="1">'KOI SS20 LINE LIST'!$B$3:$DT$242</definedName>
    <definedName name="Z_A8990628_2D9E_4E3D_90CB_A2ABD9F1FFA0_.wvu.FilterData" localSheetId="1" hidden="1">'KOI SS20 BUYINGPLAN'!$B$3:$AR$241</definedName>
    <definedName name="Z_A8990628_2D9E_4E3D_90CB_A2ABD9F1FFA0_.wvu.FilterData" localSheetId="0" hidden="1">'KOI SS20 LINE LIST'!$B$3:$DT$242</definedName>
    <definedName name="Z_B10F37F9_E441_4D77_AFBF_3B3AEB5B5A52_.wvu.Cols" localSheetId="1" hidden="1">'KOI SS20 BUYINGPLAN'!$G:$H,'KOI SS20 BUYINGPLAN'!#REF!,'KOI SS20 BUYINGPLAN'!$V:$AR,'KOI SS20 BUYINGPLAN'!#REF!,'KOI SS20 BUYINGPLAN'!#REF!,'KOI SS20 BUYINGPLAN'!#REF!,'KOI SS20 BUYINGPLAN'!#REF!</definedName>
    <definedName name="Z_B10F37F9_E441_4D77_AFBF_3B3AEB5B5A52_.wvu.Cols" localSheetId="0" hidden="1">'KOI SS20 LINE LIST'!$I:$J,'KOI SS20 LINE LIST'!$Q:$AA,'KOI SS20 LINE LIST'!$AE:$BM,'KOI SS20 LINE LIST'!$BO:$BT,'KOI SS20 LINE LIST'!$BW:$BX,'KOI SS20 LINE LIST'!$CD:$CP,'KOI SS20 LINE LIST'!$CR:$CW</definedName>
    <definedName name="Z_B10F37F9_E441_4D77_AFBF_3B3AEB5B5A52_.wvu.FilterData" localSheetId="1" hidden="1">'KOI SS20 BUYINGPLAN'!$B$3:$AS$241</definedName>
    <definedName name="Z_B10F37F9_E441_4D77_AFBF_3B3AEB5B5A52_.wvu.FilterData" localSheetId="0" hidden="1">'KOI SS20 LINE LIST'!$B$3:$ED$242</definedName>
    <definedName name="Z_B10F37F9_E441_4D77_AFBF_3B3AEB5B5A52_.wvu.PrintArea" localSheetId="1" hidden="1">'KOI SS20 BUYINGPLAN'!$C$3:$AR$303</definedName>
    <definedName name="Z_B10F37F9_E441_4D77_AFBF_3B3AEB5B5A52_.wvu.PrintArea" localSheetId="0" hidden="1">'KOI SS20 LINE LIST'!$E$3:$CC$309</definedName>
    <definedName name="Z_B44905FF_ADCE_4554_A68E_456DE654810A_.wvu.FilterData" localSheetId="1" hidden="1">'KOI SS20 BUYINGPLAN'!$B$3:$AR$241</definedName>
    <definedName name="Z_B44905FF_ADCE_4554_A68E_456DE654810A_.wvu.FilterData" localSheetId="0" hidden="1">'KOI SS20 LINE LIST'!$B$3:$DT$242</definedName>
    <definedName name="Z_B470BC29_B08C_4A33_B633_B7A8075FF451_.wvu.FilterData" localSheetId="1" hidden="1">'KOI SS20 BUYINGPLAN'!$B$3:$AR$241</definedName>
    <definedName name="Z_B470BC29_B08C_4A33_B633_B7A8075FF451_.wvu.FilterData" localSheetId="0" hidden="1">'KOI SS20 LINE LIST'!$B$3:$DT$242</definedName>
    <definedName name="Z_BC2CA8CE_6A96_4BF7_BD9F_95BAB2B4A301_.wvu.Cols" localSheetId="1" hidden="1">'KOI SS20 BUYINGPLAN'!$U:$U</definedName>
    <definedName name="Z_BC2CA8CE_6A96_4BF7_BD9F_95BAB2B4A301_.wvu.Cols" localSheetId="0" hidden="1">'KOI SS20 LINE LIST'!$AD:$AE</definedName>
    <definedName name="Z_BC2CA8CE_6A96_4BF7_BD9F_95BAB2B4A301_.wvu.FilterData" localSheetId="1" hidden="1">'KOI SS20 BUYINGPLAN'!$F$3:$AR$241</definedName>
    <definedName name="Z_BC2CA8CE_6A96_4BF7_BD9F_95BAB2B4A301_.wvu.FilterData" localSheetId="0" hidden="1">'KOI SS20 LINE LIST'!$H$3:$DO$242</definedName>
    <definedName name="Z_BC2CA8CE_6A96_4BF7_BD9F_95BAB2B4A301_.wvu.PrintArea" localSheetId="1" hidden="1">'KOI SS20 BUYINGPLAN'!$F$2:$AR$3</definedName>
    <definedName name="Z_BC2CA8CE_6A96_4BF7_BD9F_95BAB2B4A301_.wvu.PrintArea" localSheetId="0" hidden="1">'KOI SS20 LINE LIST'!$H$2:$CQ$3</definedName>
    <definedName name="Z_BC2CA8CE_6A96_4BF7_BD9F_95BAB2B4A301_.wvu.PrintTitles" localSheetId="1" hidden="1">'KOI SS20 BUYINGPLAN'!$I:$J,'KOI SS20 BUYINGPLAN'!$3:$3</definedName>
    <definedName name="Z_BC2CA8CE_6A96_4BF7_BD9F_95BAB2B4A301_.wvu.PrintTitles" localSheetId="0" hidden="1">'KOI SS20 LINE LIST'!$M:$T,'KOI SS20 LINE LIST'!$3:$3</definedName>
    <definedName name="Z_C0ACFEEE_C2A4_458B_91FE_80E14FEB9BD7_.wvu.FilterData" localSheetId="1" hidden="1">'KOI SS20 BUYINGPLAN'!$B$3:$AR$241</definedName>
    <definedName name="Z_C0ACFEEE_C2A4_458B_91FE_80E14FEB9BD7_.wvu.FilterData" localSheetId="0" hidden="1">'KOI SS20 LINE LIST'!$B$3:$DT$242</definedName>
    <definedName name="Z_C187B9A3_0A2C_45C4_AE26_A40130E9C41B_.wvu.Cols" localSheetId="1" hidden="1">'KOI SS20 BUYINGPLAN'!$F:$J,'KOI SS20 BUYINGPLAN'!$AF:$AF</definedName>
    <definedName name="Z_C187B9A3_0A2C_45C4_AE26_A40130E9C41B_.wvu.Cols" localSheetId="0" hidden="1">'KOI SS20 LINE LIST'!$H:$AA,'KOI SS20 LINE LIST'!$AI:$AI</definedName>
    <definedName name="Z_C187B9A3_0A2C_45C4_AE26_A40130E9C41B_.wvu.FilterData" localSheetId="1" hidden="1">'KOI SS20 BUYINGPLAN'!$B$3:$AR$241</definedName>
    <definedName name="Z_C187B9A3_0A2C_45C4_AE26_A40130E9C41B_.wvu.FilterData" localSheetId="0" hidden="1">'KOI SS20 LINE LIST'!$B$3:$DT$242</definedName>
    <definedName name="Z_C187B9A3_0A2C_45C4_AE26_A40130E9C41B_.wvu.PrintArea" localSheetId="1" hidden="1">'KOI SS20 BUYINGPLAN'!$F$2:$AR$3</definedName>
    <definedName name="Z_C187B9A3_0A2C_45C4_AE26_A40130E9C41B_.wvu.PrintArea" localSheetId="0" hidden="1">'KOI SS20 LINE LIST'!$H$2:$CQ$3</definedName>
    <definedName name="Z_C187B9A3_0A2C_45C4_AE26_A40130E9C41B_.wvu.PrintTitles" localSheetId="1" hidden="1">'KOI SS20 BUYINGPLAN'!$3:$3</definedName>
    <definedName name="Z_C187B9A3_0A2C_45C4_AE26_A40130E9C41B_.wvu.PrintTitles" localSheetId="0" hidden="1">'KOI SS20 LINE LIST'!$3:$3</definedName>
    <definedName name="Z_C88359DF_9622_43CD_ABDB_1CE5E2E297B6_.wvu.FilterData" localSheetId="1" hidden="1">'KOI SS20 BUYINGPLAN'!$B$3:$AR$241</definedName>
    <definedName name="Z_C88359DF_9622_43CD_ABDB_1CE5E2E297B6_.wvu.FilterData" localSheetId="0" hidden="1">'KOI SS20 LINE LIST'!$B$3:$DT$242</definedName>
    <definedName name="Z_C8D28115_1D3A_428F_B673_29B9FE91A93E_.wvu.FilterData" localSheetId="1" hidden="1">'KOI SS20 BUYINGPLAN'!$B$3:$AR$241</definedName>
    <definedName name="Z_C8D28115_1D3A_428F_B673_29B9FE91A93E_.wvu.FilterData" localSheetId="0" hidden="1">'KOI SS20 LINE LIST'!$B$3:$DT$242</definedName>
    <definedName name="Z_CBAE07F4_3312_4F01_94FA_2D54D9672D5C_.wvu.FilterData" localSheetId="1" hidden="1">'KOI SS20 BUYINGPLAN'!$B$3:$AR$241</definedName>
    <definedName name="Z_CBAE07F4_3312_4F01_94FA_2D54D9672D5C_.wvu.FilterData" localSheetId="0" hidden="1">'KOI SS20 LINE LIST'!$B$3:$DT$242</definedName>
    <definedName name="Z_CC9DB008_1C3E_4E19_837D_C3F65B6853BB_.wvu.FilterData" localSheetId="1" hidden="1">'KOI SS20 BUYINGPLAN'!$B$3:$AR$241</definedName>
    <definedName name="Z_CC9DB008_1C3E_4E19_837D_C3F65B6853BB_.wvu.FilterData" localSheetId="0" hidden="1">'KOI SS20 LINE LIST'!$B$3:$DT$242</definedName>
    <definedName name="Z_D4486B6F_5D2C_4567_B53C_009AD7787FF8_.wvu.FilterData" localSheetId="1" hidden="1">'KOI SS20 BUYINGPLAN'!$B$3:$AR$241</definedName>
    <definedName name="Z_D4486B6F_5D2C_4567_B53C_009AD7787FF8_.wvu.FilterData" localSheetId="0" hidden="1">'KOI SS20 LINE LIST'!$B$3:$DT$242</definedName>
    <definedName name="Z_D45A3860_1CA3_445E_BB74_D882696F1709_.wvu.FilterData" localSheetId="1" hidden="1">'KOI SS20 BUYINGPLAN'!$B$3:$AR$241</definedName>
    <definedName name="Z_D45A3860_1CA3_445E_BB74_D882696F1709_.wvu.FilterData" localSheetId="0" hidden="1">'KOI SS20 LINE LIST'!$B$3:$DT$242</definedName>
    <definedName name="Z_D487534C_64AB_405B_89A1_BDC5E09F56FE_.wvu.FilterData" localSheetId="1" hidden="1">'KOI SS20 BUYINGPLAN'!$B$3:$AR$241</definedName>
    <definedName name="Z_D487534C_64AB_405B_89A1_BDC5E09F56FE_.wvu.FilterData" localSheetId="0" hidden="1">'KOI SS20 LINE LIST'!$B$3:$DT$242</definedName>
    <definedName name="Z_D4CA588A_F606_4EB9_A4A4_ED978669390F_.wvu.FilterData" localSheetId="1" hidden="1">'KOI SS20 BUYINGPLAN'!$B$3:$AR$241</definedName>
    <definedName name="Z_D4CA588A_F606_4EB9_A4A4_ED978669390F_.wvu.FilterData" localSheetId="0" hidden="1">'KOI SS20 LINE LIST'!$B$3:$DT$242</definedName>
    <definedName name="Z_D59CE519_3C32_4EF8_8406_71FFEA98FAF6_.wvu.FilterData" localSheetId="1" hidden="1">'KOI SS20 BUYINGPLAN'!$B$3:$AR$241</definedName>
    <definedName name="Z_D59CE519_3C32_4EF8_8406_71FFEA98FAF6_.wvu.FilterData" localSheetId="0" hidden="1">'KOI SS20 LINE LIST'!$B$3:$DT$242</definedName>
    <definedName name="Z_D6BC9A7C_F3D1_4C7D_8ACF_00014F3330D8_.wvu.Cols" localSheetId="1" hidden="1">'KOI SS20 BUYINGPLAN'!$G:$H,'KOI SS20 BUYINGPLAN'!#REF!,'KOI SS20 BUYINGPLAN'!$V:$AR,'KOI SS20 BUYINGPLAN'!#REF!</definedName>
    <definedName name="Z_D6BC9A7C_F3D1_4C7D_8ACF_00014F3330D8_.wvu.Cols" localSheetId="0" hidden="1">'KOI SS20 LINE LIST'!$I:$J,'KOI SS20 LINE LIST'!$Q:$AA,'KOI SS20 LINE LIST'!$AE:$CW,'KOI SS20 LINE LIST'!$CY:$CY</definedName>
    <definedName name="Z_D6BC9A7C_F3D1_4C7D_8ACF_00014F3330D8_.wvu.FilterData" localSheetId="1" hidden="1">'KOI SS20 BUYINGPLAN'!$B$3:$AS$241</definedName>
    <definedName name="Z_D6BC9A7C_F3D1_4C7D_8ACF_00014F3330D8_.wvu.FilterData" localSheetId="0" hidden="1">'KOI SS20 LINE LIST'!$B$3:$ED$242</definedName>
    <definedName name="Z_D6BC9A7C_F3D1_4C7D_8ACF_00014F3330D8_.wvu.PrintArea" localSheetId="1" hidden="1">'KOI SS20 BUYINGPLAN'!$C$3:$AR$303</definedName>
    <definedName name="Z_D6BC9A7C_F3D1_4C7D_8ACF_00014F3330D8_.wvu.PrintArea" localSheetId="0" hidden="1">'KOI SS20 LINE LIST'!$E$3:$CC$309</definedName>
    <definedName name="Z_D82BEDD1_6C1F_4B28_BFC7_09CA8A5BB152_.wvu.FilterData" localSheetId="1" hidden="1">'KOI SS20 BUYINGPLAN'!$B$3:$AR$241</definedName>
    <definedName name="Z_D82BEDD1_6C1F_4B28_BFC7_09CA8A5BB152_.wvu.FilterData" localSheetId="0" hidden="1">'KOI SS20 LINE LIST'!$B$3:$DT$242</definedName>
    <definedName name="Z_DC2D3C07_0FE3_458A_97F7_F9A1E3F4C4CE_.wvu.FilterData" localSheetId="1" hidden="1">'KOI SS20 BUYINGPLAN'!$B$3:$AR$241</definedName>
    <definedName name="Z_DC2D3C07_0FE3_458A_97F7_F9A1E3F4C4CE_.wvu.FilterData" localSheetId="0" hidden="1">'KOI SS20 LINE LIST'!$B$3:$DT$242</definedName>
    <definedName name="Z_DFA6F4D7_0C85_46FE_AA78_358262140B27_.wvu.FilterData" localSheetId="1" hidden="1">'KOI SS20 BUYINGPLAN'!$B$3:$AR$241</definedName>
    <definedName name="Z_DFA6F4D7_0C85_46FE_AA78_358262140B27_.wvu.FilterData" localSheetId="0" hidden="1">'KOI SS20 LINE LIST'!$B$3:$DT$242</definedName>
    <definedName name="Z_E134EE65_CC0C_40D9_AAF2_2031E087EAFC_.wvu.FilterData" localSheetId="1" hidden="1">'KOI SS20 BUYINGPLAN'!$B$3:$AR$241</definedName>
    <definedName name="Z_E134EE65_CC0C_40D9_AAF2_2031E087EAFC_.wvu.FilterData" localSheetId="0" hidden="1">'KOI SS20 LINE LIST'!$B$3:$DT$242</definedName>
    <definedName name="Z_EC2A2498_5F81_452C_A412_39899B67F114_.wvu.FilterData" localSheetId="1" hidden="1">'KOI SS20 BUYINGPLAN'!$B$3:$AR$241</definedName>
    <definedName name="Z_EC2A2498_5F81_452C_A412_39899B67F114_.wvu.FilterData" localSheetId="0" hidden="1">'KOI SS20 LINE LIST'!$B$3:$DT$242</definedName>
    <definedName name="Z_ED4ACFC0_930E_4630_BA10_620ED7D2D335_.wvu.FilterData" localSheetId="1" hidden="1">'KOI SS20 BUYINGPLAN'!$B$3:$AR$241</definedName>
    <definedName name="Z_ED4ACFC0_930E_4630_BA10_620ED7D2D335_.wvu.FilterData" localSheetId="0" hidden="1">'KOI SS20 LINE LIST'!$B$3:$DT$242</definedName>
    <definedName name="Z_F028BDE3_9765_4C78_A80F_0D97618F3E7D_.wvu.FilterData" localSheetId="1" hidden="1">'KOI SS20 BUYINGPLAN'!$B$3:$AR$241</definedName>
    <definedName name="Z_F028BDE3_9765_4C78_A80F_0D97618F3E7D_.wvu.FilterData" localSheetId="0" hidden="1">'KOI SS20 LINE LIST'!$B$3:$DT$242</definedName>
    <definedName name="Z_F1161E52_0B2B_499C_9E5F_196C65294400_.wvu.FilterData" localSheetId="1" hidden="1">'KOI SS20 BUYINGPLAN'!$B$3:$AR$241</definedName>
    <definedName name="Z_F1161E52_0B2B_499C_9E5F_196C65294400_.wvu.FilterData" localSheetId="0" hidden="1">'KOI SS20 LINE LIST'!$B$3:$DT$242</definedName>
    <definedName name="Z_F63F704D_4AAA_455B_B08E_08F35ED53553_.wvu.Cols" localSheetId="1" hidden="1">'KOI SS20 BUYINGPLAN'!$E:$E,'KOI SS20 BUYINGPLAN'!$G:$H,'KOI SS20 BUYINGPLAN'!#REF!,'KOI SS20 BUYINGPLAN'!$AK:$AR</definedName>
    <definedName name="Z_F63F704D_4AAA_455B_B08E_08F35ED53553_.wvu.Cols" localSheetId="0" hidden="1">'KOI SS20 LINE LIST'!$G:$G,'KOI SS20 LINE LIST'!$I:$J,'KOI SS20 LINE LIST'!$Q:$AA,'KOI SS20 LINE LIST'!$AM:$BC</definedName>
    <definedName name="Z_F63F704D_4AAA_455B_B08E_08F35ED53553_.wvu.FilterData" localSheetId="1" hidden="1">'KOI SS20 BUYINGPLAN'!$B$3:$AR$241</definedName>
    <definedName name="Z_F63F704D_4AAA_455B_B08E_08F35ED53553_.wvu.FilterData" localSheetId="0" hidden="1">'KOI SS20 LINE LIST'!$B$3:$DT$242</definedName>
    <definedName name="Z_F63F704D_4AAA_455B_B08E_08F35ED53553_.wvu.PrintArea" localSheetId="1" hidden="1">'KOI SS20 BUYINGPLAN'!$C$3:$AR$303</definedName>
    <definedName name="Z_F63F704D_4AAA_455B_B08E_08F35ED53553_.wvu.PrintArea" localSheetId="0" hidden="1">'KOI SS20 LINE LIST'!$E$3:$CC$309</definedName>
    <definedName name="Z_F64D40FD_3B52_4359_B26B_A44B5CAD3C7F_.wvu.FilterData" localSheetId="1" hidden="1">'KOI SS20 BUYINGPLAN'!$B$3:$AR$241</definedName>
    <definedName name="Z_F64D40FD_3B52_4359_B26B_A44B5CAD3C7F_.wvu.FilterData" localSheetId="0" hidden="1">'KOI SS20 LINE LIST'!$B$3:$DT$242</definedName>
    <definedName name="Z_F678E2A7_D60A_4F4F_8879_5CD4953C7D27_.wvu.FilterData" localSheetId="1" hidden="1">'KOI SS20 BUYINGPLAN'!$B$3:$AR$241</definedName>
    <definedName name="Z_F678E2A7_D60A_4F4F_8879_5CD4953C7D27_.wvu.FilterData" localSheetId="0" hidden="1">'KOI SS20 LINE LIST'!$B$3:$DT$242</definedName>
    <definedName name="Z_FB01E3FD_DC34_4C5B_997F_22248BB88731_.wvu.FilterData" localSheetId="1" hidden="1">'KOI SS20 BUYINGPLAN'!$B$3:$AR$241</definedName>
    <definedName name="Z_FB01E3FD_DC34_4C5B_997F_22248BB88731_.wvu.FilterData" localSheetId="0" hidden="1">'KOI SS20 LINE LIST'!$B$3:$DT$242</definedName>
    <definedName name="Z_FCBBD2D7_1A07_4DF2_9FBE_174C4C5B0992_.wvu.FilterData" localSheetId="1" hidden="1">'KOI SS20 BUYINGPLAN'!$B$3:$AR$241</definedName>
    <definedName name="Z_FCBBD2D7_1A07_4DF2_9FBE_174C4C5B0992_.wvu.FilterData" localSheetId="0" hidden="1">'KOI SS20 LINE LIST'!$B$3:$DT$242</definedName>
    <definedName name="Z_FCEF9046_C3F5_41EF_BCD5_65F39A897C9A_.wvu.FilterData" localSheetId="1" hidden="1">'KOI SS20 BUYINGPLAN'!$B$3:$AR$241</definedName>
    <definedName name="Z_FCEF9046_C3F5_41EF_BCD5_65F39A897C9A_.wvu.FilterData" localSheetId="0" hidden="1">'KOI SS20 LINE LIST'!$B$3:$DT$242</definedName>
    <definedName name="Z_FE5E5DA1_2557_44A8_9C84_E8178E751CB4_.wvu.FilterData" localSheetId="1" hidden="1">'KOI SS20 BUYINGPLAN'!$B$3:$AR$241</definedName>
    <definedName name="Z_FE5E5DA1_2557_44A8_9C84_E8178E751CB4_.wvu.FilterData" localSheetId="0" hidden="1">'KOI SS20 LINE LIST'!$B$3:$DT$242</definedName>
    <definedName name="Z_FF412E5D_13F3_4773_AEBC_CE229907518A_.wvu.FilterData" localSheetId="1" hidden="1">'KOI SS20 BUYINGPLAN'!$B$3:$AR$241</definedName>
    <definedName name="Z_FF412E5D_13F3_4773_AEBC_CE229907518A_.wvu.FilterData" localSheetId="0" hidden="1">'KOI SS20 LINE LIST'!$B$3:$DT$242</definedName>
  </definedNames>
  <calcPr calcId="191029"/>
  <customWorkbookViews>
    <customWorkbookView name="Kirsten prices" guid="{0471D7C8-43BF-48DF-83BC-DF135A7A9F8F}" maximized="1" windowWidth="1916" windowHeight="854" tabRatio="601" activeSheetId="2"/>
    <customWorkbookView name="Bart Opten - Personal View" guid="{A6D3704E-36B7-4D02-AB97-653A801B8035}" mergeInterval="0" personalView="1" maximized="1" windowWidth="1362" windowHeight="542" tabRatio="601" activeSheetId="2"/>
    <customWorkbookView name="Maria" guid="{916DA2D1-1D3D-4D78-88C8-0E72C26D6A02}" maximized="1" windowWidth="1920" windowHeight="854" tabRatio="601" activeSheetId="2"/>
    <customWorkbookView name="Tony" guid="{0763E024-BAAD-499C-8988-9F7852467A76}" maximized="1" windowWidth="1360" windowHeight="539" tabRatio="601" activeSheetId="4"/>
    <customWorkbookView name="See all" guid="{BC2CA8CE-6A96-4BF7-BD9F-95BAB2B4A301}" maximized="1" windowWidth="1916" windowHeight="851" tabRatio="601" activeSheetId="4"/>
    <customWorkbookView name="Maria Gunnarson - Personal View" guid="{C187B9A3-0A2C-45C4-AE26-A40130E9C41B}" mergeInterval="0" personalView="1" maximized="1" windowWidth="1920" windowHeight="854" tabRatio="601" activeSheetId="2"/>
    <customWorkbookView name="Production Kings of Indigo - Personal View" guid="{A2091690-A671-4716-8A31-74E530D00677}" mergeInterval="0" personalView="1" maximized="1" windowWidth="1916" windowHeight="854" tabRatio="601" activeSheetId="2" showComments="commIndAndComment"/>
    <customWorkbookView name="Development - Personal View" guid="{07BA95ED-37D7-4DD3-B417-BD605954A206}" mergeInterval="0" personalView="1" maximized="1" windowWidth="1916" windowHeight="854" tabRatio="601" activeSheetId="2"/>
    <customWorkbookView name="Maria Gunnarsson - Personal View" guid="{F63F704D-4AAA-455B-B08E-08F35ED53553}" mergeInterval="0" personalView="1" maximized="1" windowWidth="1920" windowHeight="854" tabRatio="601" activeSheetId="2"/>
    <customWorkbookView name="Lennaert - Personal View" guid="{83D63532-100C-424D-9549-C9A6D0BB4268}" mergeInterval="0" personalView="1" maximized="1" xWindow="-8" yWindow="-8" windowWidth="1382" windowHeight="744" tabRatio="601" activeSheetId="2"/>
    <customWorkbookView name="Lennaert Nijgh - Personal View" guid="{1A2CF249-C0E1-4D22-A512-9E411FBAFD25}" mergeInterval="0" personalView="1" maximized="1" windowWidth="1362" windowHeight="542" tabRatio="601" activeSheetId="2"/>
    <customWorkbookView name="Kirsten Zwart - Personal View" guid="{6CB0B170-0AB0-4A74-8B97-E71C68573D11}" mergeInterval="0" personalView="1" maximized="1" windowWidth="1916" windowHeight="854" tabRatio="601" activeSheetId="2"/>
    <customWorkbookView name="PRICE REVIEW" guid="{3DA56FC8-8666-4667-B68B-D8BA58CEC58B}" maximized="1" windowWidth="1916" windowHeight="834" tabRatio="601" activeSheetId="2"/>
    <customWorkbookView name="KIRSTEN FOLLOW UP" guid="{B10F37F9-E441-4D77-AFBF-3B3AEB5B5A52}" maximized="1" windowWidth="1916" windowHeight="834" tabRatio="601" activeSheetId="2"/>
    <customWorkbookView name="KIRSTEN SMS COMMENTS" guid="{D6BC9A7C-F3D1-4C7D-8ACF-00014F3330D8}" maximized="1" windowWidth="1916" windowHeight="834" tabRatio="60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247" i="9" l="1"/>
  <c r="AX198" i="9"/>
  <c r="AX183" i="9"/>
  <c r="AX196" i="9"/>
  <c r="AX169" i="9"/>
  <c r="AX248" i="9"/>
  <c r="AX246" i="9"/>
  <c r="AX245" i="9"/>
  <c r="AX243" i="9"/>
  <c r="AX244" i="9"/>
  <c r="AX242" i="9"/>
  <c r="AX192" i="9" l="1"/>
  <c r="AX180" i="9"/>
  <c r="AX175" i="9"/>
  <c r="AX172" i="9"/>
  <c r="AX166" i="9"/>
  <c r="AX202" i="9" l="1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83" i="9"/>
  <c r="AW84" i="9"/>
  <c r="AW85" i="9"/>
  <c r="AW86" i="9"/>
  <c r="AW87" i="9"/>
  <c r="AW88" i="9"/>
  <c r="AW89" i="9"/>
  <c r="AW90" i="9"/>
  <c r="AW91" i="9"/>
  <c r="AW92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W121" i="9"/>
  <c r="AW122" i="9"/>
  <c r="AW123" i="9"/>
  <c r="AW124" i="9"/>
  <c r="AW125" i="9"/>
  <c r="AW126" i="9"/>
  <c r="AW127" i="9"/>
  <c r="AW128" i="9"/>
  <c r="AW129" i="9"/>
  <c r="AW130" i="9"/>
  <c r="AW131" i="9"/>
  <c r="AW132" i="9"/>
  <c r="AW133" i="9"/>
  <c r="AW134" i="9"/>
  <c r="AW135" i="9"/>
  <c r="AW136" i="9"/>
  <c r="AW137" i="9"/>
  <c r="AW138" i="9"/>
  <c r="AW139" i="9"/>
  <c r="AW140" i="9"/>
  <c r="AW141" i="9"/>
  <c r="AW142" i="9"/>
  <c r="AW143" i="9"/>
  <c r="AW144" i="9"/>
  <c r="AW145" i="9"/>
  <c r="AW146" i="9"/>
  <c r="AW147" i="9"/>
  <c r="AW148" i="9"/>
  <c r="AW149" i="9"/>
  <c r="AW150" i="9"/>
  <c r="AW151" i="9"/>
  <c r="AW152" i="9"/>
  <c r="AW153" i="9"/>
  <c r="AW154" i="9"/>
  <c r="AW155" i="9"/>
  <c r="AW156" i="9"/>
  <c r="AW157" i="9"/>
  <c r="AW158" i="9"/>
  <c r="AW159" i="9"/>
  <c r="AW160" i="9"/>
  <c r="AW161" i="9"/>
  <c r="AW162" i="9"/>
  <c r="AW163" i="9"/>
  <c r="AW164" i="9"/>
  <c r="AW165" i="9"/>
  <c r="AW166" i="9"/>
  <c r="AW167" i="9"/>
  <c r="AW168" i="9"/>
  <c r="AW169" i="9"/>
  <c r="AW170" i="9"/>
  <c r="AW171" i="9"/>
  <c r="AW172" i="9"/>
  <c r="AW173" i="9"/>
  <c r="AW174" i="9"/>
  <c r="AW175" i="9"/>
  <c r="AW176" i="9"/>
  <c r="AW177" i="9"/>
  <c r="AW178" i="9"/>
  <c r="AW179" i="9"/>
  <c r="AW180" i="9"/>
  <c r="AW181" i="9"/>
  <c r="AW182" i="9"/>
  <c r="AW183" i="9"/>
  <c r="AW184" i="9"/>
  <c r="AW185" i="9"/>
  <c r="AW186" i="9"/>
  <c r="AW187" i="9"/>
  <c r="AW188" i="9"/>
  <c r="AW189" i="9"/>
  <c r="AW190" i="9"/>
  <c r="AW191" i="9"/>
  <c r="AW192" i="9"/>
  <c r="AW193" i="9"/>
  <c r="AW194" i="9"/>
  <c r="AW195" i="9"/>
  <c r="AW196" i="9"/>
  <c r="AW197" i="9"/>
  <c r="AW198" i="9"/>
  <c r="AW199" i="9"/>
  <c r="AW200" i="9"/>
  <c r="AW201" i="9"/>
  <c r="AW202" i="9"/>
  <c r="AW203" i="9"/>
  <c r="AW204" i="9"/>
  <c r="AW205" i="9"/>
  <c r="AW206" i="9"/>
  <c r="AW207" i="9"/>
  <c r="AW208" i="9"/>
  <c r="AW209" i="9"/>
  <c r="AW210" i="9"/>
  <c r="AW211" i="9"/>
  <c r="AW212" i="9"/>
  <c r="AW213" i="9"/>
  <c r="AW214" i="9"/>
  <c r="AW215" i="9"/>
  <c r="AW216" i="9"/>
  <c r="AW217" i="9"/>
  <c r="AW218" i="9"/>
  <c r="AW219" i="9"/>
  <c r="AW220" i="9"/>
  <c r="AW221" i="9"/>
  <c r="AW222" i="9"/>
  <c r="AW223" i="9"/>
  <c r="AW224" i="9"/>
  <c r="AW225" i="9"/>
  <c r="AW226" i="9"/>
  <c r="AW227" i="9"/>
  <c r="AW228" i="9"/>
  <c r="AW229" i="9"/>
  <c r="AW230" i="9"/>
  <c r="AW231" i="9"/>
  <c r="AW232" i="9"/>
  <c r="AW233" i="9"/>
  <c r="AW234" i="9"/>
  <c r="AW235" i="9"/>
  <c r="AW236" i="9"/>
  <c r="AW237" i="9"/>
  <c r="AW238" i="9"/>
  <c r="AW239" i="9"/>
  <c r="AW240" i="9"/>
  <c r="AW241" i="9"/>
  <c r="AW249" i="9"/>
  <c r="AW250" i="9"/>
  <c r="AW251" i="9"/>
  <c r="AW252" i="9"/>
  <c r="AW253" i="9"/>
  <c r="AW254" i="9"/>
  <c r="AW255" i="9"/>
  <c r="AW256" i="9"/>
  <c r="AW257" i="9"/>
  <c r="AW258" i="9"/>
  <c r="AW259" i="9"/>
  <c r="AW260" i="9"/>
  <c r="AW4" i="9"/>
  <c r="BN217" i="2" l="1"/>
  <c r="BN215" i="2"/>
  <c r="BN214" i="2"/>
  <c r="BN129" i="2"/>
  <c r="BN127" i="2"/>
  <c r="BN126" i="2"/>
  <c r="BN141" i="2"/>
  <c r="BN140" i="2"/>
  <c r="BN120" i="2"/>
  <c r="BN119" i="2"/>
  <c r="BN113" i="2"/>
  <c r="BN112" i="2"/>
  <c r="BN84" i="2"/>
  <c r="BN58" i="2"/>
  <c r="BN57" i="2"/>
  <c r="BN139" i="2"/>
  <c r="BN137" i="2"/>
  <c r="BN135" i="2"/>
  <c r="BN134" i="2"/>
  <c r="BN133" i="2"/>
  <c r="BN132" i="2"/>
  <c r="BN131" i="2"/>
  <c r="K10" i="4" l="1"/>
  <c r="K11" i="4"/>
  <c r="K12" i="4"/>
  <c r="N20" i="9" l="1"/>
  <c r="M26" i="10" l="1"/>
  <c r="M25" i="10"/>
  <c r="M24" i="10"/>
  <c r="M23" i="10"/>
  <c r="I85" i="10"/>
  <c r="I84" i="10"/>
  <c r="J83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G14" i="10"/>
  <c r="I14" i="10" s="1"/>
  <c r="I13" i="10"/>
  <c r="I33" i="10"/>
  <c r="I12" i="10"/>
  <c r="I11" i="10"/>
  <c r="I34" i="10"/>
  <c r="I10" i="10"/>
  <c r="I9" i="10"/>
  <c r="I8" i="10"/>
  <c r="I7" i="10"/>
  <c r="I6" i="10"/>
  <c r="I5" i="10"/>
  <c r="I27" i="10" l="1"/>
  <c r="G27" i="10"/>
  <c r="K8" i="4" l="1"/>
  <c r="K9" i="4"/>
  <c r="K6" i="4"/>
  <c r="CD224" i="2" l="1"/>
  <c r="BW224" i="2"/>
  <c r="BV224" i="2"/>
  <c r="BT224" i="2"/>
  <c r="BN224" i="2"/>
  <c r="DT224" i="2" l="1"/>
  <c r="BG224" i="2"/>
  <c r="BR224" i="2"/>
  <c r="BO224" i="2"/>
  <c r="BP224" i="2"/>
  <c r="BQ224" i="2"/>
  <c r="CB224" i="2"/>
  <c r="N254" i="9"/>
  <c r="N255" i="9"/>
  <c r="N256" i="9"/>
  <c r="BS224" i="2" l="1"/>
  <c r="BU224" i="2" s="1"/>
  <c r="DS224" i="2" s="1"/>
  <c r="N88" i="9"/>
  <c r="N9" i="9"/>
  <c r="CC224" i="2" l="1"/>
  <c r="CA224" i="2"/>
  <c r="N149" i="9"/>
  <c r="N100" i="9"/>
  <c r="CD100" i="2" l="1"/>
  <c r="BW100" i="2"/>
  <c r="BV100" i="2"/>
  <c r="BT100" i="2"/>
  <c r="BN100" i="2"/>
  <c r="CD146" i="2"/>
  <c r="BW146" i="2"/>
  <c r="BV146" i="2"/>
  <c r="BT146" i="2"/>
  <c r="BN146" i="2"/>
  <c r="CD174" i="2"/>
  <c r="BW174" i="2"/>
  <c r="BV174" i="2"/>
  <c r="BT174" i="2"/>
  <c r="BN174" i="2"/>
  <c r="CD87" i="2"/>
  <c r="BW87" i="2"/>
  <c r="BV87" i="2"/>
  <c r="BT87" i="2"/>
  <c r="BN87" i="2"/>
  <c r="DT87" i="2" s="1"/>
  <c r="CD9" i="2"/>
  <c r="BW9" i="2"/>
  <c r="BV9" i="2"/>
  <c r="BT9" i="2"/>
  <c r="BN9" i="2"/>
  <c r="DT100" i="2" l="1"/>
  <c r="BG100" i="2"/>
  <c r="BO100" i="2"/>
  <c r="BR100" i="2"/>
  <c r="BP100" i="2"/>
  <c r="BQ100" i="2"/>
  <c r="CB100" i="2"/>
  <c r="DT146" i="2"/>
  <c r="BG146" i="2"/>
  <c r="BO146" i="2"/>
  <c r="BR146" i="2"/>
  <c r="BP146" i="2"/>
  <c r="BQ146" i="2"/>
  <c r="CB146" i="2"/>
  <c r="DT174" i="2"/>
  <c r="BG174" i="2"/>
  <c r="BP174" i="2"/>
  <c r="BR174" i="2"/>
  <c r="BO174" i="2"/>
  <c r="BQ174" i="2"/>
  <c r="CB174" i="2"/>
  <c r="BG87" i="2"/>
  <c r="BR87" i="2"/>
  <c r="BO87" i="2"/>
  <c r="BP87" i="2"/>
  <c r="BQ87" i="2"/>
  <c r="CB87" i="2"/>
  <c r="BG9" i="2"/>
  <c r="DT9" i="2"/>
  <c r="BP9" i="2"/>
  <c r="BR9" i="2"/>
  <c r="BO9" i="2"/>
  <c r="BQ9" i="2"/>
  <c r="CB9" i="2"/>
  <c r="CD223" i="2"/>
  <c r="BW223" i="2"/>
  <c r="BV223" i="2"/>
  <c r="DT223" i="2" s="1"/>
  <c r="BT223" i="2"/>
  <c r="BW128" i="2"/>
  <c r="BV128" i="2"/>
  <c r="DT128" i="2" s="1"/>
  <c r="BT128" i="2"/>
  <c r="BH128" i="2"/>
  <c r="CD128" i="2" s="1"/>
  <c r="CR216" i="2"/>
  <c r="BW216" i="2"/>
  <c r="BV216" i="2"/>
  <c r="BT216" i="2"/>
  <c r="BP216" i="2"/>
  <c r="BO216" i="2"/>
  <c r="DT216" i="2"/>
  <c r="BH216" i="2"/>
  <c r="CR215" i="2"/>
  <c r="BW215" i="2"/>
  <c r="BV215" i="2"/>
  <c r="CB215" i="2" s="1"/>
  <c r="BT215" i="2"/>
  <c r="BH215" i="2"/>
  <c r="CD215" i="2" s="1"/>
  <c r="CR214" i="2"/>
  <c r="BW214" i="2"/>
  <c r="BV214" i="2"/>
  <c r="CB214" i="2" s="1"/>
  <c r="BT214" i="2"/>
  <c r="BQ214" i="2"/>
  <c r="BP214" i="2"/>
  <c r="BH214" i="2"/>
  <c r="BW122" i="2"/>
  <c r="BV122" i="2"/>
  <c r="DT122" i="2" s="1"/>
  <c r="BT122" i="2"/>
  <c r="BH122" i="2"/>
  <c r="CD122" i="2" s="1"/>
  <c r="BW121" i="2"/>
  <c r="BV121" i="2"/>
  <c r="CB121" i="2" s="1"/>
  <c r="BT121" i="2"/>
  <c r="BQ121" i="2"/>
  <c r="BP121" i="2"/>
  <c r="BO121" i="2"/>
  <c r="BH121" i="2"/>
  <c r="CD121" i="2" s="1"/>
  <c r="BH42" i="2"/>
  <c r="CD42" i="2" s="1"/>
  <c r="BW125" i="2"/>
  <c r="BV125" i="2"/>
  <c r="DT125" i="2" s="1"/>
  <c r="BT125" i="2"/>
  <c r="BO125" i="2"/>
  <c r="BH125" i="2"/>
  <c r="CD125" i="2" s="1"/>
  <c r="BW124" i="2"/>
  <c r="BV124" i="2"/>
  <c r="CB124" i="2" s="1"/>
  <c r="BT124" i="2"/>
  <c r="BQ124" i="2"/>
  <c r="BP124" i="2"/>
  <c r="BO124" i="2"/>
  <c r="BH124" i="2"/>
  <c r="CD124" i="2" s="1"/>
  <c r="BW123" i="2"/>
  <c r="BV123" i="2"/>
  <c r="DT123" i="2" s="1"/>
  <c r="BT123" i="2"/>
  <c r="BO123" i="2"/>
  <c r="BH123" i="2"/>
  <c r="CD123" i="2" s="1"/>
  <c r="BW61" i="2"/>
  <c r="BV61" i="2"/>
  <c r="DT61" i="2" s="1"/>
  <c r="BT61" i="2"/>
  <c r="BH61" i="2"/>
  <c r="CD61" i="2" s="1"/>
  <c r="BW60" i="2"/>
  <c r="BV60" i="2"/>
  <c r="DT60" i="2" s="1"/>
  <c r="BT60" i="2"/>
  <c r="BQ60" i="2"/>
  <c r="BO60" i="2"/>
  <c r="BH60" i="2"/>
  <c r="CD60" i="2" s="1"/>
  <c r="BW59" i="2"/>
  <c r="BV59" i="2"/>
  <c r="DT59" i="2" s="1"/>
  <c r="BT59" i="2"/>
  <c r="BH59" i="2"/>
  <c r="CD59" i="2" s="1"/>
  <c r="BW46" i="2"/>
  <c r="BV46" i="2"/>
  <c r="DT46" i="2" s="1"/>
  <c r="BT46" i="2"/>
  <c r="BH46" i="2"/>
  <c r="CD46" i="2" s="1"/>
  <c r="BW45" i="2"/>
  <c r="BV45" i="2"/>
  <c r="DT45" i="2" s="1"/>
  <c r="BT45" i="2"/>
  <c r="BQ45" i="2"/>
  <c r="BO45" i="2"/>
  <c r="BH45" i="2"/>
  <c r="CD45" i="2" s="1"/>
  <c r="BW51" i="2"/>
  <c r="BV51" i="2"/>
  <c r="DT51" i="2" s="1"/>
  <c r="BT51" i="2"/>
  <c r="BH51" i="2"/>
  <c r="CD51" i="2" s="1"/>
  <c r="BW50" i="2"/>
  <c r="BV50" i="2"/>
  <c r="DT50" i="2" s="1"/>
  <c r="BT50" i="2"/>
  <c r="BQ50" i="2"/>
  <c r="BP50" i="2"/>
  <c r="BO50" i="2"/>
  <c r="BH50" i="2"/>
  <c r="CD50" i="2" s="1"/>
  <c r="BW49" i="2"/>
  <c r="BV49" i="2"/>
  <c r="DT49" i="2" s="1"/>
  <c r="BT49" i="2"/>
  <c r="BH49" i="2"/>
  <c r="CD49" i="2" s="1"/>
  <c r="BW48" i="2"/>
  <c r="BV48" i="2"/>
  <c r="DT48" i="2" s="1"/>
  <c r="BT48" i="2"/>
  <c r="BH48" i="2"/>
  <c r="CD48" i="2" s="1"/>
  <c r="BW47" i="2"/>
  <c r="BV47" i="2"/>
  <c r="BT47" i="2"/>
  <c r="BO47" i="2"/>
  <c r="BH47" i="2"/>
  <c r="CD47" i="2" s="1"/>
  <c r="BW53" i="2"/>
  <c r="BV53" i="2"/>
  <c r="DT53" i="2" s="1"/>
  <c r="BT53" i="2"/>
  <c r="BH53" i="2"/>
  <c r="CD53" i="2" s="1"/>
  <c r="BW52" i="2"/>
  <c r="BV52" i="2"/>
  <c r="CB52" i="2" s="1"/>
  <c r="BT52" i="2"/>
  <c r="BQ52" i="2"/>
  <c r="BO52" i="2"/>
  <c r="BH52" i="2"/>
  <c r="CD52" i="2" s="1"/>
  <c r="BN41" i="2"/>
  <c r="BN40" i="2"/>
  <c r="BN39" i="2"/>
  <c r="BW43" i="2"/>
  <c r="BV43" i="2"/>
  <c r="DT43" i="2" s="1"/>
  <c r="BT43" i="2"/>
  <c r="BH43" i="2"/>
  <c r="CD43" i="2" s="1"/>
  <c r="BW42" i="2"/>
  <c r="BV42" i="2"/>
  <c r="DT42" i="2" s="1"/>
  <c r="BT42" i="2"/>
  <c r="BW41" i="2"/>
  <c r="BV41" i="2"/>
  <c r="BT41" i="2"/>
  <c r="BH41" i="2"/>
  <c r="CD41" i="2" s="1"/>
  <c r="BW40" i="2"/>
  <c r="BV40" i="2"/>
  <c r="BT40" i="2"/>
  <c r="BH40" i="2"/>
  <c r="CD40" i="2" s="1"/>
  <c r="BW39" i="2"/>
  <c r="BV39" i="2"/>
  <c r="BT39" i="2"/>
  <c r="BH39" i="2"/>
  <c r="CD39" i="2" s="1"/>
  <c r="BH56" i="2"/>
  <c r="CD56" i="2" s="1"/>
  <c r="BH55" i="2"/>
  <c r="CD55" i="2" s="1"/>
  <c r="BH54" i="2"/>
  <c r="CD54" i="2" s="1"/>
  <c r="BN54" i="2"/>
  <c r="BN55" i="2"/>
  <c r="BO55" i="2" s="1"/>
  <c r="BN56" i="2"/>
  <c r="BW56" i="2"/>
  <c r="BV56" i="2"/>
  <c r="BT56" i="2"/>
  <c r="BW55" i="2"/>
  <c r="BV55" i="2"/>
  <c r="BT55" i="2"/>
  <c r="BW54" i="2"/>
  <c r="BV54" i="2"/>
  <c r="BT54" i="2"/>
  <c r="CD222" i="2"/>
  <c r="BW222" i="2"/>
  <c r="BV222" i="2"/>
  <c r="CB222" i="2" s="1"/>
  <c r="BT222" i="2"/>
  <c r="CD221" i="2"/>
  <c r="BW221" i="2"/>
  <c r="BV221" i="2"/>
  <c r="CB221" i="2" s="1"/>
  <c r="BT221" i="2"/>
  <c r="BQ221" i="2"/>
  <c r="BP221" i="2"/>
  <c r="BO221" i="2"/>
  <c r="CD84" i="2"/>
  <c r="BW84" i="2"/>
  <c r="BV84" i="2"/>
  <c r="CB84" i="2" s="1"/>
  <c r="BT84" i="2"/>
  <c r="BW141" i="2"/>
  <c r="BV141" i="2"/>
  <c r="CB141" i="2" s="1"/>
  <c r="BT141" i="2"/>
  <c r="CD141" i="2"/>
  <c r="BW140" i="2"/>
  <c r="BV140" i="2"/>
  <c r="CB140" i="2" s="1"/>
  <c r="BT140" i="2"/>
  <c r="BO140" i="2"/>
  <c r="CD140" i="2"/>
  <c r="BW129" i="2"/>
  <c r="BV129" i="2"/>
  <c r="CB129" i="2" s="1"/>
  <c r="BT129" i="2"/>
  <c r="CD129" i="2"/>
  <c r="CD217" i="2"/>
  <c r="BW217" i="2"/>
  <c r="BV217" i="2"/>
  <c r="CB217" i="2" s="1"/>
  <c r="BT217" i="2"/>
  <c r="CD127" i="2"/>
  <c r="BW127" i="2"/>
  <c r="BV127" i="2"/>
  <c r="BT127" i="2"/>
  <c r="BW126" i="2"/>
  <c r="BV126" i="2"/>
  <c r="CB126" i="2" s="1"/>
  <c r="BT126" i="2"/>
  <c r="BQ126" i="2"/>
  <c r="BP126" i="2"/>
  <c r="BO126" i="2"/>
  <c r="CD126" i="2"/>
  <c r="BW120" i="2"/>
  <c r="BV120" i="2"/>
  <c r="BT120" i="2"/>
  <c r="CD120" i="2"/>
  <c r="BW119" i="2"/>
  <c r="BV119" i="2"/>
  <c r="CB119" i="2" s="1"/>
  <c r="BT119" i="2"/>
  <c r="BQ119" i="2"/>
  <c r="BP119" i="2"/>
  <c r="BO119" i="2"/>
  <c r="CD119" i="2"/>
  <c r="CD44" i="2"/>
  <c r="BW44" i="2"/>
  <c r="BV44" i="2"/>
  <c r="BT44" i="2"/>
  <c r="BN44" i="2"/>
  <c r="BW58" i="2"/>
  <c r="BV58" i="2"/>
  <c r="CB58" i="2" s="1"/>
  <c r="BT58" i="2"/>
  <c r="CD58" i="2"/>
  <c r="BW57" i="2"/>
  <c r="BV57" i="2"/>
  <c r="CB57" i="2" s="1"/>
  <c r="BT57" i="2"/>
  <c r="BO57" i="2"/>
  <c r="CD57" i="2"/>
  <c r="BW117" i="2"/>
  <c r="BV117" i="2"/>
  <c r="BT117" i="2"/>
  <c r="CD117" i="2"/>
  <c r="BW113" i="2"/>
  <c r="BV113" i="2"/>
  <c r="CB113" i="2" s="1"/>
  <c r="BT113" i="2"/>
  <c r="CD113" i="2"/>
  <c r="BW112" i="2"/>
  <c r="BV112" i="2"/>
  <c r="BT112" i="2"/>
  <c r="CD112" i="2"/>
  <c r="DT120" i="2" l="1"/>
  <c r="CB120" i="2"/>
  <c r="DT112" i="2"/>
  <c r="CB112" i="2"/>
  <c r="DT117" i="2"/>
  <c r="CB117" i="2"/>
  <c r="DT127" i="2"/>
  <c r="CB127" i="2"/>
  <c r="DT58" i="2"/>
  <c r="DT141" i="2"/>
  <c r="DT129" i="2"/>
  <c r="DT84" i="2"/>
  <c r="DT217" i="2"/>
  <c r="DT221" i="2"/>
  <c r="DT222" i="2"/>
  <c r="DT44" i="2"/>
  <c r="BS100" i="2"/>
  <c r="BU100" i="2" s="1"/>
  <c r="BS146" i="2"/>
  <c r="BU146" i="2" s="1"/>
  <c r="BS174" i="2"/>
  <c r="BU174" i="2" s="1"/>
  <c r="CD214" i="2"/>
  <c r="BS87" i="2"/>
  <c r="BU87" i="2" s="1"/>
  <c r="DT126" i="2"/>
  <c r="CB50" i="2"/>
  <c r="BG56" i="2"/>
  <c r="DT41" i="2"/>
  <c r="DT124" i="2"/>
  <c r="BG40" i="2"/>
  <c r="BG47" i="2"/>
  <c r="BG50" i="2"/>
  <c r="BG124" i="2"/>
  <c r="DT119" i="2"/>
  <c r="BG221" i="2"/>
  <c r="DT56" i="2"/>
  <c r="CB60" i="2"/>
  <c r="DT121" i="2"/>
  <c r="BG60" i="2"/>
  <c r="BG121" i="2"/>
  <c r="CD216" i="2"/>
  <c r="BS9" i="2"/>
  <c r="BU9" i="2" s="1"/>
  <c r="BG223" i="2"/>
  <c r="BR223" i="2"/>
  <c r="BO223" i="2"/>
  <c r="BP223" i="2"/>
  <c r="BQ223" i="2"/>
  <c r="CB223" i="2"/>
  <c r="DT39" i="2"/>
  <c r="DT52" i="2"/>
  <c r="BG55" i="2"/>
  <c r="BG52" i="2"/>
  <c r="BG128" i="2"/>
  <c r="BR128" i="2"/>
  <c r="BO128" i="2"/>
  <c r="BP128" i="2"/>
  <c r="BQ128" i="2"/>
  <c r="CB128" i="2"/>
  <c r="DT54" i="2"/>
  <c r="CB45" i="2"/>
  <c r="BG54" i="2"/>
  <c r="DT40" i="2"/>
  <c r="BG45" i="2"/>
  <c r="BG216" i="2"/>
  <c r="BG215" i="2"/>
  <c r="BG214" i="2"/>
  <c r="BR215" i="2"/>
  <c r="DT215" i="2"/>
  <c r="DT214" i="2"/>
  <c r="BO215" i="2"/>
  <c r="BO214" i="2"/>
  <c r="BP215" i="2"/>
  <c r="BQ216" i="2"/>
  <c r="CB216" i="2"/>
  <c r="BR214" i="2"/>
  <c r="BQ215" i="2"/>
  <c r="BR216" i="2"/>
  <c r="BG122" i="2"/>
  <c r="BR122" i="2"/>
  <c r="BR121" i="2"/>
  <c r="BS121" i="2" s="1"/>
  <c r="BU121" i="2" s="1"/>
  <c r="BP122" i="2"/>
  <c r="BO122" i="2"/>
  <c r="BQ122" i="2"/>
  <c r="CB122" i="2"/>
  <c r="BG125" i="2"/>
  <c r="BG123" i="2"/>
  <c r="BR123" i="2"/>
  <c r="BR125" i="2"/>
  <c r="BP123" i="2"/>
  <c r="BR124" i="2"/>
  <c r="BS124" i="2" s="1"/>
  <c r="BU124" i="2" s="1"/>
  <c r="BP125" i="2"/>
  <c r="BQ123" i="2"/>
  <c r="CB123" i="2"/>
  <c r="BQ125" i="2"/>
  <c r="CB125" i="2"/>
  <c r="BP60" i="2"/>
  <c r="BG61" i="2"/>
  <c r="BG59" i="2"/>
  <c r="BR61" i="2"/>
  <c r="BO59" i="2"/>
  <c r="BP59" i="2"/>
  <c r="BR60" i="2"/>
  <c r="BP61" i="2"/>
  <c r="BR59" i="2"/>
  <c r="BO61" i="2"/>
  <c r="BQ59" i="2"/>
  <c r="CB59" i="2"/>
  <c r="BQ61" i="2"/>
  <c r="CB61" i="2"/>
  <c r="BP45" i="2"/>
  <c r="BG46" i="2"/>
  <c r="BR46" i="2"/>
  <c r="BR45" i="2"/>
  <c r="BP46" i="2"/>
  <c r="BO46" i="2"/>
  <c r="BQ46" i="2"/>
  <c r="CB46" i="2"/>
  <c r="BG51" i="2"/>
  <c r="BG49" i="2"/>
  <c r="BR49" i="2"/>
  <c r="BP49" i="2"/>
  <c r="BR50" i="2"/>
  <c r="BS50" i="2" s="1"/>
  <c r="BU50" i="2" s="1"/>
  <c r="BP51" i="2"/>
  <c r="BR51" i="2"/>
  <c r="BO49" i="2"/>
  <c r="BO51" i="2"/>
  <c r="BQ49" i="2"/>
  <c r="CB49" i="2"/>
  <c r="BQ51" i="2"/>
  <c r="CB51" i="2"/>
  <c r="BQ47" i="2"/>
  <c r="CB47" i="2"/>
  <c r="DT47" i="2"/>
  <c r="BP47" i="2"/>
  <c r="BG48" i="2"/>
  <c r="BO48" i="2"/>
  <c r="BR47" i="2"/>
  <c r="BP48" i="2"/>
  <c r="BR48" i="2"/>
  <c r="BQ48" i="2"/>
  <c r="CB48" i="2"/>
  <c r="BP52" i="2"/>
  <c r="BG53" i="2"/>
  <c r="BR52" i="2"/>
  <c r="BP53" i="2"/>
  <c r="BR53" i="2"/>
  <c r="BO53" i="2"/>
  <c r="BQ53" i="2"/>
  <c r="CB53" i="2"/>
  <c r="BG43" i="2"/>
  <c r="BQ40" i="2"/>
  <c r="CB40" i="2"/>
  <c r="BO40" i="2"/>
  <c r="BP40" i="2"/>
  <c r="BG39" i="2"/>
  <c r="BR43" i="2"/>
  <c r="BO43" i="2"/>
  <c r="BP43" i="2"/>
  <c r="BG42" i="2"/>
  <c r="BQ43" i="2"/>
  <c r="CB43" i="2"/>
  <c r="BR42" i="2"/>
  <c r="BO42" i="2"/>
  <c r="BP42" i="2"/>
  <c r="BG41" i="2"/>
  <c r="BQ42" i="2"/>
  <c r="CB42" i="2"/>
  <c r="BR41" i="2"/>
  <c r="BO39" i="2"/>
  <c r="BO41" i="2"/>
  <c r="BP39" i="2"/>
  <c r="BR40" i="2"/>
  <c r="BP41" i="2"/>
  <c r="BR39" i="2"/>
  <c r="BQ39" i="2"/>
  <c r="CB39" i="2"/>
  <c r="BQ41" i="2"/>
  <c r="CB41" i="2"/>
  <c r="BP55" i="2"/>
  <c r="BR54" i="2"/>
  <c r="BR56" i="2"/>
  <c r="BO54" i="2"/>
  <c r="BQ55" i="2"/>
  <c r="CB55" i="2"/>
  <c r="DT55" i="2"/>
  <c r="BO56" i="2"/>
  <c r="BP54" i="2"/>
  <c r="BR55" i="2"/>
  <c r="BP56" i="2"/>
  <c r="BQ54" i="2"/>
  <c r="CB54" i="2"/>
  <c r="BQ56" i="2"/>
  <c r="CB56" i="2"/>
  <c r="BG222" i="2"/>
  <c r="BP222" i="2"/>
  <c r="BR222" i="2"/>
  <c r="BO222" i="2"/>
  <c r="BR221" i="2"/>
  <c r="BS221" i="2" s="1"/>
  <c r="BQ222" i="2"/>
  <c r="BO84" i="2"/>
  <c r="BP84" i="2"/>
  <c r="BR84" i="2"/>
  <c r="BQ84" i="2"/>
  <c r="BP140" i="2"/>
  <c r="BR141" i="2"/>
  <c r="BQ140" i="2"/>
  <c r="DT140" i="2"/>
  <c r="BO141" i="2"/>
  <c r="BR140" i="2"/>
  <c r="BP141" i="2"/>
  <c r="BQ141" i="2"/>
  <c r="BR129" i="2"/>
  <c r="BP129" i="2"/>
  <c r="BO129" i="2"/>
  <c r="BQ129" i="2"/>
  <c r="BG217" i="2"/>
  <c r="BR217" i="2"/>
  <c r="BO217" i="2"/>
  <c r="BP217" i="2"/>
  <c r="BQ217" i="2"/>
  <c r="BR127" i="2"/>
  <c r="BO127" i="2"/>
  <c r="BR126" i="2"/>
  <c r="BS126" i="2" s="1"/>
  <c r="BP127" i="2"/>
  <c r="BQ127" i="2"/>
  <c r="BR120" i="2"/>
  <c r="BO120" i="2"/>
  <c r="BR119" i="2"/>
  <c r="BS119" i="2" s="1"/>
  <c r="BP120" i="2"/>
  <c r="BQ120" i="2"/>
  <c r="BG57" i="2"/>
  <c r="BO44" i="2"/>
  <c r="BP44" i="2"/>
  <c r="BR44" i="2"/>
  <c r="BQ44" i="2"/>
  <c r="CB44" i="2"/>
  <c r="BP57" i="2"/>
  <c r="BG58" i="2"/>
  <c r="BQ57" i="2"/>
  <c r="DT57" i="2"/>
  <c r="BO58" i="2"/>
  <c r="BR58" i="2"/>
  <c r="BR57" i="2"/>
  <c r="BP58" i="2"/>
  <c r="BQ58" i="2"/>
  <c r="DT113" i="2"/>
  <c r="BP113" i="2"/>
  <c r="BR117" i="2"/>
  <c r="BO117" i="2"/>
  <c r="BP117" i="2"/>
  <c r="BQ117" i="2"/>
  <c r="BR113" i="2"/>
  <c r="BO113" i="2"/>
  <c r="BQ113" i="2"/>
  <c r="BR112" i="2"/>
  <c r="BO112" i="2"/>
  <c r="BP112" i="2"/>
  <c r="BQ112" i="2"/>
  <c r="N153" i="9"/>
  <c r="N75" i="9"/>
  <c r="N159" i="9"/>
  <c r="N158" i="9"/>
  <c r="N152" i="9"/>
  <c r="N237" i="9"/>
  <c r="N148" i="9"/>
  <c r="N147" i="9"/>
  <c r="N146" i="9"/>
  <c r="N145" i="9"/>
  <c r="N109" i="9"/>
  <c r="N108" i="9"/>
  <c r="N107" i="9"/>
  <c r="N106" i="9"/>
  <c r="N105" i="9"/>
  <c r="N104" i="9"/>
  <c r="N103" i="9"/>
  <c r="N99" i="9"/>
  <c r="N98" i="9"/>
  <c r="N97" i="9"/>
  <c r="N96" i="9"/>
  <c r="N95" i="9"/>
  <c r="N87" i="9"/>
  <c r="N86" i="9"/>
  <c r="N70" i="9"/>
  <c r="N39" i="9"/>
  <c r="N38" i="9"/>
  <c r="N32" i="9"/>
  <c r="N21" i="9"/>
  <c r="N10" i="9"/>
  <c r="N73" i="9"/>
  <c r="N6" i="9"/>
  <c r="N82" i="9"/>
  <c r="N81" i="9"/>
  <c r="N72" i="9"/>
  <c r="N71" i="9"/>
  <c r="N7" i="9"/>
  <c r="N236" i="9"/>
  <c r="N235" i="9"/>
  <c r="N230" i="9"/>
  <c r="N229" i="9"/>
  <c r="N313" i="9"/>
  <c r="N228" i="9"/>
  <c r="N164" i="9"/>
  <c r="N163" i="9"/>
  <c r="N162" i="9"/>
  <c r="N161" i="9"/>
  <c r="N160" i="9"/>
  <c r="N93" i="9"/>
  <c r="N92" i="9"/>
  <c r="N91" i="9"/>
  <c r="N90" i="9"/>
  <c r="N89" i="9"/>
  <c r="N78" i="9"/>
  <c r="N66" i="9"/>
  <c r="N65" i="9"/>
  <c r="N63" i="9"/>
  <c r="N5" i="9"/>
  <c r="N4" i="9"/>
  <c r="BU221" i="2" l="1"/>
  <c r="CC221" i="2" s="1"/>
  <c r="BU119" i="2"/>
  <c r="DS119" i="2" s="1"/>
  <c r="BU126" i="2"/>
  <c r="CA126" i="2" s="1"/>
  <c r="DS100" i="2"/>
  <c r="CA100" i="2"/>
  <c r="CC100" i="2"/>
  <c r="DS146" i="2"/>
  <c r="CA146" i="2"/>
  <c r="CC146" i="2"/>
  <c r="DS174" i="2"/>
  <c r="CA174" i="2"/>
  <c r="CC174" i="2"/>
  <c r="DS87" i="2"/>
  <c r="CA87" i="2"/>
  <c r="CC87" i="2"/>
  <c r="DS9" i="2"/>
  <c r="CA9" i="2"/>
  <c r="CC9" i="2"/>
  <c r="BS223" i="2"/>
  <c r="BU223" i="2" s="1"/>
  <c r="BS128" i="2"/>
  <c r="BU128" i="2" s="1"/>
  <c r="CC128" i="2" s="1"/>
  <c r="BS216" i="2"/>
  <c r="BU216" i="2" s="1"/>
  <c r="CC216" i="2" s="1"/>
  <c r="BS214" i="2"/>
  <c r="BS215" i="2"/>
  <c r="DS121" i="2"/>
  <c r="CA121" i="2"/>
  <c r="CC121" i="2"/>
  <c r="BS122" i="2"/>
  <c r="BU122" i="2" s="1"/>
  <c r="BS125" i="2"/>
  <c r="BU125" i="2" s="1"/>
  <c r="DS125" i="2" s="1"/>
  <c r="BS123" i="2"/>
  <c r="BU123" i="2" s="1"/>
  <c r="DS123" i="2" s="1"/>
  <c r="DS124" i="2"/>
  <c r="CA124" i="2"/>
  <c r="CC124" i="2"/>
  <c r="BS60" i="2"/>
  <c r="BU60" i="2" s="1"/>
  <c r="CA60" i="2" s="1"/>
  <c r="BS59" i="2"/>
  <c r="BU59" i="2" s="1"/>
  <c r="CA59" i="2" s="1"/>
  <c r="BS61" i="2"/>
  <c r="BU61" i="2" s="1"/>
  <c r="BS45" i="2"/>
  <c r="BU45" i="2" s="1"/>
  <c r="DS45" i="2" s="1"/>
  <c r="BS46" i="2"/>
  <c r="BU46" i="2" s="1"/>
  <c r="DS50" i="2"/>
  <c r="CA50" i="2"/>
  <c r="CC50" i="2"/>
  <c r="BS52" i="2"/>
  <c r="BU52" i="2" s="1"/>
  <c r="CC52" i="2" s="1"/>
  <c r="BS51" i="2"/>
  <c r="BU51" i="2" s="1"/>
  <c r="BS49" i="2"/>
  <c r="BU49" i="2" s="1"/>
  <c r="BS47" i="2"/>
  <c r="BU47" i="2" s="1"/>
  <c r="CA47" i="2" s="1"/>
  <c r="BS48" i="2"/>
  <c r="BU48" i="2" s="1"/>
  <c r="BS53" i="2"/>
  <c r="BU53" i="2" s="1"/>
  <c r="BS40" i="2"/>
  <c r="BU40" i="2" s="1"/>
  <c r="CC40" i="2" s="1"/>
  <c r="BS43" i="2"/>
  <c r="BU43" i="2" s="1"/>
  <c r="BS42" i="2"/>
  <c r="BU42" i="2" s="1"/>
  <c r="BS39" i="2"/>
  <c r="BU39" i="2" s="1"/>
  <c r="BS41" i="2"/>
  <c r="BU41" i="2" s="1"/>
  <c r="BS55" i="2"/>
  <c r="BU55" i="2" s="1"/>
  <c r="CA55" i="2" s="1"/>
  <c r="BS56" i="2"/>
  <c r="BU56" i="2" s="1"/>
  <c r="BS54" i="2"/>
  <c r="BU54" i="2" s="1"/>
  <c r="DS221" i="2"/>
  <c r="CA221" i="2"/>
  <c r="BS222" i="2"/>
  <c r="BS84" i="2"/>
  <c r="BS140" i="2"/>
  <c r="BU140" i="2" s="1"/>
  <c r="BS141" i="2"/>
  <c r="BS129" i="2"/>
  <c r="BU129" i="2" s="1"/>
  <c r="BS217" i="2"/>
  <c r="DS126" i="2"/>
  <c r="BS127" i="2"/>
  <c r="BS120" i="2"/>
  <c r="BS44" i="2"/>
  <c r="BS57" i="2"/>
  <c r="BS58" i="2"/>
  <c r="BS117" i="2"/>
  <c r="BS113" i="2"/>
  <c r="BU113" i="2" s="1"/>
  <c r="BS112" i="2"/>
  <c r="N308" i="9"/>
  <c r="O308" i="9"/>
  <c r="N309" i="9"/>
  <c r="O309" i="9"/>
  <c r="CC126" i="2" l="1"/>
  <c r="BU44" i="2"/>
  <c r="CC44" i="2" s="1"/>
  <c r="BU127" i="2"/>
  <c r="DS127" i="2" s="1"/>
  <c r="BU222" i="2"/>
  <c r="CC222" i="2" s="1"/>
  <c r="CC119" i="2"/>
  <c r="BU58" i="2"/>
  <c r="CC58" i="2" s="1"/>
  <c r="CA119" i="2"/>
  <c r="BU117" i="2"/>
  <c r="CC117" i="2" s="1"/>
  <c r="BU120" i="2"/>
  <c r="DS120" i="2" s="1"/>
  <c r="BU141" i="2"/>
  <c r="DS141" i="2" s="1"/>
  <c r="BU112" i="2"/>
  <c r="CC112" i="2" s="1"/>
  <c r="BU57" i="2"/>
  <c r="CA57" i="2" s="1"/>
  <c r="BU217" i="2"/>
  <c r="DS217" i="2" s="1"/>
  <c r="BU84" i="2"/>
  <c r="DS84" i="2" s="1"/>
  <c r="BU215" i="2"/>
  <c r="CC215" i="2" s="1"/>
  <c r="BU214" i="2"/>
  <c r="CC214" i="2" s="1"/>
  <c r="CA129" i="2"/>
  <c r="CC129" i="2"/>
  <c r="CA140" i="2"/>
  <c r="CC140" i="2"/>
  <c r="CA113" i="2"/>
  <c r="CC113" i="2"/>
  <c r="DS223" i="2"/>
  <c r="CA223" i="2"/>
  <c r="CC223" i="2"/>
  <c r="CA128" i="2"/>
  <c r="DS128" i="2"/>
  <c r="DS59" i="2"/>
  <c r="CC60" i="2"/>
  <c r="CA216" i="2"/>
  <c r="DS216" i="2"/>
  <c r="CC59" i="2"/>
  <c r="DS60" i="2"/>
  <c r="DS122" i="2"/>
  <c r="CA122" i="2"/>
  <c r="CC122" i="2"/>
  <c r="DS47" i="2"/>
  <c r="CC123" i="2"/>
  <c r="CC125" i="2"/>
  <c r="CA125" i="2"/>
  <c r="CA123" i="2"/>
  <c r="DS61" i="2"/>
  <c r="CA61" i="2"/>
  <c r="CC61" i="2"/>
  <c r="CC45" i="2"/>
  <c r="CA45" i="2"/>
  <c r="DS46" i="2"/>
  <c r="CA46" i="2"/>
  <c r="CC46" i="2"/>
  <c r="CA40" i="2"/>
  <c r="CA52" i="2"/>
  <c r="DS52" i="2"/>
  <c r="DS40" i="2"/>
  <c r="DS49" i="2"/>
  <c r="CA49" i="2"/>
  <c r="CC49" i="2"/>
  <c r="CC47" i="2"/>
  <c r="DS51" i="2"/>
  <c r="CA51" i="2"/>
  <c r="CC51" i="2"/>
  <c r="DS48" i="2"/>
  <c r="CA48" i="2"/>
  <c r="CC48" i="2"/>
  <c r="DS53" i="2"/>
  <c r="CA53" i="2"/>
  <c r="CC53" i="2"/>
  <c r="DS43" i="2"/>
  <c r="CA43" i="2"/>
  <c r="CC43" i="2"/>
  <c r="DS42" i="2"/>
  <c r="CA42" i="2"/>
  <c r="CC42" i="2"/>
  <c r="DS39" i="2"/>
  <c r="CA39" i="2"/>
  <c r="CC39" i="2"/>
  <c r="DS41" i="2"/>
  <c r="CA41" i="2"/>
  <c r="CC41" i="2"/>
  <c r="DS55" i="2"/>
  <c r="CC55" i="2"/>
  <c r="DS56" i="2"/>
  <c r="CA56" i="2"/>
  <c r="CC56" i="2"/>
  <c r="DS54" i="2"/>
  <c r="CA54" i="2"/>
  <c r="CC54" i="2"/>
  <c r="DS129" i="2"/>
  <c r="DS140" i="2"/>
  <c r="CA120" i="2"/>
  <c r="CA44" i="2"/>
  <c r="DS58" i="2"/>
  <c r="DS113" i="2"/>
  <c r="CD261" i="2"/>
  <c r="BW261" i="2"/>
  <c r="BV261" i="2"/>
  <c r="BT261" i="2"/>
  <c r="BN261" i="2"/>
  <c r="CD260" i="2"/>
  <c r="BW260" i="2"/>
  <c r="BV260" i="2"/>
  <c r="BT260" i="2"/>
  <c r="BN260" i="2"/>
  <c r="CD259" i="2"/>
  <c r="BW259" i="2"/>
  <c r="BV259" i="2"/>
  <c r="BT259" i="2"/>
  <c r="BN259" i="2"/>
  <c r="CD258" i="2"/>
  <c r="BW258" i="2"/>
  <c r="BV258" i="2"/>
  <c r="BT258" i="2"/>
  <c r="BN258" i="2"/>
  <c r="CD257" i="2"/>
  <c r="BW257" i="2"/>
  <c r="BV257" i="2"/>
  <c r="BT257" i="2"/>
  <c r="BN257" i="2"/>
  <c r="CD256" i="2"/>
  <c r="BW256" i="2"/>
  <c r="BV256" i="2"/>
  <c r="BT256" i="2"/>
  <c r="BN256" i="2"/>
  <c r="CD255" i="2"/>
  <c r="BW255" i="2"/>
  <c r="BV255" i="2"/>
  <c r="BT255" i="2"/>
  <c r="BN255" i="2"/>
  <c r="CD254" i="2"/>
  <c r="BW254" i="2"/>
  <c r="BV254" i="2"/>
  <c r="BT254" i="2"/>
  <c r="BN254" i="2"/>
  <c r="CD253" i="2"/>
  <c r="BW253" i="2"/>
  <c r="BV253" i="2"/>
  <c r="BT253" i="2"/>
  <c r="BN253" i="2"/>
  <c r="CD252" i="2"/>
  <c r="BW252" i="2"/>
  <c r="BV252" i="2"/>
  <c r="BT252" i="2"/>
  <c r="BN252" i="2"/>
  <c r="DS214" i="2" l="1"/>
  <c r="CA58" i="2"/>
  <c r="CA117" i="2"/>
  <c r="DS112" i="2"/>
  <c r="CA112" i="2"/>
  <c r="CA222" i="2"/>
  <c r="CC217" i="2"/>
  <c r="CA217" i="2"/>
  <c r="CA215" i="2"/>
  <c r="CC120" i="2"/>
  <c r="DS117" i="2"/>
  <c r="DS44" i="2"/>
  <c r="CA84" i="2"/>
  <c r="DS222" i="2"/>
  <c r="CC84" i="2"/>
  <c r="CC57" i="2"/>
  <c r="CC141" i="2"/>
  <c r="CC127" i="2"/>
  <c r="DS57" i="2"/>
  <c r="CA127" i="2"/>
  <c r="CA141" i="2"/>
  <c r="DS215" i="2"/>
  <c r="CA214" i="2"/>
  <c r="BG260" i="2"/>
  <c r="BG256" i="2"/>
  <c r="DT256" i="2"/>
  <c r="BG252" i="2"/>
  <c r="BG255" i="2"/>
  <c r="BG259" i="2"/>
  <c r="BG253" i="2"/>
  <c r="BG261" i="2"/>
  <c r="BG254" i="2"/>
  <c r="BG258" i="2"/>
  <c r="BG257" i="2"/>
  <c r="CB258" i="2"/>
  <c r="BP258" i="2"/>
  <c r="CB255" i="2"/>
  <c r="BP255" i="2"/>
  <c r="BO258" i="2"/>
  <c r="DT255" i="2"/>
  <c r="DT259" i="2"/>
  <c r="BO255" i="2"/>
  <c r="DT258" i="2"/>
  <c r="DT253" i="2"/>
  <c r="DT254" i="2"/>
  <c r="BQ255" i="2"/>
  <c r="DT257" i="2"/>
  <c r="BQ258" i="2"/>
  <c r="DT260" i="2"/>
  <c r="DT261" i="2"/>
  <c r="BR261" i="2"/>
  <c r="BO261" i="2"/>
  <c r="BP261" i="2"/>
  <c r="BQ261" i="2"/>
  <c r="CB261" i="2"/>
  <c r="BR260" i="2"/>
  <c r="BO260" i="2"/>
  <c r="BP260" i="2"/>
  <c r="BQ260" i="2"/>
  <c r="CB260" i="2"/>
  <c r="CB252" i="2"/>
  <c r="BQ252" i="2"/>
  <c r="BR259" i="2"/>
  <c r="BO259" i="2"/>
  <c r="BP259" i="2"/>
  <c r="BR258" i="2"/>
  <c r="BQ259" i="2"/>
  <c r="CB259" i="2"/>
  <c r="DT252" i="2"/>
  <c r="BR257" i="2"/>
  <c r="BO257" i="2"/>
  <c r="BP257" i="2"/>
  <c r="BQ257" i="2"/>
  <c r="CB257" i="2"/>
  <c r="BO256" i="2"/>
  <c r="BR256" i="2"/>
  <c r="BP256" i="2"/>
  <c r="BR255" i="2"/>
  <c r="BQ256" i="2"/>
  <c r="CB256" i="2"/>
  <c r="BP252" i="2"/>
  <c r="BO254" i="2"/>
  <c r="BR254" i="2"/>
  <c r="BP254" i="2"/>
  <c r="BQ254" i="2"/>
  <c r="CB254" i="2"/>
  <c r="BO252" i="2"/>
  <c r="BR253" i="2"/>
  <c r="BO253" i="2"/>
  <c r="BP253" i="2"/>
  <c r="BR252" i="2"/>
  <c r="BQ253" i="2"/>
  <c r="CB253" i="2"/>
  <c r="BS255" i="2" l="1"/>
  <c r="BU255" i="2" s="1"/>
  <c r="DS255" i="2" s="1"/>
  <c r="BS258" i="2"/>
  <c r="BU258" i="2" s="1"/>
  <c r="CA258" i="2" s="1"/>
  <c r="BS260" i="2"/>
  <c r="BU260" i="2" s="1"/>
  <c r="DS260" i="2" s="1"/>
  <c r="BS261" i="2"/>
  <c r="BU261" i="2" s="1"/>
  <c r="BS259" i="2"/>
  <c r="BU259" i="2" s="1"/>
  <c r="BS257" i="2"/>
  <c r="BU257" i="2" s="1"/>
  <c r="BS256" i="2"/>
  <c r="BU256" i="2" s="1"/>
  <c r="BS252" i="2"/>
  <c r="BU252" i="2" s="1"/>
  <c r="CC252" i="2" s="1"/>
  <c r="BS254" i="2"/>
  <c r="BU254" i="2" s="1"/>
  <c r="BS253" i="2"/>
  <c r="BU253" i="2" s="1"/>
  <c r="DS253" i="2" s="1"/>
  <c r="CC255" i="2" l="1"/>
  <c r="CA255" i="2"/>
  <c r="CC258" i="2"/>
  <c r="DS258" i="2"/>
  <c r="CC260" i="2"/>
  <c r="CA260" i="2"/>
  <c r="DS261" i="2"/>
  <c r="CA261" i="2"/>
  <c r="CC261" i="2"/>
  <c r="DS259" i="2"/>
  <c r="CA259" i="2"/>
  <c r="CC259" i="2"/>
  <c r="CC253" i="2"/>
  <c r="CA252" i="2"/>
  <c r="CA253" i="2"/>
  <c r="CA257" i="2"/>
  <c r="DS257" i="2"/>
  <c r="CC257" i="2"/>
  <c r="DS252" i="2"/>
  <c r="DS256" i="2"/>
  <c r="CA256" i="2"/>
  <c r="CC256" i="2"/>
  <c r="DS254" i="2"/>
  <c r="CA254" i="2"/>
  <c r="CC254" i="2"/>
  <c r="CD251" i="2" l="1"/>
  <c r="BW251" i="2"/>
  <c r="BV251" i="2"/>
  <c r="BT251" i="2"/>
  <c r="BN251" i="2"/>
  <c r="CD250" i="2"/>
  <c r="BW250" i="2"/>
  <c r="BV250" i="2"/>
  <c r="BT250" i="2"/>
  <c r="BN250" i="2"/>
  <c r="CD249" i="2"/>
  <c r="BW249" i="2"/>
  <c r="BV249" i="2"/>
  <c r="BT249" i="2"/>
  <c r="BN249" i="2"/>
  <c r="CD248" i="2"/>
  <c r="BW248" i="2"/>
  <c r="BV248" i="2"/>
  <c r="BT248" i="2"/>
  <c r="BN248" i="2"/>
  <c r="CD247" i="2"/>
  <c r="BW247" i="2"/>
  <c r="BV247" i="2"/>
  <c r="BT247" i="2"/>
  <c r="BN247" i="2"/>
  <c r="CD246" i="2"/>
  <c r="BW246" i="2"/>
  <c r="BV246" i="2"/>
  <c r="BT246" i="2"/>
  <c r="BN246" i="2"/>
  <c r="BP246" i="2" s="1"/>
  <c r="CD243" i="2"/>
  <c r="BW243" i="2"/>
  <c r="BV243" i="2"/>
  <c r="BT243" i="2"/>
  <c r="BN243" i="2"/>
  <c r="CD244" i="2"/>
  <c r="BW244" i="2"/>
  <c r="BV244" i="2"/>
  <c r="BT244" i="2"/>
  <c r="BN244" i="2"/>
  <c r="CD245" i="2"/>
  <c r="BW245" i="2"/>
  <c r="BV245" i="2"/>
  <c r="BT245" i="2"/>
  <c r="BN245" i="2"/>
  <c r="BG246" i="2" l="1"/>
  <c r="BG250" i="2"/>
  <c r="BG243" i="2"/>
  <c r="BG249" i="2"/>
  <c r="BG245" i="2"/>
  <c r="BG251" i="2"/>
  <c r="BG244" i="2"/>
  <c r="BG248" i="2"/>
  <c r="BG247" i="2"/>
  <c r="DT251" i="2"/>
  <c r="BR251" i="2"/>
  <c r="BO251" i="2"/>
  <c r="BP251" i="2"/>
  <c r="BQ251" i="2"/>
  <c r="CB251" i="2"/>
  <c r="DT250" i="2"/>
  <c r="BO250" i="2"/>
  <c r="BP250" i="2"/>
  <c r="BR250" i="2"/>
  <c r="BQ250" i="2"/>
  <c r="CB250" i="2"/>
  <c r="DT249" i="2"/>
  <c r="BP249" i="2"/>
  <c r="BR249" i="2"/>
  <c r="BO249" i="2"/>
  <c r="BQ249" i="2"/>
  <c r="CB249" i="2"/>
  <c r="DT245" i="2"/>
  <c r="CB246" i="2"/>
  <c r="BO246" i="2"/>
  <c r="BQ246" i="2"/>
  <c r="DT247" i="2"/>
  <c r="DT248" i="2"/>
  <c r="DT246" i="2"/>
  <c r="DT244" i="2"/>
  <c r="DT243" i="2"/>
  <c r="BP248" i="2"/>
  <c r="BR248" i="2"/>
  <c r="BO248" i="2"/>
  <c r="BQ248" i="2"/>
  <c r="CB248" i="2"/>
  <c r="BR247" i="2"/>
  <c r="BO247" i="2"/>
  <c r="BP247" i="2"/>
  <c r="BR246" i="2"/>
  <c r="BQ247" i="2"/>
  <c r="CB247" i="2"/>
  <c r="BR243" i="2"/>
  <c r="BO243" i="2"/>
  <c r="BP243" i="2"/>
  <c r="BQ243" i="2"/>
  <c r="CB243" i="2"/>
  <c r="BR244" i="2"/>
  <c r="BO244" i="2"/>
  <c r="BP244" i="2"/>
  <c r="BQ244" i="2"/>
  <c r="CB244" i="2"/>
  <c r="BO245" i="2"/>
  <c r="BR245" i="2"/>
  <c r="BP245" i="2"/>
  <c r="BQ245" i="2"/>
  <c r="CB245" i="2"/>
  <c r="H171" i="8"/>
  <c r="H170" i="8"/>
  <c r="H169" i="8"/>
  <c r="CR322" i="2"/>
  <c r="CR321" i="2"/>
  <c r="CR320" i="2"/>
  <c r="F171" i="8"/>
  <c r="F170" i="8"/>
  <c r="F169" i="8"/>
  <c r="BS251" i="2" l="1"/>
  <c r="BU251" i="2" s="1"/>
  <c r="BS250" i="2"/>
  <c r="BU250" i="2" s="1"/>
  <c r="BS249" i="2"/>
  <c r="BU249" i="2" s="1"/>
  <c r="BS246" i="2"/>
  <c r="BU246" i="2" s="1"/>
  <c r="CA246" i="2" s="1"/>
  <c r="BS248" i="2"/>
  <c r="BU248" i="2" s="1"/>
  <c r="DS248" i="2" s="1"/>
  <c r="BS247" i="2"/>
  <c r="BU247" i="2" s="1"/>
  <c r="BS243" i="2"/>
  <c r="BU243" i="2" s="1"/>
  <c r="BS244" i="2"/>
  <c r="BU244" i="2" s="1"/>
  <c r="BS245" i="2"/>
  <c r="BU245" i="2" s="1"/>
  <c r="H218" i="8"/>
  <c r="I212" i="8"/>
  <c r="DS251" i="2" l="1"/>
  <c r="CA251" i="2"/>
  <c r="CC251" i="2"/>
  <c r="CC246" i="2"/>
  <c r="DS246" i="2"/>
  <c r="DS250" i="2"/>
  <c r="CA250" i="2"/>
  <c r="CC250" i="2"/>
  <c r="DS249" i="2"/>
  <c r="CA249" i="2"/>
  <c r="CC249" i="2"/>
  <c r="CC248" i="2"/>
  <c r="CA248" i="2"/>
  <c r="DS247" i="2"/>
  <c r="CA247" i="2"/>
  <c r="CC247" i="2"/>
  <c r="DS243" i="2"/>
  <c r="CA243" i="2"/>
  <c r="CC243" i="2"/>
  <c r="DS244" i="2"/>
  <c r="CA244" i="2"/>
  <c r="CC244" i="2"/>
  <c r="DS245" i="2"/>
  <c r="CA245" i="2"/>
  <c r="CC245" i="2"/>
  <c r="I102" i="8"/>
  <c r="I56" i="8"/>
  <c r="I103" i="8"/>
  <c r="I60" i="8"/>
  <c r="I101" i="8"/>
  <c r="I58" i="8"/>
  <c r="I100" i="8"/>
  <c r="I5" i="8"/>
  <c r="I23" i="8"/>
  <c r="I2" i="8"/>
  <c r="I13" i="8"/>
  <c r="I66" i="8"/>
  <c r="I32" i="8"/>
  <c r="I44" i="8"/>
  <c r="I88" i="8"/>
  <c r="I95" i="8"/>
  <c r="I108" i="8"/>
  <c r="I109" i="8"/>
  <c r="I8" i="8"/>
  <c r="I38" i="8"/>
  <c r="I4" i="8"/>
  <c r="I46" i="8"/>
  <c r="I50" i="8"/>
  <c r="I29" i="8"/>
  <c r="I62" i="8"/>
  <c r="I9" i="8"/>
  <c r="I28" i="8"/>
  <c r="I42" i="8"/>
  <c r="I55" i="8"/>
  <c r="I37" i="8"/>
  <c r="I63" i="8"/>
  <c r="I3" i="8"/>
  <c r="I10" i="8"/>
  <c r="I45" i="8"/>
  <c r="I54" i="8"/>
  <c r="I64" i="8"/>
  <c r="I16" i="8"/>
  <c r="I18" i="8"/>
  <c r="I26" i="8"/>
  <c r="I19" i="8"/>
  <c r="I22" i="8"/>
  <c r="I75" i="8"/>
  <c r="I24" i="8"/>
  <c r="I25" i="8"/>
  <c r="I72" i="8"/>
  <c r="I12" i="8"/>
  <c r="I15" i="8"/>
  <c r="I47" i="8"/>
  <c r="I53" i="8"/>
  <c r="I68" i="8"/>
  <c r="I93" i="8"/>
  <c r="I74" i="8"/>
  <c r="I48" i="8"/>
  <c r="I71" i="8"/>
  <c r="I98" i="8"/>
  <c r="I104" i="8"/>
  <c r="I57" i="8"/>
  <c r="I99" i="8"/>
  <c r="I69" i="8"/>
  <c r="I92" i="8"/>
  <c r="I107" i="8"/>
  <c r="I7" i="8"/>
  <c r="I40" i="8"/>
  <c r="I96" i="8"/>
  <c r="I97" i="8"/>
  <c r="I106" i="8"/>
  <c r="I81" i="8"/>
  <c r="I80" i="8"/>
  <c r="I21" i="8"/>
  <c r="I73" i="8"/>
  <c r="I79" i="8"/>
  <c r="I87" i="8"/>
  <c r="I34" i="8"/>
  <c r="I77" i="8"/>
  <c r="I84" i="8"/>
  <c r="I78" i="8"/>
  <c r="I33" i="8"/>
  <c r="I83" i="8"/>
  <c r="I76" i="8"/>
  <c r="I82" i="8"/>
  <c r="I27" i="8"/>
  <c r="I6" i="8"/>
  <c r="I11" i="8"/>
  <c r="I39" i="8"/>
  <c r="I41" i="8"/>
  <c r="I14" i="8"/>
  <c r="I43" i="8"/>
  <c r="I59" i="8"/>
  <c r="I65" i="8"/>
  <c r="I105" i="8"/>
  <c r="I49" i="8"/>
  <c r="I51" i="8"/>
  <c r="I52" i="8"/>
  <c r="I36" i="8"/>
  <c r="I70" i="8"/>
  <c r="I91" i="8"/>
  <c r="I94" i="8"/>
  <c r="I20" i="8"/>
  <c r="I17" i="8"/>
  <c r="I31" i="8"/>
  <c r="I90" i="8"/>
  <c r="I30" i="8"/>
  <c r="I89" i="8"/>
  <c r="I67" i="8"/>
  <c r="I35" i="8"/>
  <c r="I85" i="8"/>
  <c r="I86" i="8"/>
  <c r="I114" i="8"/>
  <c r="I110" i="8"/>
  <c r="I113" i="8"/>
  <c r="I116" i="8"/>
  <c r="I112" i="8"/>
  <c r="I115" i="8"/>
  <c r="I118" i="8"/>
  <c r="I120" i="8"/>
  <c r="I111" i="8"/>
  <c r="I117" i="8"/>
  <c r="I119" i="8"/>
  <c r="I122" i="8"/>
  <c r="I131" i="8"/>
  <c r="I123" i="8"/>
  <c r="I121" i="8"/>
  <c r="I126" i="8"/>
  <c r="I125" i="8"/>
  <c r="I132" i="8"/>
  <c r="I124" i="8"/>
  <c r="I129" i="8"/>
  <c r="I134" i="8"/>
  <c r="I130" i="8"/>
  <c r="I133" i="8"/>
  <c r="I127" i="8"/>
  <c r="I128" i="8"/>
  <c r="I141" i="8"/>
  <c r="I148" i="8"/>
  <c r="I150" i="8"/>
  <c r="I164" i="8"/>
  <c r="I168" i="8"/>
  <c r="I137" i="8"/>
  <c r="I159" i="8"/>
  <c r="I149" i="8"/>
  <c r="I156" i="8"/>
  <c r="I135" i="8"/>
  <c r="I140" i="8"/>
  <c r="I155" i="8"/>
  <c r="I158" i="8"/>
  <c r="I143" i="8"/>
  <c r="I153" i="8"/>
  <c r="I144" i="8"/>
  <c r="I146" i="8"/>
  <c r="I152" i="8"/>
  <c r="I136" i="8"/>
  <c r="I138" i="8"/>
  <c r="I160" i="8"/>
  <c r="I162" i="8"/>
  <c r="I165" i="8"/>
  <c r="I147" i="8"/>
  <c r="I154" i="8"/>
  <c r="I157" i="8"/>
  <c r="I161" i="8"/>
  <c r="I166" i="8"/>
  <c r="I139" i="8"/>
  <c r="I142" i="8"/>
  <c r="I151" i="8"/>
  <c r="I163" i="8"/>
  <c r="I167" i="8"/>
  <c r="I145" i="8"/>
  <c r="I209" i="8"/>
  <c r="I195" i="8"/>
  <c r="I200" i="8"/>
  <c r="I192" i="8"/>
  <c r="I187" i="8"/>
  <c r="I176" i="8"/>
  <c r="I208" i="8"/>
  <c r="I179" i="8"/>
  <c r="I181" i="8"/>
  <c r="I173" i="8"/>
  <c r="I184" i="8"/>
  <c r="I193" i="8"/>
  <c r="I198" i="8"/>
  <c r="I215" i="8"/>
  <c r="I188" i="8"/>
  <c r="I186" i="8"/>
  <c r="I202" i="8"/>
  <c r="I194" i="8"/>
  <c r="I199" i="8"/>
  <c r="I172" i="8"/>
  <c r="I178" i="8"/>
  <c r="I205" i="8"/>
  <c r="I207" i="8"/>
  <c r="I213" i="8"/>
  <c r="I206" i="8"/>
  <c r="I216" i="8"/>
  <c r="I201" i="8"/>
  <c r="I204" i="8"/>
  <c r="I203" i="8"/>
  <c r="I174" i="8"/>
  <c r="I180" i="8"/>
  <c r="I190" i="8"/>
  <c r="I182" i="8"/>
  <c r="I211" i="8"/>
  <c r="I214" i="8"/>
  <c r="I177" i="8"/>
  <c r="I197" i="8"/>
  <c r="I191" i="8"/>
  <c r="I185" i="8"/>
  <c r="I175" i="8"/>
  <c r="I183" i="8"/>
  <c r="I189" i="8"/>
  <c r="I196" i="8"/>
  <c r="I210" i="8"/>
  <c r="I61" i="8"/>
  <c r="I218" i="8" l="1"/>
  <c r="BN161" i="2"/>
  <c r="BN160" i="2"/>
  <c r="BT5" i="2" l="1"/>
  <c r="BT6" i="2"/>
  <c r="BT7" i="2"/>
  <c r="BT8" i="2"/>
  <c r="BT10" i="2"/>
  <c r="BT11" i="2"/>
  <c r="BT12" i="2"/>
  <c r="BT13" i="2"/>
  <c r="BT14" i="2"/>
  <c r="BT270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300" i="2"/>
  <c r="BT85" i="2"/>
  <c r="BT86" i="2"/>
  <c r="BT88" i="2"/>
  <c r="BT89" i="2"/>
  <c r="BT90" i="2"/>
  <c r="BT91" i="2"/>
  <c r="BT92" i="2"/>
  <c r="BT93" i="2"/>
  <c r="BT301" i="2"/>
  <c r="BT94" i="2"/>
  <c r="BT95" i="2"/>
  <c r="BT96" i="2"/>
  <c r="BT97" i="2"/>
  <c r="BT98" i="2"/>
  <c r="BT99" i="2"/>
  <c r="BT101" i="2"/>
  <c r="BT102" i="2"/>
  <c r="BT103" i="2"/>
  <c r="BT104" i="2"/>
  <c r="BT105" i="2"/>
  <c r="BT106" i="2"/>
  <c r="BT107" i="2"/>
  <c r="BT108" i="2"/>
  <c r="BT109" i="2"/>
  <c r="BT110" i="2"/>
  <c r="BT111" i="2"/>
  <c r="BT302" i="2"/>
  <c r="BT303" i="2"/>
  <c r="BT114" i="2"/>
  <c r="BT115" i="2"/>
  <c r="BT116" i="2"/>
  <c r="BT304" i="2"/>
  <c r="BT118" i="2"/>
  <c r="BT305" i="2"/>
  <c r="BT306" i="2"/>
  <c r="BT307" i="2"/>
  <c r="BT308" i="2"/>
  <c r="BT320" i="2"/>
  <c r="BT321" i="2"/>
  <c r="BT322" i="2"/>
  <c r="BT309" i="2"/>
  <c r="BT310" i="2"/>
  <c r="BT311" i="2"/>
  <c r="BT312" i="2"/>
  <c r="BT313" i="2"/>
  <c r="BT314" i="2"/>
  <c r="BT315" i="2"/>
  <c r="BT130" i="2"/>
  <c r="BT131" i="2"/>
  <c r="BT132" i="2"/>
  <c r="BT133" i="2"/>
  <c r="BT134" i="2"/>
  <c r="BT135" i="2"/>
  <c r="BT136" i="2"/>
  <c r="BT137" i="2"/>
  <c r="BT138" i="2"/>
  <c r="BT139" i="2"/>
  <c r="BT316" i="2"/>
  <c r="BT317" i="2"/>
  <c r="BT142" i="2"/>
  <c r="BT143" i="2"/>
  <c r="BT144" i="2"/>
  <c r="BT145" i="2"/>
  <c r="BT238" i="2"/>
  <c r="BT147" i="2"/>
  <c r="BT148" i="2"/>
  <c r="BT31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319" i="2"/>
  <c r="BT206" i="2"/>
  <c r="BT207" i="2"/>
  <c r="BT208" i="2"/>
  <c r="BT209" i="2"/>
  <c r="BT210" i="2"/>
  <c r="BT211" i="2"/>
  <c r="BT212" i="2"/>
  <c r="BT213" i="2"/>
  <c r="BT323" i="2"/>
  <c r="BT218" i="2"/>
  <c r="BT219" i="2"/>
  <c r="BT220" i="2"/>
  <c r="BT324" i="2"/>
  <c r="BT325" i="2"/>
  <c r="BT326" i="2"/>
  <c r="BT327" i="2"/>
  <c r="BT225" i="2"/>
  <c r="BT226" i="2"/>
  <c r="BT227" i="2"/>
  <c r="BT228" i="2"/>
  <c r="BT229" i="2"/>
  <c r="BT328" i="2"/>
  <c r="BT230" i="2"/>
  <c r="BT231" i="2"/>
  <c r="BT329" i="2"/>
  <c r="BT330" i="2"/>
  <c r="BT331" i="2"/>
  <c r="BT332" i="2"/>
  <c r="BT333" i="2"/>
  <c r="BT334" i="2"/>
  <c r="BT335" i="2"/>
  <c r="BT336" i="2"/>
  <c r="BT337" i="2"/>
  <c r="BT338" i="2"/>
  <c r="BT339" i="2"/>
  <c r="BT232" i="2"/>
  <c r="BT233" i="2"/>
  <c r="BT340" i="2"/>
  <c r="BT341" i="2"/>
  <c r="BT342" i="2"/>
  <c r="BT343" i="2"/>
  <c r="BT344" i="2"/>
  <c r="BT345" i="2"/>
  <c r="BT346" i="2"/>
  <c r="BT234" i="2"/>
  <c r="BT235" i="2"/>
  <c r="BT347" i="2"/>
  <c r="BT236" i="2"/>
  <c r="BT237" i="2"/>
  <c r="BT348" i="2"/>
  <c r="BT349" i="2"/>
  <c r="BT350" i="2"/>
  <c r="BT351" i="2"/>
  <c r="BT352" i="2"/>
  <c r="BT353" i="2"/>
  <c r="BT239" i="2"/>
  <c r="BT240" i="2"/>
  <c r="BT354" i="2"/>
  <c r="BT355" i="2"/>
  <c r="BT356" i="2"/>
  <c r="BT357" i="2"/>
  <c r="BT358" i="2"/>
  <c r="BT359" i="2"/>
  <c r="BT241" i="2"/>
  <c r="BT360" i="2"/>
  <c r="BT361" i="2"/>
  <c r="BT362" i="2"/>
  <c r="BT363" i="2"/>
  <c r="BT364" i="2"/>
  <c r="BT242" i="2"/>
  <c r="BW89" i="2" l="1"/>
  <c r="BV89" i="2"/>
  <c r="BG89" i="2" s="1"/>
  <c r="BN89" i="2"/>
  <c r="BH89" i="2"/>
  <c r="CD89" i="2" s="1"/>
  <c r="DT89" i="2" l="1"/>
  <c r="BP89" i="2"/>
  <c r="BQ89" i="2"/>
  <c r="BR89" i="2"/>
  <c r="BO89" i="2"/>
  <c r="CB89" i="2"/>
  <c r="BS89" i="2" l="1"/>
  <c r="BU89" i="2" s="1"/>
  <c r="BN226" i="2"/>
  <c r="BV226" i="2"/>
  <c r="BG226" i="2" s="1"/>
  <c r="BW226" i="2"/>
  <c r="CD226" i="2"/>
  <c r="CC89" i="2" l="1"/>
  <c r="DS89" i="2"/>
  <c r="DT226" i="2"/>
  <c r="CA89" i="2"/>
  <c r="BR226" i="2"/>
  <c r="BO226" i="2"/>
  <c r="BP226" i="2"/>
  <c r="BQ226" i="2"/>
  <c r="CB226" i="2"/>
  <c r="BS226" i="2" l="1"/>
  <c r="BU226" i="2" s="1"/>
  <c r="CC226" i="2" l="1"/>
  <c r="DS226" i="2"/>
  <c r="CA226" i="2"/>
  <c r="CD242" i="2" l="1"/>
  <c r="BW242" i="2"/>
  <c r="BV242" i="2"/>
  <c r="BG242" i="2" s="1"/>
  <c r="BN242" i="2"/>
  <c r="CD235" i="2"/>
  <c r="BW235" i="2"/>
  <c r="BV235" i="2"/>
  <c r="BG235" i="2" s="1"/>
  <c r="BN235" i="2"/>
  <c r="CD227" i="2"/>
  <c r="BW227" i="2"/>
  <c r="BV227" i="2"/>
  <c r="BG227" i="2" s="1"/>
  <c r="BN227" i="2"/>
  <c r="CD332" i="2"/>
  <c r="BW332" i="2"/>
  <c r="BV332" i="2"/>
  <c r="BG332" i="2" s="1"/>
  <c r="BN332" i="2"/>
  <c r="CD347" i="2"/>
  <c r="BW347" i="2"/>
  <c r="BV347" i="2"/>
  <c r="BG347" i="2" s="1"/>
  <c r="BN347" i="2"/>
  <c r="CD220" i="2"/>
  <c r="BW220" i="2"/>
  <c r="BV220" i="2"/>
  <c r="BG220" i="2" s="1"/>
  <c r="BN220" i="2"/>
  <c r="CD219" i="2"/>
  <c r="BW219" i="2"/>
  <c r="BV219" i="2"/>
  <c r="BG219" i="2" s="1"/>
  <c r="BN219" i="2"/>
  <c r="CD218" i="2"/>
  <c r="BW218" i="2"/>
  <c r="BV218" i="2"/>
  <c r="BG218" i="2" s="1"/>
  <c r="BN218" i="2"/>
  <c r="CD233" i="2"/>
  <c r="BW233" i="2"/>
  <c r="BV233" i="2"/>
  <c r="BG233" i="2" s="1"/>
  <c r="BN233" i="2"/>
  <c r="CD364" i="2"/>
  <c r="BW364" i="2"/>
  <c r="BV364" i="2"/>
  <c r="BG364" i="2" s="1"/>
  <c r="BN364" i="2"/>
  <c r="CD363" i="2"/>
  <c r="BW363" i="2"/>
  <c r="BV363" i="2"/>
  <c r="BG363" i="2" s="1"/>
  <c r="BN363" i="2"/>
  <c r="CD225" i="2"/>
  <c r="BW225" i="2"/>
  <c r="BV225" i="2"/>
  <c r="BG225" i="2" s="1"/>
  <c r="BN225" i="2"/>
  <c r="CD228" i="2"/>
  <c r="BW228" i="2"/>
  <c r="BV228" i="2"/>
  <c r="BG228" i="2" s="1"/>
  <c r="BN228" i="2"/>
  <c r="CD362" i="2"/>
  <c r="BW362" i="2"/>
  <c r="BV362" i="2"/>
  <c r="BG362" i="2" s="1"/>
  <c r="BN362" i="2"/>
  <c r="CD361" i="2"/>
  <c r="BW361" i="2"/>
  <c r="BV361" i="2"/>
  <c r="BG361" i="2" s="1"/>
  <c r="BN361" i="2"/>
  <c r="CD360" i="2"/>
  <c r="BW360" i="2"/>
  <c r="BV360" i="2"/>
  <c r="BG360" i="2" s="1"/>
  <c r="BN360" i="2"/>
  <c r="CD241" i="2"/>
  <c r="BW241" i="2"/>
  <c r="BV241" i="2"/>
  <c r="BG241" i="2" s="1"/>
  <c r="BN241" i="2"/>
  <c r="CD240" i="2"/>
  <c r="BW240" i="2"/>
  <c r="BV240" i="2"/>
  <c r="BG240" i="2" s="1"/>
  <c r="BN240" i="2"/>
  <c r="CD239" i="2"/>
  <c r="BW239" i="2"/>
  <c r="BV239" i="2"/>
  <c r="BG239" i="2" s="1"/>
  <c r="BN239" i="2"/>
  <c r="CD327" i="2"/>
  <c r="BW327" i="2"/>
  <c r="BV327" i="2"/>
  <c r="BG327" i="2" s="1"/>
  <c r="BN327" i="2"/>
  <c r="CD359" i="2"/>
  <c r="BW359" i="2"/>
  <c r="BV359" i="2"/>
  <c r="BG359" i="2" s="1"/>
  <c r="BN359" i="2"/>
  <c r="CD358" i="2"/>
  <c r="BW358" i="2"/>
  <c r="BV358" i="2"/>
  <c r="BG358" i="2" s="1"/>
  <c r="BN358" i="2"/>
  <c r="CD357" i="2"/>
  <c r="BW357" i="2"/>
  <c r="BV357" i="2"/>
  <c r="BG357" i="2" s="1"/>
  <c r="BN357" i="2"/>
  <c r="CD356" i="2"/>
  <c r="BW356" i="2"/>
  <c r="BV356" i="2"/>
  <c r="BG356" i="2" s="1"/>
  <c r="BN356" i="2"/>
  <c r="CD355" i="2"/>
  <c r="BW355" i="2"/>
  <c r="BV355" i="2"/>
  <c r="BG355" i="2" s="1"/>
  <c r="BN355" i="2"/>
  <c r="CD354" i="2"/>
  <c r="BW354" i="2"/>
  <c r="BV354" i="2"/>
  <c r="BG354" i="2" s="1"/>
  <c r="BN354" i="2"/>
  <c r="CD232" i="2"/>
  <c r="BW232" i="2"/>
  <c r="BV232" i="2"/>
  <c r="BG232" i="2" s="1"/>
  <c r="BN232" i="2"/>
  <c r="CD326" i="2"/>
  <c r="BW326" i="2"/>
  <c r="BV326" i="2"/>
  <c r="BG326" i="2" s="1"/>
  <c r="BN326" i="2"/>
  <c r="CD325" i="2"/>
  <c r="BW325" i="2"/>
  <c r="BV325" i="2"/>
  <c r="BG325" i="2" s="1"/>
  <c r="BN325" i="2"/>
  <c r="CD324" i="2"/>
  <c r="BW324" i="2"/>
  <c r="BV324" i="2"/>
  <c r="BG324" i="2" s="1"/>
  <c r="BN324" i="2"/>
  <c r="CD341" i="2"/>
  <c r="BW341" i="2"/>
  <c r="BV341" i="2"/>
  <c r="BG341" i="2" s="1"/>
  <c r="BN341" i="2"/>
  <c r="CD234" i="2"/>
  <c r="BW234" i="2"/>
  <c r="BV234" i="2"/>
  <c r="BG234" i="2" s="1"/>
  <c r="BN234" i="2"/>
  <c r="CD353" i="2"/>
  <c r="BW353" i="2"/>
  <c r="BV353" i="2"/>
  <c r="BG353" i="2" s="1"/>
  <c r="BN353" i="2"/>
  <c r="CD344" i="2"/>
  <c r="BW344" i="2"/>
  <c r="BV344" i="2"/>
  <c r="BG344" i="2" s="1"/>
  <c r="BN344" i="2"/>
  <c r="CD331" i="2"/>
  <c r="BW331" i="2"/>
  <c r="BV331" i="2"/>
  <c r="BG331" i="2" s="1"/>
  <c r="BN331" i="2"/>
  <c r="CD343" i="2"/>
  <c r="BW343" i="2"/>
  <c r="BV343" i="2"/>
  <c r="BG343" i="2" s="1"/>
  <c r="BN343" i="2"/>
  <c r="CD352" i="2"/>
  <c r="BW352" i="2"/>
  <c r="BV352" i="2"/>
  <c r="BG352" i="2" s="1"/>
  <c r="BN352" i="2"/>
  <c r="CD337" i="2"/>
  <c r="BW337" i="2"/>
  <c r="BV337" i="2"/>
  <c r="BG337" i="2" s="1"/>
  <c r="BN337" i="2"/>
  <c r="CD338" i="2"/>
  <c r="BW338" i="2"/>
  <c r="BV338" i="2"/>
  <c r="BG338" i="2" s="1"/>
  <c r="BN338" i="2"/>
  <c r="CD330" i="2"/>
  <c r="BW330" i="2"/>
  <c r="BV330" i="2"/>
  <c r="BG330" i="2" s="1"/>
  <c r="BN330" i="2"/>
  <c r="CD333" i="2"/>
  <c r="BW333" i="2"/>
  <c r="BV333" i="2"/>
  <c r="BG333" i="2" s="1"/>
  <c r="BN333" i="2"/>
  <c r="CD336" i="2"/>
  <c r="BW336" i="2"/>
  <c r="BV336" i="2"/>
  <c r="BG336" i="2" s="1"/>
  <c r="BN336" i="2"/>
  <c r="CD329" i="2"/>
  <c r="BW329" i="2"/>
  <c r="BV329" i="2"/>
  <c r="BG329" i="2" s="1"/>
  <c r="BN329" i="2"/>
  <c r="CD348" i="2"/>
  <c r="BW348" i="2"/>
  <c r="BV348" i="2"/>
  <c r="BG348" i="2" s="1"/>
  <c r="BN348" i="2"/>
  <c r="CD346" i="2"/>
  <c r="BW346" i="2"/>
  <c r="BV346" i="2"/>
  <c r="BG346" i="2" s="1"/>
  <c r="BN346" i="2"/>
  <c r="CD335" i="2"/>
  <c r="BW335" i="2"/>
  <c r="BV335" i="2"/>
  <c r="BG335" i="2" s="1"/>
  <c r="BN335" i="2"/>
  <c r="CD345" i="2"/>
  <c r="BW345" i="2"/>
  <c r="BV345" i="2"/>
  <c r="BG345" i="2" s="1"/>
  <c r="BN345" i="2"/>
  <c r="CD334" i="2"/>
  <c r="BW334" i="2"/>
  <c r="BV334" i="2"/>
  <c r="BG334" i="2" s="1"/>
  <c r="BN334" i="2"/>
  <c r="CD340" i="2"/>
  <c r="BW340" i="2"/>
  <c r="BV340" i="2"/>
  <c r="BG340" i="2" s="1"/>
  <c r="BN340" i="2"/>
  <c r="CD351" i="2"/>
  <c r="BW351" i="2"/>
  <c r="BV351" i="2"/>
  <c r="BG351" i="2" s="1"/>
  <c r="BN351" i="2"/>
  <c r="CD342" i="2"/>
  <c r="BW342" i="2"/>
  <c r="BV342" i="2"/>
  <c r="BG342" i="2" s="1"/>
  <c r="BN342" i="2"/>
  <c r="CD349" i="2"/>
  <c r="BW349" i="2"/>
  <c r="BV349" i="2"/>
  <c r="BG349" i="2" s="1"/>
  <c r="BN349" i="2"/>
  <c r="CD339" i="2"/>
  <c r="BW339" i="2"/>
  <c r="BV339" i="2"/>
  <c r="BG339" i="2" s="1"/>
  <c r="BN339" i="2"/>
  <c r="CD350" i="2"/>
  <c r="BW350" i="2"/>
  <c r="BV350" i="2"/>
  <c r="BG350" i="2" s="1"/>
  <c r="BN350" i="2"/>
  <c r="CD236" i="2"/>
  <c r="BW236" i="2"/>
  <c r="BV236" i="2"/>
  <c r="BG236" i="2" s="1"/>
  <c r="BN236" i="2"/>
  <c r="CD237" i="2"/>
  <c r="BW237" i="2"/>
  <c r="BV237" i="2"/>
  <c r="BG237" i="2" s="1"/>
  <c r="BN237" i="2"/>
  <c r="CD231" i="2"/>
  <c r="BW231" i="2"/>
  <c r="BV231" i="2"/>
  <c r="BG231" i="2" s="1"/>
  <c r="BN231" i="2"/>
  <c r="CD328" i="2"/>
  <c r="BW328" i="2"/>
  <c r="BV328" i="2"/>
  <c r="BG328" i="2" s="1"/>
  <c r="BN328" i="2"/>
  <c r="CD230" i="2"/>
  <c r="BW230" i="2"/>
  <c r="BV230" i="2"/>
  <c r="BG230" i="2" s="1"/>
  <c r="BN230" i="2"/>
  <c r="CD229" i="2"/>
  <c r="BW229" i="2"/>
  <c r="BV229" i="2"/>
  <c r="BG229" i="2" s="1"/>
  <c r="BN229" i="2"/>
  <c r="DT229" i="2" l="1"/>
  <c r="DT230" i="2"/>
  <c r="DT328" i="2"/>
  <c r="DT231" i="2"/>
  <c r="DT237" i="2"/>
  <c r="DT236" i="2"/>
  <c r="DT350" i="2"/>
  <c r="DT339" i="2"/>
  <c r="DT349" i="2"/>
  <c r="DT342" i="2"/>
  <c r="DT351" i="2"/>
  <c r="DT340" i="2"/>
  <c r="DT334" i="2"/>
  <c r="DT345" i="2"/>
  <c r="DT335" i="2"/>
  <c r="DT346" i="2"/>
  <c r="DT348" i="2"/>
  <c r="DT329" i="2"/>
  <c r="DT336" i="2"/>
  <c r="DT333" i="2"/>
  <c r="DT330" i="2"/>
  <c r="DT338" i="2"/>
  <c r="DT337" i="2"/>
  <c r="DT352" i="2"/>
  <c r="DT343" i="2"/>
  <c r="DT331" i="2"/>
  <c r="DT344" i="2"/>
  <c r="DT353" i="2"/>
  <c r="DT234" i="2"/>
  <c r="DT341" i="2"/>
  <c r="DT324" i="2"/>
  <c r="DT325" i="2"/>
  <c r="DT326" i="2"/>
  <c r="DT232" i="2"/>
  <c r="DT354" i="2"/>
  <c r="DT355" i="2"/>
  <c r="DT356" i="2"/>
  <c r="DT357" i="2"/>
  <c r="DT358" i="2"/>
  <c r="DT359" i="2"/>
  <c r="DT327" i="2"/>
  <c r="DT239" i="2"/>
  <c r="DT240" i="2"/>
  <c r="DT241" i="2"/>
  <c r="DT360" i="2"/>
  <c r="DT361" i="2"/>
  <c r="DT362" i="2"/>
  <c r="DT228" i="2"/>
  <c r="DT225" i="2"/>
  <c r="DT363" i="2"/>
  <c r="DT364" i="2"/>
  <c r="DT233" i="2"/>
  <c r="DT218" i="2"/>
  <c r="DT219" i="2"/>
  <c r="DT220" i="2"/>
  <c r="DT347" i="2"/>
  <c r="DT332" i="2"/>
  <c r="DT227" i="2"/>
  <c r="DT235" i="2"/>
  <c r="DT242" i="2"/>
  <c r="BQ328" i="2"/>
  <c r="BO328" i="2"/>
  <c r="BR328" i="2"/>
  <c r="BP328" i="2"/>
  <c r="BO349" i="2"/>
  <c r="BR349" i="2"/>
  <c r="BP349" i="2"/>
  <c r="BQ349" i="2"/>
  <c r="BQ334" i="2"/>
  <c r="BO334" i="2"/>
  <c r="BP334" i="2"/>
  <c r="BR334" i="2"/>
  <c r="BR329" i="2"/>
  <c r="BO329" i="2"/>
  <c r="BQ329" i="2"/>
  <c r="BP329" i="2"/>
  <c r="BQ338" i="2"/>
  <c r="BO338" i="2"/>
  <c r="BP338" i="2"/>
  <c r="BR338" i="2"/>
  <c r="BR234" i="2"/>
  <c r="BO234" i="2"/>
  <c r="BQ234" i="2"/>
  <c r="BP234" i="2"/>
  <c r="BO355" i="2"/>
  <c r="BR355" i="2"/>
  <c r="BP355" i="2"/>
  <c r="BQ355" i="2"/>
  <c r="BR363" i="2"/>
  <c r="BQ363" i="2"/>
  <c r="BO363" i="2"/>
  <c r="BP363" i="2"/>
  <c r="BP230" i="2"/>
  <c r="BO230" i="2"/>
  <c r="BR230" i="2"/>
  <c r="BQ230" i="2"/>
  <c r="BR237" i="2"/>
  <c r="BO237" i="2"/>
  <c r="BP237" i="2"/>
  <c r="BQ237" i="2"/>
  <c r="BP339" i="2"/>
  <c r="BO339" i="2"/>
  <c r="BQ339" i="2"/>
  <c r="BR339" i="2"/>
  <c r="BQ351" i="2"/>
  <c r="BP351" i="2"/>
  <c r="BR351" i="2"/>
  <c r="BO351" i="2"/>
  <c r="BP345" i="2"/>
  <c r="BO345" i="2"/>
  <c r="BQ345" i="2"/>
  <c r="BR345" i="2"/>
  <c r="BQ348" i="2"/>
  <c r="BO348" i="2"/>
  <c r="BR348" i="2"/>
  <c r="BP348" i="2"/>
  <c r="BR333" i="2"/>
  <c r="BO333" i="2"/>
  <c r="BQ333" i="2"/>
  <c r="BP333" i="2"/>
  <c r="BR337" i="2"/>
  <c r="BO337" i="2"/>
  <c r="BQ337" i="2"/>
  <c r="BP337" i="2"/>
  <c r="BR343" i="2"/>
  <c r="BO343" i="2"/>
  <c r="BP343" i="2"/>
  <c r="BQ343" i="2"/>
  <c r="BQ344" i="2"/>
  <c r="BO344" i="2"/>
  <c r="BR344" i="2"/>
  <c r="BP344" i="2"/>
  <c r="BP341" i="2"/>
  <c r="BO341" i="2"/>
  <c r="BQ341" i="2"/>
  <c r="BR341" i="2"/>
  <c r="BQ326" i="2"/>
  <c r="BO326" i="2"/>
  <c r="BP326" i="2"/>
  <c r="BR326" i="2"/>
  <c r="BP354" i="2"/>
  <c r="BQ354" i="2"/>
  <c r="BR354" i="2"/>
  <c r="BO354" i="2"/>
  <c r="BQ357" i="2"/>
  <c r="BP357" i="2"/>
  <c r="BR357" i="2"/>
  <c r="BO357" i="2"/>
  <c r="BO359" i="2"/>
  <c r="BQ359" i="2"/>
  <c r="BP359" i="2"/>
  <c r="BR359" i="2"/>
  <c r="BR239" i="2"/>
  <c r="BP239" i="2"/>
  <c r="BO239" i="2"/>
  <c r="BQ239" i="2"/>
  <c r="BQ360" i="2"/>
  <c r="BO360" i="2"/>
  <c r="BR360" i="2"/>
  <c r="BP360" i="2"/>
  <c r="BP361" i="2"/>
  <c r="BQ361" i="2"/>
  <c r="BR361" i="2"/>
  <c r="BO361" i="2"/>
  <c r="BO228" i="2"/>
  <c r="BP228" i="2"/>
  <c r="BR228" i="2"/>
  <c r="BQ228" i="2"/>
  <c r="BQ364" i="2"/>
  <c r="BR364" i="2"/>
  <c r="BO364" i="2"/>
  <c r="BP364" i="2"/>
  <c r="BQ219" i="2"/>
  <c r="BO219" i="2"/>
  <c r="BR219" i="2"/>
  <c r="BP219" i="2"/>
  <c r="BP220" i="2"/>
  <c r="BO220" i="2"/>
  <c r="BQ220" i="2"/>
  <c r="BR220" i="2"/>
  <c r="BO332" i="2"/>
  <c r="BP332" i="2"/>
  <c r="BR332" i="2"/>
  <c r="BQ332" i="2"/>
  <c r="BQ235" i="2"/>
  <c r="BO235" i="2"/>
  <c r="BP235" i="2"/>
  <c r="BR235" i="2"/>
  <c r="BR229" i="2"/>
  <c r="BO229" i="2"/>
  <c r="BQ229" i="2"/>
  <c r="BP229" i="2"/>
  <c r="BO231" i="2"/>
  <c r="BP231" i="2"/>
  <c r="BR231" i="2"/>
  <c r="BQ231" i="2"/>
  <c r="BO236" i="2"/>
  <c r="BP236" i="2"/>
  <c r="BR236" i="2"/>
  <c r="BQ236" i="2"/>
  <c r="BR350" i="2"/>
  <c r="BP350" i="2"/>
  <c r="BQ350" i="2"/>
  <c r="BO350" i="2"/>
  <c r="BO342" i="2"/>
  <c r="BP342" i="2"/>
  <c r="BR342" i="2"/>
  <c r="BQ342" i="2"/>
  <c r="BQ340" i="2"/>
  <c r="BO340" i="2"/>
  <c r="BP340" i="2"/>
  <c r="BR340" i="2"/>
  <c r="BP335" i="2"/>
  <c r="BO335" i="2"/>
  <c r="BR335" i="2"/>
  <c r="BQ335" i="2"/>
  <c r="BO346" i="2"/>
  <c r="BP346" i="2"/>
  <c r="BR346" i="2"/>
  <c r="BQ346" i="2"/>
  <c r="BO336" i="2"/>
  <c r="BP336" i="2"/>
  <c r="BQ336" i="2"/>
  <c r="BR336" i="2"/>
  <c r="BQ330" i="2"/>
  <c r="BO330" i="2"/>
  <c r="BP330" i="2"/>
  <c r="BR330" i="2"/>
  <c r="BP352" i="2"/>
  <c r="BR352" i="2"/>
  <c r="BO352" i="2"/>
  <c r="BQ352" i="2"/>
  <c r="BP331" i="2"/>
  <c r="BO331" i="2"/>
  <c r="BR331" i="2"/>
  <c r="BQ331" i="2"/>
  <c r="BO353" i="2"/>
  <c r="BQ353" i="2"/>
  <c r="BP353" i="2"/>
  <c r="BR353" i="2"/>
  <c r="BO324" i="2"/>
  <c r="BP324" i="2"/>
  <c r="BR324" i="2"/>
  <c r="BQ324" i="2"/>
  <c r="BR325" i="2"/>
  <c r="BO325" i="2"/>
  <c r="BP325" i="2"/>
  <c r="BQ325" i="2"/>
  <c r="BO232" i="2"/>
  <c r="BP232" i="2"/>
  <c r="BR232" i="2"/>
  <c r="BQ232" i="2"/>
  <c r="BR356" i="2"/>
  <c r="BQ356" i="2"/>
  <c r="BO356" i="2"/>
  <c r="BP356" i="2"/>
  <c r="BP358" i="2"/>
  <c r="BR358" i="2"/>
  <c r="BO358" i="2"/>
  <c r="BQ358" i="2"/>
  <c r="BP327" i="2"/>
  <c r="BO327" i="2"/>
  <c r="BQ327" i="2"/>
  <c r="BR327" i="2"/>
  <c r="BQ240" i="2"/>
  <c r="BO240" i="2"/>
  <c r="BR240" i="2"/>
  <c r="BP240" i="2"/>
  <c r="BR241" i="2"/>
  <c r="BP241" i="2"/>
  <c r="BO241" i="2"/>
  <c r="BQ241" i="2"/>
  <c r="BO362" i="2"/>
  <c r="BP362" i="2"/>
  <c r="BQ362" i="2"/>
  <c r="BR362" i="2"/>
  <c r="BO225" i="2"/>
  <c r="BP225" i="2"/>
  <c r="BR225" i="2"/>
  <c r="BQ225" i="2"/>
  <c r="BR233" i="2"/>
  <c r="BO233" i="2"/>
  <c r="BP233" i="2"/>
  <c r="BQ233" i="2"/>
  <c r="BR218" i="2"/>
  <c r="BO218" i="2"/>
  <c r="BP218" i="2"/>
  <c r="BQ218" i="2"/>
  <c r="BP347" i="2"/>
  <c r="BO347" i="2"/>
  <c r="BR347" i="2"/>
  <c r="BQ347" i="2"/>
  <c r="BQ227" i="2"/>
  <c r="BO227" i="2"/>
  <c r="BR227" i="2"/>
  <c r="BP227" i="2"/>
  <c r="BP242" i="2"/>
  <c r="BR242" i="2"/>
  <c r="BO242" i="2"/>
  <c r="BQ242" i="2"/>
  <c r="CB227" i="2"/>
  <c r="CB219" i="2"/>
  <c r="CB357" i="2"/>
  <c r="CB347" i="2"/>
  <c r="CB361" i="2"/>
  <c r="CB242" i="2"/>
  <c r="CB235" i="2"/>
  <c r="CB332" i="2"/>
  <c r="CB358" i="2"/>
  <c r="CB239" i="2"/>
  <c r="CB218" i="2"/>
  <c r="CB356" i="2"/>
  <c r="CB220" i="2"/>
  <c r="CB233" i="2"/>
  <c r="CB364" i="2"/>
  <c r="CB363" i="2"/>
  <c r="CB225" i="2"/>
  <c r="CB228" i="2"/>
  <c r="CB362" i="2"/>
  <c r="CB360" i="2"/>
  <c r="CB241" i="2"/>
  <c r="CB240" i="2"/>
  <c r="CB327" i="2"/>
  <c r="CB354" i="2"/>
  <c r="CB355" i="2"/>
  <c r="CB359" i="2"/>
  <c r="CB330" i="2"/>
  <c r="CB325" i="2"/>
  <c r="CB324" i="2"/>
  <c r="CB232" i="2"/>
  <c r="CB326" i="2"/>
  <c r="CB341" i="2"/>
  <c r="CB234" i="2"/>
  <c r="CB353" i="2"/>
  <c r="CB344" i="2"/>
  <c r="CB331" i="2"/>
  <c r="CB343" i="2"/>
  <c r="CB352" i="2"/>
  <c r="CB337" i="2"/>
  <c r="CB338" i="2"/>
  <c r="CB333" i="2"/>
  <c r="CB336" i="2"/>
  <c r="CB329" i="2"/>
  <c r="CB348" i="2"/>
  <c r="CB346" i="2"/>
  <c r="CB335" i="2"/>
  <c r="CB345" i="2"/>
  <c r="CB334" i="2"/>
  <c r="CB340" i="2"/>
  <c r="CB351" i="2"/>
  <c r="CB342" i="2"/>
  <c r="CB349" i="2"/>
  <c r="CB339" i="2"/>
  <c r="CB350" i="2"/>
  <c r="CB236" i="2"/>
  <c r="CB237" i="2"/>
  <c r="CB231" i="2"/>
  <c r="CB328" i="2"/>
  <c r="CB230" i="2"/>
  <c r="CB229" i="2"/>
  <c r="BS227" i="2" l="1"/>
  <c r="BU227" i="2" s="1"/>
  <c r="BS240" i="2"/>
  <c r="BU240" i="2" s="1"/>
  <c r="BS356" i="2"/>
  <c r="BU356" i="2" s="1"/>
  <c r="DS356" i="2" s="1"/>
  <c r="BS229" i="2"/>
  <c r="BU229" i="2" s="1"/>
  <c r="DS229" i="2" s="1"/>
  <c r="BS219" i="2"/>
  <c r="BU219" i="2" s="1"/>
  <c r="DS219" i="2" s="1"/>
  <c r="BS364" i="2"/>
  <c r="BU364" i="2" s="1"/>
  <c r="DS364" i="2" s="1"/>
  <c r="BS360" i="2"/>
  <c r="BU360" i="2" s="1"/>
  <c r="DS360" i="2" s="1"/>
  <c r="BS344" i="2"/>
  <c r="BU344" i="2" s="1"/>
  <c r="BS337" i="2"/>
  <c r="BU337" i="2" s="1"/>
  <c r="DS337" i="2" s="1"/>
  <c r="BS333" i="2"/>
  <c r="BU333" i="2" s="1"/>
  <c r="DS333" i="2" s="1"/>
  <c r="BS348" i="2"/>
  <c r="BU348" i="2" s="1"/>
  <c r="DS348" i="2" s="1"/>
  <c r="BS363" i="2"/>
  <c r="BU363" i="2" s="1"/>
  <c r="DS363" i="2" s="1"/>
  <c r="BS234" i="2"/>
  <c r="BU234" i="2" s="1"/>
  <c r="DS234" i="2" s="1"/>
  <c r="BS329" i="2"/>
  <c r="BU329" i="2" s="1"/>
  <c r="DS329" i="2" s="1"/>
  <c r="BS328" i="2"/>
  <c r="BU328" i="2" s="1"/>
  <c r="DS328" i="2" s="1"/>
  <c r="BS218" i="2"/>
  <c r="BU218" i="2" s="1"/>
  <c r="BS233" i="2"/>
  <c r="BU233" i="2" s="1"/>
  <c r="DS233" i="2" s="1"/>
  <c r="BS325" i="2"/>
  <c r="BU325" i="2" s="1"/>
  <c r="BS353" i="2"/>
  <c r="BU353" i="2" s="1"/>
  <c r="DS353" i="2" s="1"/>
  <c r="BS330" i="2"/>
  <c r="BU330" i="2" s="1"/>
  <c r="BS340" i="2"/>
  <c r="BU340" i="2" s="1"/>
  <c r="DS340" i="2" s="1"/>
  <c r="BS235" i="2"/>
  <c r="BU235" i="2" s="1"/>
  <c r="DS235" i="2" s="1"/>
  <c r="BS359" i="2"/>
  <c r="BU359" i="2" s="1"/>
  <c r="DS359" i="2" s="1"/>
  <c r="BS326" i="2"/>
  <c r="BU326" i="2" s="1"/>
  <c r="DS326" i="2" s="1"/>
  <c r="BS343" i="2"/>
  <c r="BU343" i="2" s="1"/>
  <c r="DS343" i="2" s="1"/>
  <c r="BS237" i="2"/>
  <c r="BU237" i="2" s="1"/>
  <c r="DS237" i="2" s="1"/>
  <c r="BS355" i="2"/>
  <c r="BU355" i="2" s="1"/>
  <c r="DS355" i="2" s="1"/>
  <c r="BS338" i="2"/>
  <c r="BU338" i="2" s="1"/>
  <c r="DS338" i="2" s="1"/>
  <c r="BS334" i="2"/>
  <c r="BU334" i="2" s="1"/>
  <c r="BS349" i="2"/>
  <c r="BU349" i="2" s="1"/>
  <c r="DS349" i="2" s="1"/>
  <c r="BS225" i="2"/>
  <c r="BU225" i="2" s="1"/>
  <c r="DS225" i="2" s="1"/>
  <c r="BS362" i="2"/>
  <c r="BU362" i="2" s="1"/>
  <c r="BS241" i="2"/>
  <c r="BU241" i="2" s="1"/>
  <c r="DS241" i="2" s="1"/>
  <c r="BS232" i="2"/>
  <c r="BU232" i="2" s="1"/>
  <c r="BS324" i="2"/>
  <c r="BU324" i="2" s="1"/>
  <c r="BS336" i="2"/>
  <c r="BU336" i="2" s="1"/>
  <c r="DS336" i="2" s="1"/>
  <c r="BS346" i="2"/>
  <c r="BU346" i="2" s="1"/>
  <c r="DS346" i="2" s="1"/>
  <c r="BS342" i="2"/>
  <c r="BU342" i="2" s="1"/>
  <c r="DS342" i="2" s="1"/>
  <c r="BS350" i="2"/>
  <c r="BU350" i="2" s="1"/>
  <c r="DS350" i="2" s="1"/>
  <c r="BS236" i="2"/>
  <c r="BU236" i="2" s="1"/>
  <c r="DS236" i="2" s="1"/>
  <c r="BS231" i="2"/>
  <c r="BU231" i="2" s="1"/>
  <c r="DS231" i="2" s="1"/>
  <c r="BS332" i="2"/>
  <c r="BU332" i="2" s="1"/>
  <c r="DS332" i="2" s="1"/>
  <c r="BS228" i="2"/>
  <c r="BU228" i="2" s="1"/>
  <c r="DS228" i="2" s="1"/>
  <c r="BS239" i="2"/>
  <c r="BU239" i="2" s="1"/>
  <c r="BS357" i="2"/>
  <c r="BU357" i="2" s="1"/>
  <c r="BS351" i="2"/>
  <c r="BU351" i="2" s="1"/>
  <c r="DS351" i="2" s="1"/>
  <c r="BS242" i="2"/>
  <c r="BU242" i="2" s="1"/>
  <c r="BS347" i="2"/>
  <c r="BU347" i="2" s="1"/>
  <c r="DS347" i="2" s="1"/>
  <c r="BS327" i="2"/>
  <c r="BU327" i="2" s="1"/>
  <c r="DS327" i="2" s="1"/>
  <c r="BS358" i="2"/>
  <c r="BU358" i="2" s="1"/>
  <c r="DS358" i="2" s="1"/>
  <c r="BS331" i="2"/>
  <c r="BU331" i="2" s="1"/>
  <c r="DS331" i="2" s="1"/>
  <c r="BS352" i="2"/>
  <c r="BU352" i="2" s="1"/>
  <c r="DS352" i="2" s="1"/>
  <c r="BS335" i="2"/>
  <c r="BU335" i="2" s="1"/>
  <c r="DS335" i="2" s="1"/>
  <c r="BS220" i="2"/>
  <c r="BU220" i="2" s="1"/>
  <c r="DS220" i="2" s="1"/>
  <c r="BS361" i="2"/>
  <c r="BU361" i="2" s="1"/>
  <c r="BS354" i="2"/>
  <c r="BU354" i="2" s="1"/>
  <c r="BS341" i="2"/>
  <c r="BU341" i="2" s="1"/>
  <c r="DS341" i="2" s="1"/>
  <c r="BS345" i="2"/>
  <c r="BU345" i="2" s="1"/>
  <c r="DS345" i="2" s="1"/>
  <c r="BS339" i="2"/>
  <c r="BU339" i="2" s="1"/>
  <c r="DS339" i="2" s="1"/>
  <c r="BS230" i="2"/>
  <c r="BU230" i="2" s="1"/>
  <c r="CC242" i="2" l="1"/>
  <c r="DS242" i="2"/>
  <c r="CC230" i="2"/>
  <c r="DS230" i="2"/>
  <c r="CC354" i="2"/>
  <c r="DS354" i="2"/>
  <c r="CA362" i="2"/>
  <c r="DS362" i="2"/>
  <c r="CC330" i="2"/>
  <c r="DS330" i="2"/>
  <c r="CA218" i="2"/>
  <c r="DS218" i="2"/>
  <c r="CA344" i="2"/>
  <c r="DS344" i="2"/>
  <c r="CC232" i="2"/>
  <c r="DS232" i="2"/>
  <c r="CC325" i="2"/>
  <c r="DS325" i="2"/>
  <c r="CC240" i="2"/>
  <c r="DS240" i="2"/>
  <c r="CC239" i="2"/>
  <c r="DS239" i="2"/>
  <c r="CA361" i="2"/>
  <c r="DS361" i="2"/>
  <c r="CA324" i="2"/>
  <c r="DS324" i="2"/>
  <c r="CA227" i="2"/>
  <c r="DS227" i="2"/>
  <c r="CA357" i="2"/>
  <c r="DS357" i="2"/>
  <c r="CC334" i="2"/>
  <c r="DS334" i="2"/>
  <c r="CC347" i="2"/>
  <c r="CA347" i="2"/>
  <c r="CC356" i="2"/>
  <c r="CC361" i="2"/>
  <c r="CC227" i="2"/>
  <c r="CC357" i="2"/>
  <c r="CA356" i="2"/>
  <c r="CA242" i="2"/>
  <c r="CC218" i="2"/>
  <c r="CC219" i="2"/>
  <c r="CA219" i="2"/>
  <c r="CC358" i="2"/>
  <c r="CA235" i="2"/>
  <c r="CC235" i="2"/>
  <c r="CA358" i="2"/>
  <c r="CA239" i="2"/>
  <c r="CA332" i="2"/>
  <c r="CC332" i="2"/>
  <c r="CA220" i="2"/>
  <c r="CC220" i="2"/>
  <c r="CA233" i="2"/>
  <c r="CC233" i="2"/>
  <c r="CA364" i="2"/>
  <c r="CC364" i="2"/>
  <c r="CA325" i="2"/>
  <c r="CC362" i="2"/>
  <c r="CA363" i="2"/>
  <c r="CC363" i="2"/>
  <c r="CA225" i="2"/>
  <c r="CC225" i="2"/>
  <c r="CA354" i="2"/>
  <c r="CA240" i="2"/>
  <c r="CA228" i="2"/>
  <c r="CC228" i="2"/>
  <c r="CC324" i="2"/>
  <c r="CA360" i="2"/>
  <c r="CC360" i="2"/>
  <c r="CA241" i="2"/>
  <c r="CC241" i="2"/>
  <c r="CA327" i="2"/>
  <c r="CC327" i="2"/>
  <c r="CA359" i="2"/>
  <c r="CC359" i="2"/>
  <c r="CA355" i="2"/>
  <c r="CC355" i="2"/>
  <c r="CA330" i="2"/>
  <c r="CA232" i="2"/>
  <c r="CA326" i="2"/>
  <c r="CC326" i="2"/>
  <c r="CC344" i="2"/>
  <c r="CA341" i="2"/>
  <c r="CC341" i="2"/>
  <c r="CA234" i="2"/>
  <c r="CC234" i="2"/>
  <c r="CA353" i="2"/>
  <c r="CC353" i="2"/>
  <c r="CA331" i="2"/>
  <c r="CC331" i="2"/>
  <c r="CA343" i="2"/>
  <c r="CC343" i="2"/>
  <c r="CA352" i="2"/>
  <c r="CC352" i="2"/>
  <c r="CA337" i="2"/>
  <c r="CC337" i="2"/>
  <c r="CA338" i="2"/>
  <c r="CC338" i="2"/>
  <c r="CA333" i="2"/>
  <c r="CC333" i="2"/>
  <c r="CA336" i="2"/>
  <c r="CC336" i="2"/>
  <c r="CA329" i="2"/>
  <c r="CC329" i="2"/>
  <c r="CA348" i="2"/>
  <c r="CC348" i="2"/>
  <c r="CA346" i="2"/>
  <c r="CC346" i="2"/>
  <c r="CA335" i="2"/>
  <c r="CC335" i="2"/>
  <c r="CA334" i="2"/>
  <c r="CA345" i="2"/>
  <c r="CC345" i="2"/>
  <c r="CA340" i="2"/>
  <c r="CC340" i="2"/>
  <c r="CC236" i="2"/>
  <c r="CA351" i="2"/>
  <c r="CC351" i="2"/>
  <c r="CA236" i="2"/>
  <c r="CA342" i="2"/>
  <c r="CC342" i="2"/>
  <c r="CA230" i="2"/>
  <c r="CC231" i="2"/>
  <c r="CA349" i="2"/>
  <c r="CC349" i="2"/>
  <c r="CA339" i="2"/>
  <c r="CC339" i="2"/>
  <c r="CA350" i="2"/>
  <c r="CC350" i="2"/>
  <c r="CA231" i="2"/>
  <c r="CC237" i="2"/>
  <c r="CA237" i="2"/>
  <c r="CA328" i="2"/>
  <c r="CC328" i="2"/>
  <c r="CA229" i="2"/>
  <c r="CC229" i="2"/>
  <c r="BH13" i="2" l="1"/>
  <c r="BH14" i="2"/>
  <c r="BH270" i="2"/>
  <c r="BH15" i="2"/>
  <c r="BH16" i="2"/>
  <c r="BH17" i="2"/>
  <c r="BH18" i="2"/>
  <c r="BH21" i="2"/>
  <c r="BH22" i="2"/>
  <c r="BH23" i="2"/>
  <c r="BH24" i="2"/>
  <c r="BH25" i="2"/>
  <c r="BH27" i="2"/>
  <c r="BH28" i="2"/>
  <c r="BH29" i="2"/>
  <c r="BH30" i="2"/>
  <c r="BH32" i="2"/>
  <c r="BH33" i="2"/>
  <c r="BH34" i="2"/>
  <c r="BH35" i="2"/>
  <c r="BH36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66" i="2"/>
  <c r="BH67" i="2"/>
  <c r="BH75" i="2"/>
  <c r="BH76" i="2"/>
  <c r="BH82" i="2"/>
  <c r="BH83" i="2"/>
  <c r="BH300" i="2"/>
  <c r="BH101" i="2"/>
  <c r="BH102" i="2"/>
  <c r="BH110" i="2"/>
  <c r="BH111" i="2"/>
  <c r="BH302" i="2"/>
  <c r="BH303" i="2"/>
  <c r="BH114" i="2"/>
  <c r="BH115" i="2"/>
  <c r="BH116" i="2"/>
  <c r="BH304" i="2"/>
  <c r="BH118" i="2"/>
  <c r="BH305" i="2"/>
  <c r="BH306" i="2"/>
  <c r="BH307" i="2"/>
  <c r="BH308" i="2"/>
  <c r="BH320" i="2"/>
  <c r="BH321" i="2"/>
  <c r="BH322" i="2"/>
  <c r="BH309" i="2"/>
  <c r="BH310" i="2"/>
  <c r="BH311" i="2"/>
  <c r="BH312" i="2"/>
  <c r="BH313" i="2"/>
  <c r="BH314" i="2"/>
  <c r="BH315" i="2"/>
  <c r="BH130" i="2"/>
  <c r="BH131" i="2"/>
  <c r="BH132" i="2"/>
  <c r="BH133" i="2"/>
  <c r="BH134" i="2"/>
  <c r="BH135" i="2"/>
  <c r="BH136" i="2"/>
  <c r="BH137" i="2"/>
  <c r="BH138" i="2"/>
  <c r="BH139" i="2"/>
  <c r="BH316" i="2"/>
  <c r="BH317" i="2"/>
  <c r="BH147" i="2"/>
  <c r="BH148" i="2"/>
  <c r="BH151" i="2"/>
  <c r="BH152" i="2"/>
  <c r="BH163" i="2"/>
  <c r="BH166" i="2"/>
  <c r="BH169" i="2"/>
  <c r="BH172" i="2"/>
  <c r="BH177" i="2"/>
  <c r="BH180" i="2"/>
  <c r="BH189" i="2"/>
  <c r="BH193" i="2"/>
  <c r="BH195" i="2"/>
  <c r="BH199" i="2"/>
  <c r="BH319" i="2"/>
  <c r="BN4" i="2"/>
  <c r="BN5" i="2"/>
  <c r="BN7" i="2"/>
  <c r="BN8" i="2"/>
  <c r="BN10" i="2"/>
  <c r="BN12" i="2"/>
  <c r="BN13" i="2"/>
  <c r="BN14" i="2"/>
  <c r="BN270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300" i="2"/>
  <c r="BN85" i="2"/>
  <c r="BN86" i="2"/>
  <c r="BN88" i="2"/>
  <c r="BN90" i="2"/>
  <c r="BN91" i="2"/>
  <c r="BN92" i="2"/>
  <c r="BN93" i="2"/>
  <c r="BN301" i="2"/>
  <c r="BN95" i="2"/>
  <c r="BN96" i="2"/>
  <c r="BN97" i="2"/>
  <c r="BN98" i="2"/>
  <c r="BN99" i="2"/>
  <c r="BN101" i="2"/>
  <c r="BN102" i="2"/>
  <c r="BN103" i="2"/>
  <c r="BN104" i="2"/>
  <c r="BN105" i="2"/>
  <c r="BN106" i="2"/>
  <c r="BN108" i="2"/>
  <c r="BN109" i="2"/>
  <c r="BN110" i="2"/>
  <c r="BN111" i="2"/>
  <c r="BN302" i="2"/>
  <c r="BN303" i="2"/>
  <c r="BN114" i="2"/>
  <c r="BN115" i="2"/>
  <c r="BN116" i="2"/>
  <c r="BN304" i="2"/>
  <c r="BN118" i="2"/>
  <c r="BN305" i="2"/>
  <c r="BN306" i="2"/>
  <c r="BN307" i="2"/>
  <c r="BN308" i="2"/>
  <c r="BN320" i="2"/>
  <c r="BN321" i="2"/>
  <c r="BN322" i="2"/>
  <c r="BN309" i="2"/>
  <c r="BN310" i="2"/>
  <c r="BN311" i="2"/>
  <c r="BN312" i="2"/>
  <c r="BN313" i="2"/>
  <c r="BN314" i="2"/>
  <c r="BN323" i="2"/>
  <c r="BN315" i="2"/>
  <c r="BN130" i="2"/>
  <c r="BN136" i="2"/>
  <c r="BN138" i="2"/>
  <c r="BN316" i="2"/>
  <c r="BN317" i="2"/>
  <c r="BN142" i="2"/>
  <c r="BN143" i="2"/>
  <c r="BN144" i="2"/>
  <c r="BN145" i="2"/>
  <c r="BN238" i="2"/>
  <c r="BN147" i="2"/>
  <c r="BN148" i="2"/>
  <c r="BN318" i="2"/>
  <c r="BN149" i="2"/>
  <c r="BN150" i="2"/>
  <c r="BN151" i="2"/>
  <c r="BN152" i="2"/>
  <c r="BN153" i="2"/>
  <c r="BN154" i="2"/>
  <c r="BN155" i="2"/>
  <c r="BN156" i="2"/>
  <c r="BN157" i="2"/>
  <c r="BN158" i="2"/>
  <c r="BN159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319" i="2"/>
  <c r="BN206" i="2"/>
  <c r="BN207" i="2"/>
  <c r="BN208" i="2"/>
  <c r="BN209" i="2"/>
  <c r="BN210" i="2"/>
  <c r="BN211" i="2"/>
  <c r="BN212" i="2"/>
  <c r="BN213" i="2"/>
  <c r="BR196" i="2" l="1"/>
  <c r="BP196" i="2"/>
  <c r="BQ196" i="2"/>
  <c r="BO196" i="2"/>
  <c r="BR180" i="2"/>
  <c r="BP180" i="2"/>
  <c r="BQ180" i="2"/>
  <c r="BO180" i="2"/>
  <c r="BO163" i="2"/>
  <c r="BQ163" i="2"/>
  <c r="BR163" i="2"/>
  <c r="BP163" i="2"/>
  <c r="BO148" i="2"/>
  <c r="BP148" i="2"/>
  <c r="BQ148" i="2"/>
  <c r="BR148" i="2"/>
  <c r="BR136" i="2"/>
  <c r="BQ136" i="2"/>
  <c r="BO136" i="2"/>
  <c r="BP136" i="2"/>
  <c r="BO311" i="2"/>
  <c r="BR311" i="2"/>
  <c r="BP311" i="2"/>
  <c r="BQ311" i="2"/>
  <c r="BO302" i="2"/>
  <c r="BR302" i="2"/>
  <c r="BQ302" i="2"/>
  <c r="BP302" i="2"/>
  <c r="BQ95" i="2"/>
  <c r="BR95" i="2"/>
  <c r="BO95" i="2"/>
  <c r="BP95" i="2"/>
  <c r="BR82" i="2"/>
  <c r="BP82" i="2"/>
  <c r="BQ82" i="2"/>
  <c r="BO82" i="2"/>
  <c r="BR66" i="2"/>
  <c r="BP66" i="2"/>
  <c r="BQ66" i="2"/>
  <c r="BO66" i="2"/>
  <c r="BR276" i="2"/>
  <c r="BO276" i="2"/>
  <c r="BP276" i="2"/>
  <c r="BQ276" i="2"/>
  <c r="BR8" i="2"/>
  <c r="BO8" i="2"/>
  <c r="BP8" i="2"/>
  <c r="BQ8" i="2"/>
  <c r="BO191" i="2"/>
  <c r="BQ191" i="2"/>
  <c r="BR191" i="2"/>
  <c r="BP191" i="2"/>
  <c r="BR154" i="2"/>
  <c r="BO154" i="2"/>
  <c r="BQ154" i="2"/>
  <c r="BP154" i="2"/>
  <c r="BP131" i="2"/>
  <c r="BO131" i="2"/>
  <c r="BR131" i="2"/>
  <c r="BQ131" i="2"/>
  <c r="BR320" i="2"/>
  <c r="BQ320" i="2"/>
  <c r="BO320" i="2"/>
  <c r="BP320" i="2"/>
  <c r="BO305" i="2"/>
  <c r="BR305" i="2"/>
  <c r="BP305" i="2"/>
  <c r="BQ305" i="2"/>
  <c r="BP115" i="2"/>
  <c r="BO115" i="2"/>
  <c r="BQ115" i="2"/>
  <c r="BR115" i="2"/>
  <c r="BQ111" i="2"/>
  <c r="BP111" i="2"/>
  <c r="BR111" i="2"/>
  <c r="BO111" i="2"/>
  <c r="BR107" i="2"/>
  <c r="BQ107" i="2"/>
  <c r="BO107" i="2"/>
  <c r="BP107" i="2"/>
  <c r="BR103" i="2"/>
  <c r="BO103" i="2"/>
  <c r="BP103" i="2"/>
  <c r="BQ103" i="2"/>
  <c r="BR98" i="2"/>
  <c r="BO98" i="2"/>
  <c r="BP98" i="2"/>
  <c r="BQ98" i="2"/>
  <c r="BR94" i="2"/>
  <c r="BO94" i="2"/>
  <c r="BP94" i="2"/>
  <c r="BQ94" i="2"/>
  <c r="BR91" i="2"/>
  <c r="BO91" i="2"/>
  <c r="BP91" i="2"/>
  <c r="BQ91" i="2"/>
  <c r="BO85" i="2"/>
  <c r="BP85" i="2"/>
  <c r="BQ85" i="2"/>
  <c r="BR85" i="2"/>
  <c r="BO81" i="2"/>
  <c r="BQ81" i="2"/>
  <c r="BR81" i="2"/>
  <c r="BP81" i="2"/>
  <c r="BO77" i="2"/>
  <c r="BQ77" i="2"/>
  <c r="BR77" i="2"/>
  <c r="BP77" i="2"/>
  <c r="BO73" i="2"/>
  <c r="BQ73" i="2"/>
  <c r="BR73" i="2"/>
  <c r="BP73" i="2"/>
  <c r="BO69" i="2"/>
  <c r="BQ69" i="2"/>
  <c r="BR69" i="2"/>
  <c r="BP69" i="2"/>
  <c r="BO65" i="2"/>
  <c r="BQ65" i="2"/>
  <c r="BR65" i="2"/>
  <c r="BP65" i="2"/>
  <c r="BO299" i="2"/>
  <c r="BP299" i="2"/>
  <c r="BQ299" i="2"/>
  <c r="BR299" i="2"/>
  <c r="BO295" i="2"/>
  <c r="BP295" i="2"/>
  <c r="BQ295" i="2"/>
  <c r="BR295" i="2"/>
  <c r="BO291" i="2"/>
  <c r="BP291" i="2"/>
  <c r="BQ291" i="2"/>
  <c r="BR291" i="2"/>
  <c r="BO287" i="2"/>
  <c r="BP287" i="2"/>
  <c r="BQ287" i="2"/>
  <c r="BR287" i="2"/>
  <c r="BO283" i="2"/>
  <c r="BP283" i="2"/>
  <c r="BQ283" i="2"/>
  <c r="BR283" i="2"/>
  <c r="BO279" i="2"/>
  <c r="BP279" i="2"/>
  <c r="BQ279" i="2"/>
  <c r="BR279" i="2"/>
  <c r="BO275" i="2"/>
  <c r="BP275" i="2"/>
  <c r="BQ275" i="2"/>
  <c r="BR275" i="2"/>
  <c r="BO271" i="2"/>
  <c r="BP271" i="2"/>
  <c r="BQ271" i="2"/>
  <c r="BR271" i="2"/>
  <c r="BO35" i="2"/>
  <c r="BP35" i="2"/>
  <c r="BQ35" i="2"/>
  <c r="BR35" i="2"/>
  <c r="BO31" i="2"/>
  <c r="BP31" i="2"/>
  <c r="BQ31" i="2"/>
  <c r="BR31" i="2"/>
  <c r="BO27" i="2"/>
  <c r="BP27" i="2"/>
  <c r="BQ27" i="2"/>
  <c r="BR27" i="2"/>
  <c r="BO23" i="2"/>
  <c r="BP23" i="2"/>
  <c r="BQ23" i="2"/>
  <c r="BR23" i="2"/>
  <c r="BO19" i="2"/>
  <c r="BP19" i="2"/>
  <c r="BQ19" i="2"/>
  <c r="BR19" i="2"/>
  <c r="BO15" i="2"/>
  <c r="BP15" i="2"/>
  <c r="BQ15" i="2"/>
  <c r="BR15" i="2"/>
  <c r="BO12" i="2"/>
  <c r="BP12" i="2"/>
  <c r="BQ12" i="2"/>
  <c r="BR12" i="2"/>
  <c r="BO7" i="2"/>
  <c r="BP7" i="2"/>
  <c r="BQ7" i="2"/>
  <c r="BR7" i="2"/>
  <c r="BR211" i="2"/>
  <c r="BO211" i="2"/>
  <c r="BP211" i="2"/>
  <c r="BQ211" i="2"/>
  <c r="BR204" i="2"/>
  <c r="BP204" i="2"/>
  <c r="BQ204" i="2"/>
  <c r="BO204" i="2"/>
  <c r="BR192" i="2"/>
  <c r="BP192" i="2"/>
  <c r="BQ192" i="2"/>
  <c r="BO192" i="2"/>
  <c r="BR184" i="2"/>
  <c r="BP184" i="2"/>
  <c r="BQ184" i="2"/>
  <c r="BO184" i="2"/>
  <c r="BR171" i="2"/>
  <c r="BP171" i="2"/>
  <c r="BQ171" i="2"/>
  <c r="BO171" i="2"/>
  <c r="BP159" i="2"/>
  <c r="BR159" i="2"/>
  <c r="BO159" i="2"/>
  <c r="BQ159" i="2"/>
  <c r="BR151" i="2"/>
  <c r="BO151" i="2"/>
  <c r="BP151" i="2"/>
  <c r="BQ151" i="2"/>
  <c r="BQ316" i="2"/>
  <c r="BP316" i="2"/>
  <c r="BR316" i="2"/>
  <c r="BO316" i="2"/>
  <c r="BO323" i="2"/>
  <c r="BP323" i="2"/>
  <c r="BR323" i="2"/>
  <c r="BQ323" i="2"/>
  <c r="BQ306" i="2"/>
  <c r="BP306" i="2"/>
  <c r="BR306" i="2"/>
  <c r="BO306" i="2"/>
  <c r="BR116" i="2"/>
  <c r="BQ116" i="2"/>
  <c r="BP116" i="2"/>
  <c r="BO116" i="2"/>
  <c r="BQ104" i="2"/>
  <c r="BO104" i="2"/>
  <c r="BP104" i="2"/>
  <c r="BR104" i="2"/>
  <c r="BQ92" i="2"/>
  <c r="BR92" i="2"/>
  <c r="BO92" i="2"/>
  <c r="BP92" i="2"/>
  <c r="BR78" i="2"/>
  <c r="BP78" i="2"/>
  <c r="BQ78" i="2"/>
  <c r="BO78" i="2"/>
  <c r="BR70" i="2"/>
  <c r="BP70" i="2"/>
  <c r="BQ70" i="2"/>
  <c r="BO70" i="2"/>
  <c r="BR296" i="2"/>
  <c r="BO296" i="2"/>
  <c r="BP296" i="2"/>
  <c r="BQ296" i="2"/>
  <c r="BR288" i="2"/>
  <c r="BO288" i="2"/>
  <c r="BP288" i="2"/>
  <c r="BQ288" i="2"/>
  <c r="BR280" i="2"/>
  <c r="BO280" i="2"/>
  <c r="BP280" i="2"/>
  <c r="BQ280" i="2"/>
  <c r="BR36" i="2"/>
  <c r="BO36" i="2"/>
  <c r="BP36" i="2"/>
  <c r="BQ36" i="2"/>
  <c r="BR24" i="2"/>
  <c r="BO24" i="2"/>
  <c r="BP24" i="2"/>
  <c r="BQ24" i="2"/>
  <c r="BR20" i="2"/>
  <c r="BO20" i="2"/>
  <c r="BP20" i="2"/>
  <c r="BQ20" i="2"/>
  <c r="BR13" i="2"/>
  <c r="BO13" i="2"/>
  <c r="BP13" i="2"/>
  <c r="BQ13" i="2"/>
  <c r="BO210" i="2"/>
  <c r="BP210" i="2"/>
  <c r="BR210" i="2"/>
  <c r="BQ210" i="2"/>
  <c r="BO203" i="2"/>
  <c r="BQ203" i="2"/>
  <c r="BR203" i="2"/>
  <c r="BP203" i="2"/>
  <c r="BO195" i="2"/>
  <c r="BQ195" i="2"/>
  <c r="BR195" i="2"/>
  <c r="BP195" i="2"/>
  <c r="BO179" i="2"/>
  <c r="BQ179" i="2"/>
  <c r="BR179" i="2"/>
  <c r="BP179" i="2"/>
  <c r="BO170" i="2"/>
  <c r="BQ170" i="2"/>
  <c r="BR170" i="2"/>
  <c r="BP170" i="2"/>
  <c r="BP162" i="2"/>
  <c r="BQ162" i="2"/>
  <c r="BR162" i="2"/>
  <c r="BO162" i="2"/>
  <c r="BO150" i="2"/>
  <c r="BP150" i="2"/>
  <c r="BQ150" i="2"/>
  <c r="BR150" i="2"/>
  <c r="BQ143" i="2"/>
  <c r="BO143" i="2"/>
  <c r="BP143" i="2"/>
  <c r="BR143" i="2"/>
  <c r="BO135" i="2"/>
  <c r="BR135" i="2"/>
  <c r="BP135" i="2"/>
  <c r="BQ135" i="2"/>
  <c r="BQ310" i="2"/>
  <c r="BP310" i="2"/>
  <c r="BO310" i="2"/>
  <c r="BR310" i="2"/>
  <c r="BP213" i="2"/>
  <c r="BO213" i="2"/>
  <c r="BQ213" i="2"/>
  <c r="BR213" i="2"/>
  <c r="BP209" i="2"/>
  <c r="BO209" i="2"/>
  <c r="BQ209" i="2"/>
  <c r="BR209" i="2"/>
  <c r="BP319" i="2"/>
  <c r="BQ319" i="2"/>
  <c r="BR319" i="2"/>
  <c r="BO319" i="2"/>
  <c r="BP202" i="2"/>
  <c r="BQ202" i="2"/>
  <c r="BR202" i="2"/>
  <c r="BO202" i="2"/>
  <c r="BP198" i="2"/>
  <c r="BQ198" i="2"/>
  <c r="BR198" i="2"/>
  <c r="BO198" i="2"/>
  <c r="BP194" i="2"/>
  <c r="BQ194" i="2"/>
  <c r="BR194" i="2"/>
  <c r="BO194" i="2"/>
  <c r="BP190" i="2"/>
  <c r="BQ190" i="2"/>
  <c r="BR190" i="2"/>
  <c r="BO190" i="2"/>
  <c r="BP186" i="2"/>
  <c r="BQ186" i="2"/>
  <c r="BR186" i="2"/>
  <c r="BO186" i="2"/>
  <c r="BP182" i="2"/>
  <c r="BQ182" i="2"/>
  <c r="BR182" i="2"/>
  <c r="BO182" i="2"/>
  <c r="BP178" i="2"/>
  <c r="BQ178" i="2"/>
  <c r="BR178" i="2"/>
  <c r="BO178" i="2"/>
  <c r="BP173" i="2"/>
  <c r="BQ173" i="2"/>
  <c r="BR173" i="2"/>
  <c r="BO173" i="2"/>
  <c r="BP169" i="2"/>
  <c r="BQ169" i="2"/>
  <c r="BR169" i="2"/>
  <c r="BO169" i="2"/>
  <c r="BP165" i="2"/>
  <c r="BQ165" i="2"/>
  <c r="BR165" i="2"/>
  <c r="BO165" i="2"/>
  <c r="BQ161" i="2"/>
  <c r="BP161" i="2"/>
  <c r="BR161" i="2"/>
  <c r="BO161" i="2"/>
  <c r="BR157" i="2"/>
  <c r="BQ157" i="2"/>
  <c r="BO157" i="2"/>
  <c r="BP157" i="2"/>
  <c r="BO153" i="2"/>
  <c r="BP153" i="2"/>
  <c r="BQ153" i="2"/>
  <c r="BR153" i="2"/>
  <c r="BP149" i="2"/>
  <c r="BO149" i="2"/>
  <c r="BQ149" i="2"/>
  <c r="BR149" i="2"/>
  <c r="BQ238" i="2"/>
  <c r="BO238" i="2"/>
  <c r="BP238" i="2"/>
  <c r="BR238" i="2"/>
  <c r="BR142" i="2"/>
  <c r="BO142" i="2"/>
  <c r="BP142" i="2"/>
  <c r="BQ142" i="2"/>
  <c r="BO138" i="2"/>
  <c r="BQ138" i="2"/>
  <c r="BR138" i="2"/>
  <c r="BP138" i="2"/>
  <c r="BP134" i="2"/>
  <c r="BR134" i="2"/>
  <c r="BO134" i="2"/>
  <c r="BQ134" i="2"/>
  <c r="BQ130" i="2"/>
  <c r="BP130" i="2"/>
  <c r="BO130" i="2"/>
  <c r="BR130" i="2"/>
  <c r="BQ313" i="2"/>
  <c r="BP313" i="2"/>
  <c r="BR313" i="2"/>
  <c r="BO313" i="2"/>
  <c r="BR309" i="2"/>
  <c r="BQ309" i="2"/>
  <c r="BO309" i="2"/>
  <c r="BP309" i="2"/>
  <c r="BO308" i="2"/>
  <c r="BR308" i="2"/>
  <c r="BP308" i="2"/>
  <c r="BQ308" i="2"/>
  <c r="BP118" i="2"/>
  <c r="BO118" i="2"/>
  <c r="BQ118" i="2"/>
  <c r="BR118" i="2"/>
  <c r="BQ114" i="2"/>
  <c r="BP114" i="2"/>
  <c r="BO114" i="2"/>
  <c r="BR114" i="2"/>
  <c r="BR110" i="2"/>
  <c r="BQ110" i="2"/>
  <c r="BO110" i="2"/>
  <c r="BP110" i="2"/>
  <c r="BO106" i="2"/>
  <c r="BR106" i="2"/>
  <c r="BQ106" i="2"/>
  <c r="BP106" i="2"/>
  <c r="BO102" i="2"/>
  <c r="BP102" i="2"/>
  <c r="BQ102" i="2"/>
  <c r="BR102" i="2"/>
  <c r="BO97" i="2"/>
  <c r="BP97" i="2"/>
  <c r="BQ97" i="2"/>
  <c r="BR97" i="2"/>
  <c r="BO301" i="2"/>
  <c r="BP301" i="2"/>
  <c r="BQ301" i="2"/>
  <c r="BR301" i="2"/>
  <c r="BO90" i="2"/>
  <c r="BP90" i="2"/>
  <c r="BQ90" i="2"/>
  <c r="BR90" i="2"/>
  <c r="BP300" i="2"/>
  <c r="BQ300" i="2"/>
  <c r="BR300" i="2"/>
  <c r="BO300" i="2"/>
  <c r="BP80" i="2"/>
  <c r="BQ80" i="2"/>
  <c r="BR80" i="2"/>
  <c r="BO80" i="2"/>
  <c r="BP76" i="2"/>
  <c r="BQ76" i="2"/>
  <c r="BR76" i="2"/>
  <c r="BO76" i="2"/>
  <c r="BP72" i="2"/>
  <c r="BQ72" i="2"/>
  <c r="BR72" i="2"/>
  <c r="BO72" i="2"/>
  <c r="BP68" i="2"/>
  <c r="BQ68" i="2"/>
  <c r="BR68" i="2"/>
  <c r="BO68" i="2"/>
  <c r="BP64" i="2"/>
  <c r="BQ64" i="2"/>
  <c r="BR64" i="2"/>
  <c r="BO64" i="2"/>
  <c r="BP298" i="2"/>
  <c r="BQ298" i="2"/>
  <c r="BO298" i="2"/>
  <c r="BR298" i="2"/>
  <c r="BP294" i="2"/>
  <c r="BQ294" i="2"/>
  <c r="BR294" i="2"/>
  <c r="BO294" i="2"/>
  <c r="BP290" i="2"/>
  <c r="BQ290" i="2"/>
  <c r="BR290" i="2"/>
  <c r="BO290" i="2"/>
  <c r="BP286" i="2"/>
  <c r="BQ286" i="2"/>
  <c r="BR286" i="2"/>
  <c r="BO286" i="2"/>
  <c r="BP282" i="2"/>
  <c r="BQ282" i="2"/>
  <c r="BR282" i="2"/>
  <c r="BO282" i="2"/>
  <c r="BP278" i="2"/>
  <c r="BQ278" i="2"/>
  <c r="BR278" i="2"/>
  <c r="BO278" i="2"/>
  <c r="BP274" i="2"/>
  <c r="BQ274" i="2"/>
  <c r="BR274" i="2"/>
  <c r="BO274" i="2"/>
  <c r="BP38" i="2"/>
  <c r="BQ38" i="2"/>
  <c r="BR38" i="2"/>
  <c r="BO38" i="2"/>
  <c r="BP34" i="2"/>
  <c r="BQ34" i="2"/>
  <c r="BR34" i="2"/>
  <c r="BO34" i="2"/>
  <c r="BP30" i="2"/>
  <c r="BQ30" i="2"/>
  <c r="BR30" i="2"/>
  <c r="BO30" i="2"/>
  <c r="BP26" i="2"/>
  <c r="BQ26" i="2"/>
  <c r="BR26" i="2"/>
  <c r="BO26" i="2"/>
  <c r="BP22" i="2"/>
  <c r="BQ22" i="2"/>
  <c r="BR22" i="2"/>
  <c r="BO22" i="2"/>
  <c r="BP18" i="2"/>
  <c r="BQ18" i="2"/>
  <c r="BR18" i="2"/>
  <c r="BO18" i="2"/>
  <c r="BP270" i="2"/>
  <c r="BQ270" i="2"/>
  <c r="BR270" i="2"/>
  <c r="BO270" i="2"/>
  <c r="BP11" i="2"/>
  <c r="BQ11" i="2"/>
  <c r="BR11" i="2"/>
  <c r="BO11" i="2"/>
  <c r="BR207" i="2"/>
  <c r="BO207" i="2"/>
  <c r="BP207" i="2"/>
  <c r="BQ207" i="2"/>
  <c r="BR200" i="2"/>
  <c r="BP200" i="2"/>
  <c r="BQ200" i="2"/>
  <c r="BO200" i="2"/>
  <c r="BR188" i="2"/>
  <c r="BP188" i="2"/>
  <c r="BQ188" i="2"/>
  <c r="BO188" i="2"/>
  <c r="BR176" i="2"/>
  <c r="BP176" i="2"/>
  <c r="BQ176" i="2"/>
  <c r="BO176" i="2"/>
  <c r="BR167" i="2"/>
  <c r="BP167" i="2"/>
  <c r="BQ167" i="2"/>
  <c r="BO167" i="2"/>
  <c r="BQ155" i="2"/>
  <c r="BO155" i="2"/>
  <c r="BP155" i="2"/>
  <c r="BR155" i="2"/>
  <c r="BP144" i="2"/>
  <c r="BO144" i="2"/>
  <c r="BQ144" i="2"/>
  <c r="BR144" i="2"/>
  <c r="BO132" i="2"/>
  <c r="BR132" i="2"/>
  <c r="BP132" i="2"/>
  <c r="BQ132" i="2"/>
  <c r="BP321" i="2"/>
  <c r="BO321" i="2"/>
  <c r="BQ321" i="2"/>
  <c r="BR321" i="2"/>
  <c r="BP108" i="2"/>
  <c r="BO108" i="2"/>
  <c r="BQ108" i="2"/>
  <c r="BR108" i="2"/>
  <c r="BQ99" i="2"/>
  <c r="BR99" i="2"/>
  <c r="BO99" i="2"/>
  <c r="BP99" i="2"/>
  <c r="BR86" i="2"/>
  <c r="BO86" i="2"/>
  <c r="BP86" i="2"/>
  <c r="BQ86" i="2"/>
  <c r="BR74" i="2"/>
  <c r="BP74" i="2"/>
  <c r="BQ74" i="2"/>
  <c r="BO74" i="2"/>
  <c r="BR62" i="2"/>
  <c r="BO62" i="2"/>
  <c r="BP62" i="2"/>
  <c r="BQ62" i="2"/>
  <c r="BR292" i="2"/>
  <c r="BO292" i="2"/>
  <c r="BP292" i="2"/>
  <c r="BQ292" i="2"/>
  <c r="BR284" i="2"/>
  <c r="BO284" i="2"/>
  <c r="BP284" i="2"/>
  <c r="BQ284" i="2"/>
  <c r="BR272" i="2"/>
  <c r="BO272" i="2"/>
  <c r="BP272" i="2"/>
  <c r="BQ272" i="2"/>
  <c r="BR32" i="2"/>
  <c r="BO32" i="2"/>
  <c r="BP32" i="2"/>
  <c r="BQ32" i="2"/>
  <c r="BR28" i="2"/>
  <c r="BO28" i="2"/>
  <c r="BP28" i="2"/>
  <c r="BQ28" i="2"/>
  <c r="BR16" i="2"/>
  <c r="BO16" i="2"/>
  <c r="BP16" i="2"/>
  <c r="BQ16" i="2"/>
  <c r="BO206" i="2"/>
  <c r="BP206" i="2"/>
  <c r="BR206" i="2"/>
  <c r="BQ206" i="2"/>
  <c r="BO199" i="2"/>
  <c r="BQ199" i="2"/>
  <c r="BR199" i="2"/>
  <c r="BP199" i="2"/>
  <c r="BO187" i="2"/>
  <c r="BQ187" i="2"/>
  <c r="BR187" i="2"/>
  <c r="BP187" i="2"/>
  <c r="BO183" i="2"/>
  <c r="BQ183" i="2"/>
  <c r="BR183" i="2"/>
  <c r="BP183" i="2"/>
  <c r="BO175" i="2"/>
  <c r="BQ175" i="2"/>
  <c r="BR175" i="2"/>
  <c r="BP175" i="2"/>
  <c r="BO166" i="2"/>
  <c r="BQ166" i="2"/>
  <c r="BR166" i="2"/>
  <c r="BP166" i="2"/>
  <c r="BQ158" i="2"/>
  <c r="BR158" i="2"/>
  <c r="BP158" i="2"/>
  <c r="BO158" i="2"/>
  <c r="BP147" i="2"/>
  <c r="BO147" i="2"/>
  <c r="BQ147" i="2"/>
  <c r="BR147" i="2"/>
  <c r="BR139" i="2"/>
  <c r="BP139" i="2"/>
  <c r="BQ139" i="2"/>
  <c r="BO139" i="2"/>
  <c r="BP314" i="2"/>
  <c r="BO314" i="2"/>
  <c r="BQ314" i="2"/>
  <c r="BR314" i="2"/>
  <c r="BQ212" i="2"/>
  <c r="BO212" i="2"/>
  <c r="BP212" i="2"/>
  <c r="BR212" i="2"/>
  <c r="BQ208" i="2"/>
  <c r="BO208" i="2"/>
  <c r="BR208" i="2"/>
  <c r="BP208" i="2"/>
  <c r="BQ205" i="2"/>
  <c r="BP205" i="2"/>
  <c r="BR205" i="2"/>
  <c r="BO205" i="2"/>
  <c r="BQ201" i="2"/>
  <c r="BP201" i="2"/>
  <c r="BR201" i="2"/>
  <c r="BO201" i="2"/>
  <c r="BQ197" i="2"/>
  <c r="BP197" i="2"/>
  <c r="BR197" i="2"/>
  <c r="BO197" i="2"/>
  <c r="BQ193" i="2"/>
  <c r="BP193" i="2"/>
  <c r="BR193" i="2"/>
  <c r="BO193" i="2"/>
  <c r="BQ189" i="2"/>
  <c r="BP189" i="2"/>
  <c r="BR189" i="2"/>
  <c r="BO189" i="2"/>
  <c r="BQ185" i="2"/>
  <c r="BP185" i="2"/>
  <c r="BR185" i="2"/>
  <c r="BO185" i="2"/>
  <c r="BQ181" i="2"/>
  <c r="BP181" i="2"/>
  <c r="BR181" i="2"/>
  <c r="BO181" i="2"/>
  <c r="BQ177" i="2"/>
  <c r="BP177" i="2"/>
  <c r="BR177" i="2"/>
  <c r="BO177" i="2"/>
  <c r="BQ172" i="2"/>
  <c r="BP172" i="2"/>
  <c r="BR172" i="2"/>
  <c r="BO172" i="2"/>
  <c r="BQ168" i="2"/>
  <c r="BP168" i="2"/>
  <c r="BR168" i="2"/>
  <c r="BO168" i="2"/>
  <c r="BQ164" i="2"/>
  <c r="BP164" i="2"/>
  <c r="BR164" i="2"/>
  <c r="BO164" i="2"/>
  <c r="BR160" i="2"/>
  <c r="BP160" i="2"/>
  <c r="BQ160" i="2"/>
  <c r="BO160" i="2"/>
  <c r="BO156" i="2"/>
  <c r="BR156" i="2"/>
  <c r="BP156" i="2"/>
  <c r="BQ156" i="2"/>
  <c r="BP152" i="2"/>
  <c r="BO152" i="2"/>
  <c r="BQ152" i="2"/>
  <c r="BR152" i="2"/>
  <c r="BQ318" i="2"/>
  <c r="BO318" i="2"/>
  <c r="BP318" i="2"/>
  <c r="BR318" i="2"/>
  <c r="BR145" i="2"/>
  <c r="BO145" i="2"/>
  <c r="BP145" i="2"/>
  <c r="BQ145" i="2"/>
  <c r="BO317" i="2"/>
  <c r="BP317" i="2"/>
  <c r="BQ317" i="2"/>
  <c r="BR317" i="2"/>
  <c r="BP137" i="2"/>
  <c r="BQ137" i="2"/>
  <c r="BR137" i="2"/>
  <c r="BO137" i="2"/>
  <c r="BQ133" i="2"/>
  <c r="BR133" i="2"/>
  <c r="BO133" i="2"/>
  <c r="BP133" i="2"/>
  <c r="BR315" i="2"/>
  <c r="BQ315" i="2"/>
  <c r="BO315" i="2"/>
  <c r="BP315" i="2"/>
  <c r="BR312" i="2"/>
  <c r="BQ312" i="2"/>
  <c r="BO312" i="2"/>
  <c r="BP312" i="2"/>
  <c r="BO322" i="2"/>
  <c r="BR322" i="2"/>
  <c r="BQ322" i="2"/>
  <c r="BP322" i="2"/>
  <c r="BP307" i="2"/>
  <c r="BO307" i="2"/>
  <c r="BQ307" i="2"/>
  <c r="BR307" i="2"/>
  <c r="BQ304" i="2"/>
  <c r="BP304" i="2"/>
  <c r="BO304" i="2"/>
  <c r="BR304" i="2"/>
  <c r="BR303" i="2"/>
  <c r="BQ303" i="2"/>
  <c r="BO303" i="2"/>
  <c r="BP303" i="2"/>
  <c r="BO109" i="2"/>
  <c r="BR109" i="2"/>
  <c r="BP109" i="2"/>
  <c r="BQ109" i="2"/>
  <c r="BP105" i="2"/>
  <c r="BO105" i="2"/>
  <c r="BQ105" i="2"/>
  <c r="BR105" i="2"/>
  <c r="BP101" i="2"/>
  <c r="BQ101" i="2"/>
  <c r="BR101" i="2"/>
  <c r="BO101" i="2"/>
  <c r="BP96" i="2"/>
  <c r="BQ96" i="2"/>
  <c r="BR96" i="2"/>
  <c r="BO96" i="2"/>
  <c r="BP93" i="2"/>
  <c r="BQ93" i="2"/>
  <c r="BR93" i="2"/>
  <c r="BO93" i="2"/>
  <c r="BQ88" i="2"/>
  <c r="BR88" i="2"/>
  <c r="BO88" i="2"/>
  <c r="BP88" i="2"/>
  <c r="BQ83" i="2"/>
  <c r="BP83" i="2"/>
  <c r="BR83" i="2"/>
  <c r="BO83" i="2"/>
  <c r="BQ79" i="2"/>
  <c r="BP79" i="2"/>
  <c r="BR79" i="2"/>
  <c r="BO79" i="2"/>
  <c r="BQ75" i="2"/>
  <c r="BP75" i="2"/>
  <c r="BR75" i="2"/>
  <c r="BO75" i="2"/>
  <c r="BQ71" i="2"/>
  <c r="BP71" i="2"/>
  <c r="BR71" i="2"/>
  <c r="BO71" i="2"/>
  <c r="BQ67" i="2"/>
  <c r="BP67" i="2"/>
  <c r="BR67" i="2"/>
  <c r="BO67" i="2"/>
  <c r="BQ63" i="2"/>
  <c r="BP63" i="2"/>
  <c r="BR63" i="2"/>
  <c r="BO63" i="2"/>
  <c r="BQ297" i="2"/>
  <c r="BR297" i="2"/>
  <c r="BO297" i="2"/>
  <c r="BP297" i="2"/>
  <c r="BQ293" i="2"/>
  <c r="BR293" i="2"/>
  <c r="BO293" i="2"/>
  <c r="BP293" i="2"/>
  <c r="BQ289" i="2"/>
  <c r="BR289" i="2"/>
  <c r="BO289" i="2"/>
  <c r="BP289" i="2"/>
  <c r="BQ285" i="2"/>
  <c r="BR285" i="2"/>
  <c r="BO285" i="2"/>
  <c r="BP285" i="2"/>
  <c r="BQ281" i="2"/>
  <c r="BR281" i="2"/>
  <c r="BO281" i="2"/>
  <c r="BP281" i="2"/>
  <c r="BQ277" i="2"/>
  <c r="BR277" i="2"/>
  <c r="BO277" i="2"/>
  <c r="BP277" i="2"/>
  <c r="BQ273" i="2"/>
  <c r="BR273" i="2"/>
  <c r="BO273" i="2"/>
  <c r="BP273" i="2"/>
  <c r="BQ37" i="2"/>
  <c r="BR37" i="2"/>
  <c r="BO37" i="2"/>
  <c r="BP37" i="2"/>
  <c r="BQ33" i="2"/>
  <c r="BR33" i="2"/>
  <c r="BO33" i="2"/>
  <c r="BP33" i="2"/>
  <c r="BQ29" i="2"/>
  <c r="BR29" i="2"/>
  <c r="BO29" i="2"/>
  <c r="BP29" i="2"/>
  <c r="BQ25" i="2"/>
  <c r="BR25" i="2"/>
  <c r="BO25" i="2"/>
  <c r="BP25" i="2"/>
  <c r="BQ21" i="2"/>
  <c r="BR21" i="2"/>
  <c r="BO21" i="2"/>
  <c r="BP21" i="2"/>
  <c r="BQ17" i="2"/>
  <c r="BR17" i="2"/>
  <c r="BO17" i="2"/>
  <c r="BP17" i="2"/>
  <c r="BQ14" i="2"/>
  <c r="BR14" i="2"/>
  <c r="BO14" i="2"/>
  <c r="BP14" i="2"/>
  <c r="BQ10" i="2"/>
  <c r="BR10" i="2"/>
  <c r="BO10" i="2"/>
  <c r="BP10" i="2"/>
  <c r="BQ5" i="2"/>
  <c r="BR5" i="2"/>
  <c r="BO5" i="2"/>
  <c r="BP5" i="2"/>
  <c r="DQ1" i="2"/>
  <c r="DP1" i="2"/>
  <c r="BZ1" i="2"/>
  <c r="BR4" i="2"/>
  <c r="BQ4" i="2"/>
  <c r="BP4" i="2"/>
  <c r="BO4" i="2"/>
  <c r="BS116" i="2" l="1"/>
  <c r="BU116" i="2" s="1"/>
  <c r="BS306" i="2"/>
  <c r="BS316" i="2"/>
  <c r="BS65" i="2"/>
  <c r="BS69" i="2"/>
  <c r="BU69" i="2" s="1"/>
  <c r="BS73" i="2"/>
  <c r="BS77" i="2"/>
  <c r="BS81" i="2"/>
  <c r="BS111" i="2"/>
  <c r="BS154" i="2"/>
  <c r="BS191" i="2"/>
  <c r="BS66" i="2"/>
  <c r="BS82" i="2"/>
  <c r="BS93" i="2"/>
  <c r="BS96" i="2"/>
  <c r="BS101" i="2"/>
  <c r="BS105" i="2"/>
  <c r="BS307" i="2"/>
  <c r="BS317" i="2"/>
  <c r="BS156" i="2"/>
  <c r="BS147" i="2"/>
  <c r="BS132" i="2"/>
  <c r="BU132" i="2" s="1"/>
  <c r="BS11" i="2"/>
  <c r="BS270" i="2"/>
  <c r="BS18" i="2"/>
  <c r="BS22" i="2"/>
  <c r="BS26" i="2"/>
  <c r="BS30" i="2"/>
  <c r="BS294" i="2"/>
  <c r="BS298" i="2"/>
  <c r="BS64" i="2"/>
  <c r="BS68" i="2"/>
  <c r="BS72" i="2"/>
  <c r="BU72" i="2" s="1"/>
  <c r="BS76" i="2"/>
  <c r="BS80" i="2"/>
  <c r="BS300" i="2"/>
  <c r="BS106" i="2"/>
  <c r="BS118" i="2"/>
  <c r="BU118" i="2" s="1"/>
  <c r="BS308" i="2"/>
  <c r="BS134" i="2"/>
  <c r="BU134" i="2" s="1"/>
  <c r="BS149" i="2"/>
  <c r="BS165" i="2"/>
  <c r="BS169" i="2"/>
  <c r="BS173" i="2"/>
  <c r="BS178" i="2"/>
  <c r="BS182" i="2"/>
  <c r="BS186" i="2"/>
  <c r="BS190" i="2"/>
  <c r="BS194" i="2"/>
  <c r="BS198" i="2"/>
  <c r="BS202" i="2"/>
  <c r="BS319" i="2"/>
  <c r="BS209" i="2"/>
  <c r="BS213" i="2"/>
  <c r="BS135" i="2"/>
  <c r="BU135" i="2" s="1"/>
  <c r="BS150" i="2"/>
  <c r="BS162" i="2"/>
  <c r="BS14" i="2"/>
  <c r="BS21" i="2"/>
  <c r="BS29" i="2"/>
  <c r="BS63" i="2"/>
  <c r="BS71" i="2"/>
  <c r="BU71" i="2" s="1"/>
  <c r="BS79" i="2"/>
  <c r="BS322" i="2"/>
  <c r="BS164" i="2"/>
  <c r="BS208" i="2"/>
  <c r="BS166" i="2"/>
  <c r="BS183" i="2"/>
  <c r="BS187" i="2"/>
  <c r="BS34" i="2"/>
  <c r="BS274" i="2"/>
  <c r="BS282" i="2"/>
  <c r="BS290" i="2"/>
  <c r="BS110" i="2"/>
  <c r="BS309" i="2"/>
  <c r="BS138" i="2"/>
  <c r="BU138" i="2" s="1"/>
  <c r="BS157" i="2"/>
  <c r="BS170" i="2"/>
  <c r="BS195" i="2"/>
  <c r="BS70" i="2"/>
  <c r="BU70" i="2" s="1"/>
  <c r="BS37" i="2"/>
  <c r="BS273" i="2"/>
  <c r="BS277" i="2"/>
  <c r="BS281" i="2"/>
  <c r="BS285" i="2"/>
  <c r="BS289" i="2"/>
  <c r="BS293" i="2"/>
  <c r="BS297" i="2"/>
  <c r="BS88" i="2"/>
  <c r="BS109" i="2"/>
  <c r="BS315" i="2"/>
  <c r="BS133" i="2"/>
  <c r="BU133" i="2" s="1"/>
  <c r="BS212" i="2"/>
  <c r="BS16" i="2"/>
  <c r="BS28" i="2"/>
  <c r="BS32" i="2"/>
  <c r="BS272" i="2"/>
  <c r="BS284" i="2"/>
  <c r="BS99" i="2"/>
  <c r="BS207" i="2"/>
  <c r="BS114" i="2"/>
  <c r="BU114" i="2" s="1"/>
  <c r="BS142" i="2"/>
  <c r="BS238" i="2"/>
  <c r="BS310" i="2"/>
  <c r="BS13" i="2"/>
  <c r="BS20" i="2"/>
  <c r="BS24" i="2"/>
  <c r="BS36" i="2"/>
  <c r="BS280" i="2"/>
  <c r="BS288" i="2"/>
  <c r="BS92" i="2"/>
  <c r="BS159" i="2"/>
  <c r="BS211" i="2"/>
  <c r="BS103" i="2"/>
  <c r="BS107" i="2"/>
  <c r="BS320" i="2"/>
  <c r="BS8" i="2"/>
  <c r="BS276" i="2"/>
  <c r="BS95" i="2"/>
  <c r="BS136" i="2"/>
  <c r="BU136" i="2" s="1"/>
  <c r="BS10" i="2"/>
  <c r="BS17" i="2"/>
  <c r="BS25" i="2"/>
  <c r="BS33" i="2"/>
  <c r="BS67" i="2"/>
  <c r="BS75" i="2"/>
  <c r="BS83" i="2"/>
  <c r="BS303" i="2"/>
  <c r="BS312" i="2"/>
  <c r="BS137" i="2"/>
  <c r="BU137" i="2" s="1"/>
  <c r="BS160" i="2"/>
  <c r="BS158" i="2"/>
  <c r="BS175" i="2"/>
  <c r="BS199" i="2"/>
  <c r="BS74" i="2"/>
  <c r="BS38" i="2"/>
  <c r="BS278" i="2"/>
  <c r="BS286" i="2"/>
  <c r="BS313" i="2"/>
  <c r="BS179" i="2"/>
  <c r="BS203" i="2"/>
  <c r="BS78" i="2"/>
  <c r="BS5" i="2"/>
  <c r="BS304" i="2"/>
  <c r="BS145" i="2"/>
  <c r="BS318" i="2"/>
  <c r="BS152" i="2"/>
  <c r="BS168" i="2"/>
  <c r="BS172" i="2"/>
  <c r="BS177" i="2"/>
  <c r="BS181" i="2"/>
  <c r="BS185" i="2"/>
  <c r="BS189" i="2"/>
  <c r="BS193" i="2"/>
  <c r="BS197" i="2"/>
  <c r="BS201" i="2"/>
  <c r="BS205" i="2"/>
  <c r="BS314" i="2"/>
  <c r="BS139" i="2"/>
  <c r="BU139" i="2" s="1"/>
  <c r="BS206" i="2"/>
  <c r="BS292" i="2"/>
  <c r="BS62" i="2"/>
  <c r="BS86" i="2"/>
  <c r="BS108" i="2"/>
  <c r="BS321" i="2"/>
  <c r="BS144" i="2"/>
  <c r="BS155" i="2"/>
  <c r="BS167" i="2"/>
  <c r="BS176" i="2"/>
  <c r="BS188" i="2"/>
  <c r="BS200" i="2"/>
  <c r="BS90" i="2"/>
  <c r="BS301" i="2"/>
  <c r="BS97" i="2"/>
  <c r="BS102" i="2"/>
  <c r="BS130" i="2"/>
  <c r="BU130" i="2" s="1"/>
  <c r="BS153" i="2"/>
  <c r="BS161" i="2"/>
  <c r="BS143" i="2"/>
  <c r="BS210" i="2"/>
  <c r="BS296" i="2"/>
  <c r="BS104" i="2"/>
  <c r="BS323" i="2"/>
  <c r="BS151" i="2"/>
  <c r="BS171" i="2"/>
  <c r="BS184" i="2"/>
  <c r="BS192" i="2"/>
  <c r="BS204" i="2"/>
  <c r="BS271" i="2"/>
  <c r="BS275" i="2"/>
  <c r="BS279" i="2"/>
  <c r="BS283" i="2"/>
  <c r="BS287" i="2"/>
  <c r="BS291" i="2"/>
  <c r="BS295" i="2"/>
  <c r="BS299" i="2"/>
  <c r="BS85" i="2"/>
  <c r="BS91" i="2"/>
  <c r="BS94" i="2"/>
  <c r="BS98" i="2"/>
  <c r="BS115" i="2"/>
  <c r="BU115" i="2" s="1"/>
  <c r="BS180" i="2"/>
  <c r="BS196" i="2"/>
  <c r="BS7" i="2"/>
  <c r="BS12" i="2"/>
  <c r="BS15" i="2"/>
  <c r="BS19" i="2"/>
  <c r="BS23" i="2"/>
  <c r="BS27" i="2"/>
  <c r="BS31" i="2"/>
  <c r="BS35" i="2"/>
  <c r="BS305" i="2"/>
  <c r="BS131" i="2"/>
  <c r="BU131" i="2" s="1"/>
  <c r="BS302" i="2"/>
  <c r="BS311" i="2"/>
  <c r="BS148" i="2"/>
  <c r="BS163" i="2"/>
  <c r="DQ2" i="2"/>
  <c r="BT4" i="2"/>
  <c r="AE277" i="4"/>
  <c r="AE280" i="4" s="1"/>
  <c r="X277" i="4"/>
  <c r="W277" i="4"/>
  <c r="AY278" i="4"/>
  <c r="AT278" i="4"/>
  <c r="BC278" i="4"/>
  <c r="BB278" i="4"/>
  <c r="BA278" i="4"/>
  <c r="AW278" i="4"/>
  <c r="AV278" i="4"/>
  <c r="AR278" i="4"/>
  <c r="AQ278" i="4"/>
  <c r="AP278" i="4"/>
  <c r="AJ277" i="4"/>
  <c r="AL277" i="4"/>
  <c r="AF36" i="4"/>
  <c r="AI36" i="4"/>
  <c r="AF37" i="4"/>
  <c r="AI37" i="4" s="1"/>
  <c r="AF38" i="4"/>
  <c r="AI38" i="4" s="1"/>
  <c r="AF39" i="4"/>
  <c r="AI39" i="4" s="1"/>
  <c r="AF40" i="4"/>
  <c r="AI40" i="4" s="1"/>
  <c r="AF41" i="4"/>
  <c r="AI41" i="4" s="1"/>
  <c r="AF42" i="4"/>
  <c r="AI42" i="4" s="1"/>
  <c r="AF43" i="4"/>
  <c r="AI43" i="4" s="1"/>
  <c r="AF44" i="4"/>
  <c r="AI44" i="4" s="1"/>
  <c r="AF45" i="4"/>
  <c r="AI45" i="4" s="1"/>
  <c r="AF46" i="4"/>
  <c r="AI46" i="4" s="1"/>
  <c r="AF47" i="4"/>
  <c r="AI47" i="4" s="1"/>
  <c r="AF48" i="4"/>
  <c r="AI48" i="4" s="1"/>
  <c r="AF49" i="4"/>
  <c r="AI49" i="4" s="1"/>
  <c r="AF50" i="4"/>
  <c r="AI50" i="4" s="1"/>
  <c r="AF51" i="4"/>
  <c r="AI51" i="4" s="1"/>
  <c r="AF52" i="4"/>
  <c r="AI52" i="4" s="1"/>
  <c r="AF53" i="4"/>
  <c r="AI53" i="4"/>
  <c r="AF54" i="4"/>
  <c r="AI54" i="4" s="1"/>
  <c r="AF55" i="4"/>
  <c r="AI55" i="4" s="1"/>
  <c r="AF56" i="4"/>
  <c r="AI56" i="4" s="1"/>
  <c r="AF57" i="4"/>
  <c r="AI57" i="4" s="1"/>
  <c r="AF58" i="4"/>
  <c r="AI58" i="4" s="1"/>
  <c r="AF59" i="4"/>
  <c r="AI59" i="4" s="1"/>
  <c r="AF60" i="4"/>
  <c r="AI60" i="4" s="1"/>
  <c r="AF61" i="4"/>
  <c r="AI61" i="4" s="1"/>
  <c r="AF62" i="4"/>
  <c r="AI62" i="4" s="1"/>
  <c r="AF63" i="4"/>
  <c r="AI63" i="4" s="1"/>
  <c r="AF64" i="4"/>
  <c r="AI64" i="4" s="1"/>
  <c r="AF65" i="4"/>
  <c r="AI65" i="4" s="1"/>
  <c r="AF66" i="4"/>
  <c r="AI66" i="4" s="1"/>
  <c r="AF67" i="4"/>
  <c r="AI67" i="4" s="1"/>
  <c r="AF68" i="4"/>
  <c r="AI68" i="4" s="1"/>
  <c r="AF69" i="4"/>
  <c r="AI69" i="4" s="1"/>
  <c r="AF70" i="4"/>
  <c r="AI70" i="4" s="1"/>
  <c r="AF71" i="4"/>
  <c r="AI71" i="4" s="1"/>
  <c r="AF72" i="4"/>
  <c r="AI72" i="4" s="1"/>
  <c r="AF73" i="4"/>
  <c r="AI73" i="4" s="1"/>
  <c r="AF74" i="4"/>
  <c r="AI74" i="4" s="1"/>
  <c r="AF75" i="4"/>
  <c r="AI75" i="4" s="1"/>
  <c r="AF76" i="4"/>
  <c r="AI76" i="4" s="1"/>
  <c r="AF77" i="4"/>
  <c r="AI77" i="4" s="1"/>
  <c r="AF78" i="4"/>
  <c r="AI78" i="4" s="1"/>
  <c r="AF79" i="4"/>
  <c r="AI79" i="4" s="1"/>
  <c r="AF80" i="4"/>
  <c r="AI80" i="4" s="1"/>
  <c r="AF81" i="4"/>
  <c r="AI81" i="4"/>
  <c r="AF82" i="4"/>
  <c r="AI82" i="4" s="1"/>
  <c r="AF83" i="4"/>
  <c r="AI83" i="4" s="1"/>
  <c r="AF84" i="4"/>
  <c r="AI84" i="4" s="1"/>
  <c r="AF85" i="4"/>
  <c r="AI85" i="4" s="1"/>
  <c r="AF86" i="4"/>
  <c r="AI86" i="4" s="1"/>
  <c r="AF87" i="4"/>
  <c r="AI87" i="4"/>
  <c r="AF88" i="4"/>
  <c r="AI88" i="4" s="1"/>
  <c r="AF89" i="4"/>
  <c r="AI89" i="4" s="1"/>
  <c r="AF90" i="4"/>
  <c r="AI90" i="4" s="1"/>
  <c r="AF91" i="4"/>
  <c r="AI91" i="4" s="1"/>
  <c r="AF92" i="4"/>
  <c r="AI92" i="4" s="1"/>
  <c r="AF93" i="4"/>
  <c r="AI93" i="4" s="1"/>
  <c r="AF94" i="4"/>
  <c r="AI94" i="4" s="1"/>
  <c r="AF95" i="4"/>
  <c r="AI95" i="4" s="1"/>
  <c r="AF96" i="4"/>
  <c r="AI96" i="4" s="1"/>
  <c r="AF97" i="4"/>
  <c r="AI97" i="4" s="1"/>
  <c r="AF98" i="4"/>
  <c r="AI98" i="4" s="1"/>
  <c r="AF99" i="4"/>
  <c r="AI99" i="4" s="1"/>
  <c r="AF100" i="4"/>
  <c r="AI100" i="4" s="1"/>
  <c r="AF101" i="4"/>
  <c r="AI101" i="4" s="1"/>
  <c r="AF102" i="4"/>
  <c r="AI102" i="4" s="1"/>
  <c r="AF103" i="4"/>
  <c r="AI103" i="4" s="1"/>
  <c r="AF104" i="4"/>
  <c r="AI104" i="4" s="1"/>
  <c r="AF105" i="4"/>
  <c r="AI105" i="4" s="1"/>
  <c r="AF106" i="4"/>
  <c r="AI106" i="4" s="1"/>
  <c r="AF107" i="4"/>
  <c r="AI107" i="4" s="1"/>
  <c r="AF108" i="4"/>
  <c r="AI108" i="4" s="1"/>
  <c r="AF109" i="4"/>
  <c r="AI109" i="4" s="1"/>
  <c r="AF110" i="4"/>
  <c r="AI110" i="4" s="1"/>
  <c r="AF111" i="4"/>
  <c r="AI111" i="4" s="1"/>
  <c r="AF112" i="4"/>
  <c r="AI112" i="4" s="1"/>
  <c r="AF113" i="4"/>
  <c r="AI113" i="4" s="1"/>
  <c r="AF114" i="4"/>
  <c r="AI114" i="4" s="1"/>
  <c r="AF115" i="4"/>
  <c r="AI115" i="4" s="1"/>
  <c r="AF116" i="4"/>
  <c r="AI116" i="4" s="1"/>
  <c r="AF117" i="4"/>
  <c r="AI117" i="4" s="1"/>
  <c r="AF118" i="4"/>
  <c r="AI118" i="4" s="1"/>
  <c r="AF119" i="4"/>
  <c r="AI119" i="4" s="1"/>
  <c r="AF120" i="4"/>
  <c r="AI120" i="4" s="1"/>
  <c r="AF121" i="4"/>
  <c r="AI121" i="4" s="1"/>
  <c r="AF122" i="4"/>
  <c r="AI122" i="4" s="1"/>
  <c r="AF123" i="4"/>
  <c r="AI123" i="4" s="1"/>
  <c r="AF124" i="4"/>
  <c r="AI124" i="4" s="1"/>
  <c r="AF125" i="4"/>
  <c r="AI125" i="4" s="1"/>
  <c r="AF126" i="4"/>
  <c r="AI126" i="4" s="1"/>
  <c r="AF127" i="4"/>
  <c r="AI127" i="4" s="1"/>
  <c r="AF128" i="4"/>
  <c r="AI128" i="4" s="1"/>
  <c r="AF129" i="4"/>
  <c r="AI129" i="4" s="1"/>
  <c r="AF130" i="4"/>
  <c r="AI130" i="4" s="1"/>
  <c r="AF131" i="4"/>
  <c r="AI131" i="4" s="1"/>
  <c r="AF132" i="4"/>
  <c r="AI132" i="4" s="1"/>
  <c r="AF133" i="4"/>
  <c r="AI133" i="4" s="1"/>
  <c r="AF134" i="4"/>
  <c r="AI134" i="4" s="1"/>
  <c r="AF135" i="4"/>
  <c r="AI135" i="4" s="1"/>
  <c r="AF136" i="4"/>
  <c r="AI136" i="4" s="1"/>
  <c r="AF137" i="4"/>
  <c r="AI137" i="4" s="1"/>
  <c r="AF138" i="4"/>
  <c r="AI138" i="4" s="1"/>
  <c r="AF139" i="4"/>
  <c r="AI139" i="4" s="1"/>
  <c r="AF140" i="4"/>
  <c r="AI140" i="4" s="1"/>
  <c r="AF141" i="4"/>
  <c r="AI141" i="4"/>
  <c r="AF142" i="4"/>
  <c r="AI142" i="4" s="1"/>
  <c r="AF143" i="4"/>
  <c r="AI143" i="4" s="1"/>
  <c r="AF144" i="4"/>
  <c r="AI144" i="4" s="1"/>
  <c r="AF145" i="4"/>
  <c r="AI145" i="4" s="1"/>
  <c r="AF146" i="4"/>
  <c r="AI146" i="4" s="1"/>
  <c r="AF147" i="4"/>
  <c r="AI147" i="4" s="1"/>
  <c r="AF148" i="4"/>
  <c r="AI148" i="4" s="1"/>
  <c r="AF149" i="4"/>
  <c r="AI149" i="4" s="1"/>
  <c r="AF150" i="4"/>
  <c r="AI150" i="4" s="1"/>
  <c r="AF151" i="4"/>
  <c r="AI151" i="4" s="1"/>
  <c r="AF152" i="4"/>
  <c r="AI152" i="4" s="1"/>
  <c r="AF153" i="4"/>
  <c r="AI153" i="4" s="1"/>
  <c r="AF154" i="4"/>
  <c r="AI154" i="4" s="1"/>
  <c r="AF155" i="4"/>
  <c r="AI155" i="4" s="1"/>
  <c r="AF156" i="4"/>
  <c r="AI156" i="4" s="1"/>
  <c r="AF157" i="4"/>
  <c r="AI157" i="4" s="1"/>
  <c r="AF158" i="4"/>
  <c r="AI158" i="4" s="1"/>
  <c r="AF159" i="4"/>
  <c r="AI159" i="4" s="1"/>
  <c r="AF160" i="4"/>
  <c r="AI160" i="4" s="1"/>
  <c r="AF161" i="4"/>
  <c r="AI161" i="4" s="1"/>
  <c r="AF162" i="4"/>
  <c r="AI162" i="4" s="1"/>
  <c r="AF163" i="4"/>
  <c r="AI163" i="4" s="1"/>
  <c r="AF164" i="4"/>
  <c r="AI164" i="4" s="1"/>
  <c r="AF165" i="4"/>
  <c r="AI165" i="4" s="1"/>
  <c r="AF166" i="4"/>
  <c r="AI166" i="4" s="1"/>
  <c r="AF167" i="4"/>
  <c r="AI167" i="4"/>
  <c r="AF168" i="4"/>
  <c r="AI168" i="4" s="1"/>
  <c r="AF169" i="4"/>
  <c r="AI169" i="4" s="1"/>
  <c r="AF170" i="4"/>
  <c r="AI170" i="4" s="1"/>
  <c r="AF171" i="4"/>
  <c r="AI171" i="4" s="1"/>
  <c r="AF172" i="4"/>
  <c r="AI172" i="4" s="1"/>
  <c r="AF173" i="4"/>
  <c r="AI173" i="4"/>
  <c r="AF174" i="4"/>
  <c r="AI174" i="4" s="1"/>
  <c r="AF175" i="4"/>
  <c r="AI175" i="4" s="1"/>
  <c r="AF176" i="4"/>
  <c r="AI176" i="4" s="1"/>
  <c r="AF177" i="4"/>
  <c r="AI177" i="4" s="1"/>
  <c r="AF178" i="4"/>
  <c r="AI178" i="4" s="1"/>
  <c r="AF179" i="4"/>
  <c r="AI179" i="4" s="1"/>
  <c r="AF180" i="4"/>
  <c r="AI180" i="4" s="1"/>
  <c r="AF181" i="4"/>
  <c r="AI181" i="4" s="1"/>
  <c r="AF182" i="4"/>
  <c r="AI182" i="4" s="1"/>
  <c r="AF183" i="4"/>
  <c r="AI183" i="4" s="1"/>
  <c r="AF184" i="4"/>
  <c r="AI184" i="4" s="1"/>
  <c r="AF185" i="4"/>
  <c r="AI185" i="4" s="1"/>
  <c r="AF186" i="4"/>
  <c r="AI186" i="4" s="1"/>
  <c r="AF187" i="4"/>
  <c r="AI187" i="4" s="1"/>
  <c r="AF188" i="4"/>
  <c r="AI188" i="4" s="1"/>
  <c r="AF189" i="4"/>
  <c r="AI189" i="4"/>
  <c r="AF190" i="4"/>
  <c r="AI190" i="4" s="1"/>
  <c r="AF191" i="4"/>
  <c r="AI191" i="4" s="1"/>
  <c r="AF192" i="4"/>
  <c r="AI192" i="4" s="1"/>
  <c r="AF193" i="4"/>
  <c r="AI193" i="4" s="1"/>
  <c r="AF194" i="4"/>
  <c r="AI194" i="4" s="1"/>
  <c r="AF195" i="4"/>
  <c r="AI195" i="4" s="1"/>
  <c r="AF196" i="4"/>
  <c r="AI196" i="4" s="1"/>
  <c r="AF197" i="4"/>
  <c r="AI197" i="4" s="1"/>
  <c r="AF198" i="4"/>
  <c r="AI198" i="4" s="1"/>
  <c r="AF199" i="4"/>
  <c r="AI199" i="4"/>
  <c r="AF200" i="4"/>
  <c r="AI200" i="4" s="1"/>
  <c r="AF201" i="4"/>
  <c r="AI201" i="4" s="1"/>
  <c r="AF202" i="4"/>
  <c r="AI202" i="4" s="1"/>
  <c r="AF203" i="4"/>
  <c r="AI203" i="4" s="1"/>
  <c r="AF204" i="4"/>
  <c r="AI204" i="4" s="1"/>
  <c r="AF205" i="4"/>
  <c r="AI205" i="4" s="1"/>
  <c r="AF206" i="4"/>
  <c r="AI206" i="4" s="1"/>
  <c r="AF207" i="4"/>
  <c r="AI207" i="4" s="1"/>
  <c r="AF208" i="4"/>
  <c r="AI208" i="4" s="1"/>
  <c r="AF209" i="4"/>
  <c r="AI209" i="4" s="1"/>
  <c r="AF210" i="4"/>
  <c r="AI210" i="4" s="1"/>
  <c r="AF211" i="4"/>
  <c r="AI211" i="4" s="1"/>
  <c r="AF212" i="4"/>
  <c r="AI212" i="4" s="1"/>
  <c r="AF213" i="4"/>
  <c r="AI213" i="4" s="1"/>
  <c r="AF214" i="4"/>
  <c r="AI214" i="4" s="1"/>
  <c r="AF215" i="4"/>
  <c r="AI215" i="4" s="1"/>
  <c r="AF216" i="4"/>
  <c r="AI216" i="4" s="1"/>
  <c r="AF217" i="4"/>
  <c r="AI217" i="4" s="1"/>
  <c r="AF218" i="4"/>
  <c r="AI218" i="4" s="1"/>
  <c r="AF219" i="4"/>
  <c r="AI219" i="4" s="1"/>
  <c r="AF220" i="4"/>
  <c r="AI220" i="4" s="1"/>
  <c r="AF221" i="4"/>
  <c r="AI221" i="4" s="1"/>
  <c r="AF222" i="4"/>
  <c r="AI222" i="4"/>
  <c r="AF223" i="4"/>
  <c r="AI223" i="4" s="1"/>
  <c r="AF224" i="4"/>
  <c r="AI224" i="4" s="1"/>
  <c r="AF225" i="4"/>
  <c r="AI225" i="4" s="1"/>
  <c r="AF226" i="4"/>
  <c r="AI226" i="4" s="1"/>
  <c r="AF227" i="4"/>
  <c r="AI227" i="4" s="1"/>
  <c r="AF228" i="4"/>
  <c r="AI228" i="4" s="1"/>
  <c r="AF229" i="4"/>
  <c r="AI229" i="4" s="1"/>
  <c r="AF230" i="4"/>
  <c r="AI230" i="4" s="1"/>
  <c r="AF231" i="4"/>
  <c r="AI231" i="4" s="1"/>
  <c r="AF232" i="4"/>
  <c r="AI232" i="4" s="1"/>
  <c r="AF233" i="4"/>
  <c r="AI233" i="4" s="1"/>
  <c r="AF234" i="4"/>
  <c r="AI234" i="4" s="1"/>
  <c r="AF235" i="4"/>
  <c r="AI235" i="4" s="1"/>
  <c r="AF236" i="4"/>
  <c r="AI236" i="4" s="1"/>
  <c r="AF237" i="4"/>
  <c r="AI237" i="4" s="1"/>
  <c r="AF238" i="4"/>
  <c r="AI238" i="4" s="1"/>
  <c r="AF239" i="4"/>
  <c r="AI239" i="4" s="1"/>
  <c r="AF240" i="4"/>
  <c r="AI240" i="4" s="1"/>
  <c r="AF241" i="4"/>
  <c r="AI241" i="4" s="1"/>
  <c r="AF242" i="4"/>
  <c r="AI242" i="4" s="1"/>
  <c r="AF243" i="4"/>
  <c r="AI243" i="4" s="1"/>
  <c r="AF244" i="4"/>
  <c r="AI244" i="4" s="1"/>
  <c r="AF245" i="4"/>
  <c r="AI245" i="4" s="1"/>
  <c r="AF246" i="4"/>
  <c r="AI246" i="4"/>
  <c r="AF247" i="4"/>
  <c r="AI247" i="4" s="1"/>
  <c r="AF248" i="4"/>
  <c r="AI248" i="4" s="1"/>
  <c r="AF249" i="4"/>
  <c r="AI249" i="4" s="1"/>
  <c r="AF250" i="4"/>
  <c r="AI250" i="4" s="1"/>
  <c r="AF251" i="4"/>
  <c r="AI251" i="4" s="1"/>
  <c r="AF252" i="4"/>
  <c r="AI252" i="4" s="1"/>
  <c r="AF253" i="4"/>
  <c r="AI253" i="4" s="1"/>
  <c r="AF254" i="4"/>
  <c r="AI254" i="4"/>
  <c r="AF255" i="4"/>
  <c r="AI255" i="4" s="1"/>
  <c r="AF256" i="4"/>
  <c r="AI256" i="4"/>
  <c r="AF257" i="4"/>
  <c r="AI257" i="4" s="1"/>
  <c r="AF258" i="4"/>
  <c r="AI258" i="4" s="1"/>
  <c r="AF259" i="4"/>
  <c r="AI259" i="4" s="1"/>
  <c r="AF260" i="4"/>
  <c r="AI260" i="4" s="1"/>
  <c r="AF261" i="4"/>
  <c r="AI261" i="4" s="1"/>
  <c r="AF262" i="4"/>
  <c r="AI262" i="4" s="1"/>
  <c r="AF263" i="4"/>
  <c r="AI263" i="4" s="1"/>
  <c r="AF264" i="4"/>
  <c r="AI264" i="4" s="1"/>
  <c r="AF265" i="4"/>
  <c r="AI265" i="4" s="1"/>
  <c r="AF266" i="4"/>
  <c r="AI266" i="4" s="1"/>
  <c r="AF267" i="4"/>
  <c r="AI267" i="4" s="1"/>
  <c r="AF268" i="4"/>
  <c r="AI268" i="4" s="1"/>
  <c r="AF269" i="4"/>
  <c r="AI269" i="4" s="1"/>
  <c r="AF270" i="4"/>
  <c r="AI270" i="4"/>
  <c r="AF271" i="4"/>
  <c r="AI271" i="4" s="1"/>
  <c r="AF272" i="4"/>
  <c r="AI272" i="4" s="1"/>
  <c r="AF273" i="4"/>
  <c r="AI273" i="4" s="1"/>
  <c r="AD277" i="4"/>
  <c r="AC277" i="4"/>
  <c r="AB277" i="4"/>
  <c r="AA277" i="4"/>
  <c r="Z277" i="4"/>
  <c r="Z279" i="4" s="1"/>
  <c r="Y277" i="4"/>
  <c r="Y279" i="4" s="1"/>
  <c r="V277" i="4"/>
  <c r="CR1" i="2"/>
  <c r="CD213" i="2"/>
  <c r="BW213" i="2"/>
  <c r="BV213" i="2"/>
  <c r="BG213" i="2" s="1"/>
  <c r="CD212" i="2"/>
  <c r="BW212" i="2"/>
  <c r="BV212" i="2"/>
  <c r="BG212" i="2" s="1"/>
  <c r="CD211" i="2"/>
  <c r="BW211" i="2"/>
  <c r="BV211" i="2"/>
  <c r="BG211" i="2" s="1"/>
  <c r="CD210" i="2"/>
  <c r="BW210" i="2"/>
  <c r="BV210" i="2"/>
  <c r="BG210" i="2" s="1"/>
  <c r="CD209" i="2"/>
  <c r="BW209" i="2"/>
  <c r="BV209" i="2"/>
  <c r="BG209" i="2" s="1"/>
  <c r="CD208" i="2"/>
  <c r="BW208" i="2"/>
  <c r="BV208" i="2"/>
  <c r="BG208" i="2" s="1"/>
  <c r="CD207" i="2"/>
  <c r="BW207" i="2"/>
  <c r="BV207" i="2"/>
  <c r="BG207" i="2" s="1"/>
  <c r="CD206" i="2"/>
  <c r="BW206" i="2"/>
  <c r="BV206" i="2"/>
  <c r="BG206" i="2" s="1"/>
  <c r="CD319" i="2"/>
  <c r="BW319" i="2"/>
  <c r="BV319" i="2"/>
  <c r="CD205" i="2"/>
  <c r="BW205" i="2"/>
  <c r="BV205" i="2"/>
  <c r="BG205" i="2" s="1"/>
  <c r="CD204" i="2"/>
  <c r="BW204" i="2"/>
  <c r="BV204" i="2"/>
  <c r="BG204" i="2" s="1"/>
  <c r="CD203" i="2"/>
  <c r="BW203" i="2"/>
  <c r="BV203" i="2"/>
  <c r="BG203" i="2" s="1"/>
  <c r="CD202" i="2"/>
  <c r="BW202" i="2"/>
  <c r="BV202" i="2"/>
  <c r="BG202" i="2" s="1"/>
  <c r="CD201" i="2"/>
  <c r="BW201" i="2"/>
  <c r="BV201" i="2"/>
  <c r="BG201" i="2" s="1"/>
  <c r="CD200" i="2"/>
  <c r="BW200" i="2"/>
  <c r="BV200" i="2"/>
  <c r="BG200" i="2" s="1"/>
  <c r="CD199" i="2"/>
  <c r="BW199" i="2"/>
  <c r="BV199" i="2"/>
  <c r="CD198" i="2"/>
  <c r="BW198" i="2"/>
  <c r="BV198" i="2"/>
  <c r="BG198" i="2" s="1"/>
  <c r="CD197" i="2"/>
  <c r="BW197" i="2"/>
  <c r="BV197" i="2"/>
  <c r="BG197" i="2" s="1"/>
  <c r="CD196" i="2"/>
  <c r="BW196" i="2"/>
  <c r="BV196" i="2"/>
  <c r="BG196" i="2" s="1"/>
  <c r="CD195" i="2"/>
  <c r="BW195" i="2"/>
  <c r="BV195" i="2"/>
  <c r="CD194" i="2"/>
  <c r="BW194" i="2"/>
  <c r="BV194" i="2"/>
  <c r="BG194" i="2" s="1"/>
  <c r="CD193" i="2"/>
  <c r="BW193" i="2"/>
  <c r="BV193" i="2"/>
  <c r="CD192" i="2"/>
  <c r="BW192" i="2"/>
  <c r="BV192" i="2"/>
  <c r="BG192" i="2" s="1"/>
  <c r="CD191" i="2"/>
  <c r="BW191" i="2"/>
  <c r="BV191" i="2"/>
  <c r="BG191" i="2" s="1"/>
  <c r="CD190" i="2"/>
  <c r="BW190" i="2"/>
  <c r="BV190" i="2"/>
  <c r="BG190" i="2" s="1"/>
  <c r="CD189" i="2"/>
  <c r="BW189" i="2"/>
  <c r="BV189" i="2"/>
  <c r="CD188" i="2"/>
  <c r="BW188" i="2"/>
  <c r="BV188" i="2"/>
  <c r="CD187" i="2"/>
  <c r="BW187" i="2"/>
  <c r="BV187" i="2"/>
  <c r="CD186" i="2"/>
  <c r="BW186" i="2"/>
  <c r="BV186" i="2"/>
  <c r="BG186" i="2" s="1"/>
  <c r="CD185" i="2"/>
  <c r="BW185" i="2"/>
  <c r="BV185" i="2"/>
  <c r="BG185" i="2" s="1"/>
  <c r="CD184" i="2"/>
  <c r="BW184" i="2"/>
  <c r="BV184" i="2"/>
  <c r="BG184" i="2" s="1"/>
  <c r="CD183" i="2"/>
  <c r="BW183" i="2"/>
  <c r="BV183" i="2"/>
  <c r="BG183" i="2" s="1"/>
  <c r="CD182" i="2"/>
  <c r="BW182" i="2"/>
  <c r="BV182" i="2"/>
  <c r="BG182" i="2" s="1"/>
  <c r="BV181" i="2"/>
  <c r="BG181" i="2" s="1"/>
  <c r="CD181" i="2"/>
  <c r="BW181" i="2"/>
  <c r="CD180" i="2"/>
  <c r="BW180" i="2"/>
  <c r="BV180" i="2"/>
  <c r="CD179" i="2"/>
  <c r="BW179" i="2"/>
  <c r="BV179" i="2"/>
  <c r="CD178" i="2"/>
  <c r="BW178" i="2"/>
  <c r="BV178" i="2"/>
  <c r="BG178" i="2" s="1"/>
  <c r="CD177" i="2"/>
  <c r="BW177" i="2"/>
  <c r="BV177" i="2"/>
  <c r="BG177" i="2" s="1"/>
  <c r="CD176" i="2"/>
  <c r="BW176" i="2"/>
  <c r="BV176" i="2"/>
  <c r="BG176" i="2" s="1"/>
  <c r="CD175" i="2"/>
  <c r="BW175" i="2"/>
  <c r="BV175" i="2"/>
  <c r="BG175" i="2" s="1"/>
  <c r="CD173" i="2"/>
  <c r="BW173" i="2"/>
  <c r="BV173" i="2"/>
  <c r="BG173" i="2" s="1"/>
  <c r="CD172" i="2"/>
  <c r="BW172" i="2"/>
  <c r="BV172" i="2"/>
  <c r="BG172" i="2" s="1"/>
  <c r="CD171" i="2"/>
  <c r="BW171" i="2"/>
  <c r="BV171" i="2"/>
  <c r="BG171" i="2" s="1"/>
  <c r="CD170" i="2"/>
  <c r="BW170" i="2"/>
  <c r="BV170" i="2"/>
  <c r="BG170" i="2" s="1"/>
  <c r="CD169" i="2"/>
  <c r="BW169" i="2"/>
  <c r="BV169" i="2"/>
  <c r="BG169" i="2" s="1"/>
  <c r="CD168" i="2"/>
  <c r="BW168" i="2"/>
  <c r="BV168" i="2"/>
  <c r="BG168" i="2" s="1"/>
  <c r="CD167" i="2"/>
  <c r="BW167" i="2"/>
  <c r="BV167" i="2"/>
  <c r="BG167" i="2" s="1"/>
  <c r="CD166" i="2"/>
  <c r="BW166" i="2"/>
  <c r="BV166" i="2"/>
  <c r="BG166" i="2" s="1"/>
  <c r="CD165" i="2"/>
  <c r="BW165" i="2"/>
  <c r="BV165" i="2"/>
  <c r="BG165" i="2" s="1"/>
  <c r="CD164" i="2"/>
  <c r="BW164" i="2"/>
  <c r="BV164" i="2"/>
  <c r="BG164" i="2" s="1"/>
  <c r="CD163" i="2"/>
  <c r="BW163" i="2"/>
  <c r="BV163" i="2"/>
  <c r="BG163" i="2" s="1"/>
  <c r="CD162" i="2"/>
  <c r="BW162" i="2"/>
  <c r="BV162" i="2"/>
  <c r="BG162" i="2" s="1"/>
  <c r="CD161" i="2"/>
  <c r="BW161" i="2"/>
  <c r="BV161" i="2"/>
  <c r="CD160" i="2"/>
  <c r="BW160" i="2"/>
  <c r="BV160" i="2"/>
  <c r="CD159" i="2"/>
  <c r="BW159" i="2"/>
  <c r="BV159" i="2"/>
  <c r="CD158" i="2"/>
  <c r="BW158" i="2"/>
  <c r="BV158" i="2"/>
  <c r="CD157" i="2"/>
  <c r="BW157" i="2"/>
  <c r="BV157" i="2"/>
  <c r="CD156" i="2"/>
  <c r="BW156" i="2"/>
  <c r="BV156" i="2"/>
  <c r="CD155" i="2"/>
  <c r="BW155" i="2"/>
  <c r="BV155" i="2"/>
  <c r="CD154" i="2"/>
  <c r="BW154" i="2"/>
  <c r="BV154" i="2"/>
  <c r="CD153" i="2"/>
  <c r="BW153" i="2"/>
  <c r="BV153" i="2"/>
  <c r="CD152" i="2"/>
  <c r="BW152" i="2"/>
  <c r="BV152" i="2"/>
  <c r="CD151" i="2"/>
  <c r="BW151" i="2"/>
  <c r="BV151" i="2"/>
  <c r="CD150" i="2"/>
  <c r="BW150" i="2"/>
  <c r="BV150" i="2"/>
  <c r="CD149" i="2"/>
  <c r="BW149" i="2"/>
  <c r="BV149" i="2"/>
  <c r="CD318" i="2"/>
  <c r="BW318" i="2"/>
  <c r="BV318" i="2"/>
  <c r="CD148" i="2"/>
  <c r="BW148" i="2"/>
  <c r="BV148" i="2"/>
  <c r="CD147" i="2"/>
  <c r="BW147" i="2"/>
  <c r="BV147" i="2"/>
  <c r="CD238" i="2"/>
  <c r="BW238" i="2"/>
  <c r="BV238" i="2"/>
  <c r="CB238" i="2" s="1"/>
  <c r="CD145" i="2"/>
  <c r="BW145" i="2"/>
  <c r="BV145" i="2"/>
  <c r="CD144" i="2"/>
  <c r="BW144" i="2"/>
  <c r="BV144" i="2"/>
  <c r="CD143" i="2"/>
  <c r="BW143" i="2"/>
  <c r="BV143" i="2"/>
  <c r="CD142" i="2"/>
  <c r="BW142" i="2"/>
  <c r="BV142" i="2"/>
  <c r="CD317" i="2"/>
  <c r="BW317" i="2"/>
  <c r="BV317" i="2"/>
  <c r="CD316" i="2"/>
  <c r="BW316" i="2"/>
  <c r="BV316" i="2"/>
  <c r="CD139" i="2"/>
  <c r="BW139" i="2"/>
  <c r="BV139" i="2"/>
  <c r="CB139" i="2" s="1"/>
  <c r="CD138" i="2"/>
  <c r="BW138" i="2"/>
  <c r="BV138" i="2"/>
  <c r="CB138" i="2" s="1"/>
  <c r="CD137" i="2"/>
  <c r="BW137" i="2"/>
  <c r="BV137" i="2"/>
  <c r="CB137" i="2" s="1"/>
  <c r="CD136" i="2"/>
  <c r="BW136" i="2"/>
  <c r="BV136" i="2"/>
  <c r="CB136" i="2" s="1"/>
  <c r="CD135" i="2"/>
  <c r="BW135" i="2"/>
  <c r="BV135" i="2"/>
  <c r="CB135" i="2" s="1"/>
  <c r="CD134" i="2"/>
  <c r="BW134" i="2"/>
  <c r="BV134" i="2"/>
  <c r="CB134" i="2" s="1"/>
  <c r="CD133" i="2"/>
  <c r="BW133" i="2"/>
  <c r="BV133" i="2"/>
  <c r="CB133" i="2" s="1"/>
  <c r="CD132" i="2"/>
  <c r="BW132" i="2"/>
  <c r="BV132" i="2"/>
  <c r="CB132" i="2" s="1"/>
  <c r="CD131" i="2"/>
  <c r="BW131" i="2"/>
  <c r="BV131" i="2"/>
  <c r="CB131" i="2" s="1"/>
  <c r="CD130" i="2"/>
  <c r="BW130" i="2"/>
  <c r="BV130" i="2"/>
  <c r="CB130" i="2" s="1"/>
  <c r="CD315" i="2"/>
  <c r="BW315" i="2"/>
  <c r="BV315" i="2"/>
  <c r="CD323" i="2"/>
  <c r="BW323" i="2"/>
  <c r="BV323" i="2"/>
  <c r="CD314" i="2"/>
  <c r="BW314" i="2"/>
  <c r="BV314" i="2"/>
  <c r="CD313" i="2"/>
  <c r="BW313" i="2"/>
  <c r="BV313" i="2"/>
  <c r="CD312" i="2"/>
  <c r="BW312" i="2"/>
  <c r="BV312" i="2"/>
  <c r="CD311" i="2"/>
  <c r="BW311" i="2"/>
  <c r="BV311" i="2"/>
  <c r="CD310" i="2"/>
  <c r="BW310" i="2"/>
  <c r="BV310" i="2"/>
  <c r="CD309" i="2"/>
  <c r="BW309" i="2"/>
  <c r="BV309" i="2"/>
  <c r="CD322" i="2"/>
  <c r="BW322" i="2"/>
  <c r="BV322" i="2"/>
  <c r="CD321" i="2"/>
  <c r="BW321" i="2"/>
  <c r="BV321" i="2"/>
  <c r="CD320" i="2"/>
  <c r="BW320" i="2"/>
  <c r="BV320" i="2"/>
  <c r="CD308" i="2"/>
  <c r="BW308" i="2"/>
  <c r="BV308" i="2"/>
  <c r="CD307" i="2"/>
  <c r="BW307" i="2"/>
  <c r="BV307" i="2"/>
  <c r="CD306" i="2"/>
  <c r="BW306" i="2"/>
  <c r="BV306" i="2"/>
  <c r="CD305" i="2"/>
  <c r="BW305" i="2"/>
  <c r="BV305" i="2"/>
  <c r="CD118" i="2"/>
  <c r="BW118" i="2"/>
  <c r="BV118" i="2"/>
  <c r="CB118" i="2" s="1"/>
  <c r="CD304" i="2"/>
  <c r="BW304" i="2"/>
  <c r="BV304" i="2"/>
  <c r="CD116" i="2"/>
  <c r="BW116" i="2"/>
  <c r="BV116" i="2"/>
  <c r="CB116" i="2" s="1"/>
  <c r="CD115" i="2"/>
  <c r="BW115" i="2"/>
  <c r="BV115" i="2"/>
  <c r="CB115" i="2" s="1"/>
  <c r="CD114" i="2"/>
  <c r="BW114" i="2"/>
  <c r="BV114" i="2"/>
  <c r="CB114" i="2" s="1"/>
  <c r="CD303" i="2"/>
  <c r="BW303" i="2"/>
  <c r="BV303" i="2"/>
  <c r="CD302" i="2"/>
  <c r="BW302" i="2"/>
  <c r="BV302" i="2"/>
  <c r="CD111" i="2"/>
  <c r="BW111" i="2"/>
  <c r="BV111" i="2"/>
  <c r="CD110" i="2"/>
  <c r="BW110" i="2"/>
  <c r="BV110" i="2"/>
  <c r="CD109" i="2"/>
  <c r="BW109" i="2"/>
  <c r="BV109" i="2"/>
  <c r="CD108" i="2"/>
  <c r="BW108" i="2"/>
  <c r="BV108" i="2"/>
  <c r="CD107" i="2"/>
  <c r="BW107" i="2"/>
  <c r="BV107" i="2"/>
  <c r="CD106" i="2"/>
  <c r="BW106" i="2"/>
  <c r="BV106" i="2"/>
  <c r="CD105" i="2"/>
  <c r="BW105" i="2"/>
  <c r="BV105" i="2"/>
  <c r="CD104" i="2"/>
  <c r="BW104" i="2"/>
  <c r="BV104" i="2"/>
  <c r="CD103" i="2"/>
  <c r="BW103" i="2"/>
  <c r="BV103" i="2"/>
  <c r="CD102" i="2"/>
  <c r="BW102" i="2"/>
  <c r="BV102" i="2"/>
  <c r="CD101" i="2"/>
  <c r="BW101" i="2"/>
  <c r="BV101" i="2"/>
  <c r="CD99" i="2"/>
  <c r="BW99" i="2"/>
  <c r="BV99" i="2"/>
  <c r="CD98" i="2"/>
  <c r="BW98" i="2"/>
  <c r="BV98" i="2"/>
  <c r="CD97" i="2"/>
  <c r="BW97" i="2"/>
  <c r="BV97" i="2"/>
  <c r="CD96" i="2"/>
  <c r="BW96" i="2"/>
  <c r="BV96" i="2"/>
  <c r="CD95" i="2"/>
  <c r="BW95" i="2"/>
  <c r="BV95" i="2"/>
  <c r="CD94" i="2"/>
  <c r="BW94" i="2"/>
  <c r="BV94" i="2"/>
  <c r="CD301" i="2"/>
  <c r="BW301" i="2"/>
  <c r="BV301" i="2"/>
  <c r="CD93" i="2"/>
  <c r="BW93" i="2"/>
  <c r="BV93" i="2"/>
  <c r="BG93" i="2" s="1"/>
  <c r="CD92" i="2"/>
  <c r="BW92" i="2"/>
  <c r="BV92" i="2"/>
  <c r="CD91" i="2"/>
  <c r="BW91" i="2"/>
  <c r="BV91" i="2"/>
  <c r="CD90" i="2"/>
  <c r="BW90" i="2"/>
  <c r="BV90" i="2"/>
  <c r="BG90" i="2" s="1"/>
  <c r="CD88" i="2"/>
  <c r="BW88" i="2"/>
  <c r="BV88" i="2"/>
  <c r="CD86" i="2"/>
  <c r="BW86" i="2"/>
  <c r="BV86" i="2"/>
  <c r="CD85" i="2"/>
  <c r="BW85" i="2"/>
  <c r="BV85" i="2"/>
  <c r="CD300" i="2"/>
  <c r="BW300" i="2"/>
  <c r="BV300" i="2"/>
  <c r="CD83" i="2"/>
  <c r="BW83" i="2"/>
  <c r="BV83" i="2"/>
  <c r="CD82" i="2"/>
  <c r="BW82" i="2"/>
  <c r="BV82" i="2"/>
  <c r="CD81" i="2"/>
  <c r="BW81" i="2"/>
  <c r="BV81" i="2"/>
  <c r="CD80" i="2"/>
  <c r="BW80" i="2"/>
  <c r="BV80" i="2"/>
  <c r="CD79" i="2"/>
  <c r="BW79" i="2"/>
  <c r="BV79" i="2"/>
  <c r="CD78" i="2"/>
  <c r="BW78" i="2"/>
  <c r="BV78" i="2"/>
  <c r="CD77" i="2"/>
  <c r="BW77" i="2"/>
  <c r="BV77" i="2"/>
  <c r="CD76" i="2"/>
  <c r="BW76" i="2"/>
  <c r="BV76" i="2"/>
  <c r="CD75" i="2"/>
  <c r="BW75" i="2"/>
  <c r="BV75" i="2"/>
  <c r="CD74" i="2"/>
  <c r="BW74" i="2"/>
  <c r="BV74" i="2"/>
  <c r="CD73" i="2"/>
  <c r="BW73" i="2"/>
  <c r="BV73" i="2"/>
  <c r="CD72" i="2"/>
  <c r="BW72" i="2"/>
  <c r="BV72" i="2"/>
  <c r="CD71" i="2"/>
  <c r="BW71" i="2"/>
  <c r="BV71" i="2"/>
  <c r="CD70" i="2"/>
  <c r="BW70" i="2"/>
  <c r="BV70" i="2"/>
  <c r="CD69" i="2"/>
  <c r="BW69" i="2"/>
  <c r="BV69" i="2"/>
  <c r="CD68" i="2"/>
  <c r="BW68" i="2"/>
  <c r="BV68" i="2"/>
  <c r="CD67" i="2"/>
  <c r="BW67" i="2"/>
  <c r="BV67" i="2"/>
  <c r="CD66" i="2"/>
  <c r="BW66" i="2"/>
  <c r="BV66" i="2"/>
  <c r="CD65" i="2"/>
  <c r="BW65" i="2"/>
  <c r="BV65" i="2"/>
  <c r="CD64" i="2"/>
  <c r="BW64" i="2"/>
  <c r="BV64" i="2"/>
  <c r="CD63" i="2"/>
  <c r="BW63" i="2"/>
  <c r="BV63" i="2"/>
  <c r="CD62" i="2"/>
  <c r="BW62" i="2"/>
  <c r="BV62" i="2"/>
  <c r="CD299" i="2"/>
  <c r="BW299" i="2"/>
  <c r="BV299" i="2"/>
  <c r="CD298" i="2"/>
  <c r="BW298" i="2"/>
  <c r="BV298" i="2"/>
  <c r="CD297" i="2"/>
  <c r="BW297" i="2"/>
  <c r="BV297" i="2"/>
  <c r="CD296" i="2"/>
  <c r="BW296" i="2"/>
  <c r="BV296" i="2"/>
  <c r="CD295" i="2"/>
  <c r="BW295" i="2"/>
  <c r="BV295" i="2"/>
  <c r="CD294" i="2"/>
  <c r="BW294" i="2"/>
  <c r="BV294" i="2"/>
  <c r="CD293" i="2"/>
  <c r="BW293" i="2"/>
  <c r="BV293" i="2"/>
  <c r="CD292" i="2"/>
  <c r="BW292" i="2"/>
  <c r="BV292" i="2"/>
  <c r="CD291" i="2"/>
  <c r="BW291" i="2"/>
  <c r="BV291" i="2"/>
  <c r="CD290" i="2"/>
  <c r="BW290" i="2"/>
  <c r="BV290" i="2"/>
  <c r="CD289" i="2"/>
  <c r="BW289" i="2"/>
  <c r="BV289" i="2"/>
  <c r="CD288" i="2"/>
  <c r="BW288" i="2"/>
  <c r="BV288" i="2"/>
  <c r="CD287" i="2"/>
  <c r="BW287" i="2"/>
  <c r="BV287" i="2"/>
  <c r="CD286" i="2"/>
  <c r="BW286" i="2"/>
  <c r="BV286" i="2"/>
  <c r="CD285" i="2"/>
  <c r="BW285" i="2"/>
  <c r="BV285" i="2"/>
  <c r="CD284" i="2"/>
  <c r="BW284" i="2"/>
  <c r="BV284" i="2"/>
  <c r="CD283" i="2"/>
  <c r="BW283" i="2"/>
  <c r="BV283" i="2"/>
  <c r="CD282" i="2"/>
  <c r="BW282" i="2"/>
  <c r="BV282" i="2"/>
  <c r="CD281" i="2"/>
  <c r="BW281" i="2"/>
  <c r="BV281" i="2"/>
  <c r="CD280" i="2"/>
  <c r="BW280" i="2"/>
  <c r="BV280" i="2"/>
  <c r="CD279" i="2"/>
  <c r="BW279" i="2"/>
  <c r="BV279" i="2"/>
  <c r="CD278" i="2"/>
  <c r="BW278" i="2"/>
  <c r="BV278" i="2"/>
  <c r="CD277" i="2"/>
  <c r="BW277" i="2"/>
  <c r="BV277" i="2"/>
  <c r="CD276" i="2"/>
  <c r="BW276" i="2"/>
  <c r="BV276" i="2"/>
  <c r="CD275" i="2"/>
  <c r="BW275" i="2"/>
  <c r="BV275" i="2"/>
  <c r="CD274" i="2"/>
  <c r="BW274" i="2"/>
  <c r="BV274" i="2"/>
  <c r="CD273" i="2"/>
  <c r="BW273" i="2"/>
  <c r="BV273" i="2"/>
  <c r="CD272" i="2"/>
  <c r="BW272" i="2"/>
  <c r="BV272" i="2"/>
  <c r="CD271" i="2"/>
  <c r="BW271" i="2"/>
  <c r="BV271" i="2"/>
  <c r="CD38" i="2"/>
  <c r="BW38" i="2"/>
  <c r="BV38" i="2"/>
  <c r="CD37" i="2"/>
  <c r="BW37" i="2"/>
  <c r="BV37" i="2"/>
  <c r="BG37" i="2" s="1"/>
  <c r="BV36" i="2"/>
  <c r="CD36" i="2"/>
  <c r="BW36" i="2"/>
  <c r="CD35" i="2"/>
  <c r="BW35" i="2"/>
  <c r="BV35" i="2"/>
  <c r="CD34" i="2"/>
  <c r="BW34" i="2"/>
  <c r="BV34" i="2"/>
  <c r="CD33" i="2"/>
  <c r="BW33" i="2"/>
  <c r="BV33" i="2"/>
  <c r="CD32" i="2"/>
  <c r="BW32" i="2"/>
  <c r="BV32" i="2"/>
  <c r="CD31" i="2"/>
  <c r="BW31" i="2"/>
  <c r="BV31" i="2"/>
  <c r="CD30" i="2"/>
  <c r="BW30" i="2"/>
  <c r="BV30" i="2"/>
  <c r="CD29" i="2"/>
  <c r="BW29" i="2"/>
  <c r="BV29" i="2"/>
  <c r="CD28" i="2"/>
  <c r="BW28" i="2"/>
  <c r="BV28" i="2"/>
  <c r="CD27" i="2"/>
  <c r="BW27" i="2"/>
  <c r="BV27" i="2"/>
  <c r="CD26" i="2"/>
  <c r="BW26" i="2"/>
  <c r="BV26" i="2"/>
  <c r="CD25" i="2"/>
  <c r="BW25" i="2"/>
  <c r="BV25" i="2"/>
  <c r="CD24" i="2"/>
  <c r="BW24" i="2"/>
  <c r="BV24" i="2"/>
  <c r="CD23" i="2"/>
  <c r="BW23" i="2"/>
  <c r="BV23" i="2"/>
  <c r="CD22" i="2"/>
  <c r="BW22" i="2"/>
  <c r="BV22" i="2"/>
  <c r="CD21" i="2"/>
  <c r="BW21" i="2"/>
  <c r="BV21" i="2"/>
  <c r="CD20" i="2"/>
  <c r="BW20" i="2"/>
  <c r="BV20" i="2"/>
  <c r="CD19" i="2"/>
  <c r="BW19" i="2"/>
  <c r="BV19" i="2"/>
  <c r="CD18" i="2"/>
  <c r="BW18" i="2"/>
  <c r="BV18" i="2"/>
  <c r="CD17" i="2"/>
  <c r="BW17" i="2"/>
  <c r="BV17" i="2"/>
  <c r="CD16" i="2"/>
  <c r="BW16" i="2"/>
  <c r="BV16" i="2"/>
  <c r="CD15" i="2"/>
  <c r="BW15" i="2"/>
  <c r="BV15" i="2"/>
  <c r="CD270" i="2"/>
  <c r="BW270" i="2"/>
  <c r="BV270" i="2"/>
  <c r="CD14" i="2"/>
  <c r="BW14" i="2"/>
  <c r="BV14" i="2"/>
  <c r="CD13" i="2"/>
  <c r="BW13" i="2"/>
  <c r="BV13" i="2"/>
  <c r="CD12" i="2"/>
  <c r="BW12" i="2"/>
  <c r="BV12" i="2"/>
  <c r="CD11" i="2"/>
  <c r="BW11" i="2"/>
  <c r="BV11" i="2"/>
  <c r="CD10" i="2"/>
  <c r="BW10" i="2"/>
  <c r="BV10" i="2"/>
  <c r="CD8" i="2"/>
  <c r="BW8" i="2"/>
  <c r="BV8" i="2"/>
  <c r="CD7" i="2"/>
  <c r="BW7" i="2"/>
  <c r="BV7" i="2"/>
  <c r="BW6" i="2"/>
  <c r="BV6" i="2"/>
  <c r="BG6" i="2" s="1"/>
  <c r="CD5" i="2"/>
  <c r="BW5" i="2"/>
  <c r="BV5" i="2"/>
  <c r="CD4" i="2"/>
  <c r="BW4" i="2"/>
  <c r="BV4" i="2"/>
  <c r="U277" i="4"/>
  <c r="AK314" i="4"/>
  <c r="W279" i="4"/>
  <c r="AD279" i="4" l="1"/>
  <c r="AL279" i="4"/>
  <c r="CC135" i="2"/>
  <c r="CC139" i="2"/>
  <c r="CC137" i="2"/>
  <c r="AF277" i="4"/>
  <c r="AA279" i="4"/>
  <c r="V279" i="4"/>
  <c r="AB279" i="4"/>
  <c r="BG4" i="2"/>
  <c r="DT25" i="2"/>
  <c r="BG25" i="2"/>
  <c r="DT289" i="2"/>
  <c r="BG289" i="2"/>
  <c r="DT101" i="2"/>
  <c r="BG101" i="2"/>
  <c r="DT105" i="2"/>
  <c r="BG105" i="2"/>
  <c r="DT109" i="2"/>
  <c r="BG109" i="2"/>
  <c r="DT303" i="2"/>
  <c r="BG303" i="2"/>
  <c r="DT322" i="2"/>
  <c r="BG322" i="2"/>
  <c r="DT8" i="2"/>
  <c r="BG8" i="2"/>
  <c r="DT24" i="2"/>
  <c r="BG24" i="2"/>
  <c r="DT28" i="2"/>
  <c r="BG28" i="2"/>
  <c r="DT32" i="2"/>
  <c r="BG32" i="2"/>
  <c r="DT272" i="2"/>
  <c r="BG272" i="2"/>
  <c r="DT276" i="2"/>
  <c r="BG276" i="2"/>
  <c r="DT280" i="2"/>
  <c r="BG280" i="2"/>
  <c r="DT284" i="2"/>
  <c r="BG284" i="2"/>
  <c r="DT288" i="2"/>
  <c r="BG288" i="2"/>
  <c r="DT292" i="2"/>
  <c r="BG292" i="2"/>
  <c r="DT296" i="2"/>
  <c r="BG296" i="2"/>
  <c r="DT62" i="2"/>
  <c r="BG62" i="2"/>
  <c r="DT66" i="2"/>
  <c r="BG66" i="2"/>
  <c r="DT70" i="2"/>
  <c r="BG70" i="2"/>
  <c r="DT74" i="2"/>
  <c r="BG74" i="2"/>
  <c r="DT78" i="2"/>
  <c r="BG78" i="2"/>
  <c r="DT82" i="2"/>
  <c r="BG82" i="2"/>
  <c r="DT86" i="2"/>
  <c r="BG86" i="2"/>
  <c r="DT92" i="2"/>
  <c r="BG92" i="2"/>
  <c r="DT95" i="2"/>
  <c r="BG95" i="2"/>
  <c r="DT99" i="2"/>
  <c r="BG99" i="2"/>
  <c r="DT104" i="2"/>
  <c r="BG104" i="2"/>
  <c r="DT108" i="2"/>
  <c r="BG108" i="2"/>
  <c r="DT302" i="2"/>
  <c r="BG302" i="2"/>
  <c r="DT116" i="2"/>
  <c r="BG116" i="2"/>
  <c r="DT306" i="2"/>
  <c r="BG306" i="2"/>
  <c r="DT321" i="2"/>
  <c r="BG321" i="2"/>
  <c r="DT311" i="2"/>
  <c r="BG311" i="2"/>
  <c r="DT323" i="2"/>
  <c r="BG323" i="2"/>
  <c r="DT132" i="2"/>
  <c r="BG132" i="2"/>
  <c r="DT136" i="2"/>
  <c r="BG136" i="2"/>
  <c r="DT316" i="2"/>
  <c r="BG316" i="2"/>
  <c r="DT144" i="2"/>
  <c r="BG144" i="2"/>
  <c r="DT148" i="2"/>
  <c r="BG148" i="2"/>
  <c r="DT151" i="2"/>
  <c r="BG151" i="2"/>
  <c r="DT155" i="2"/>
  <c r="BG155" i="2"/>
  <c r="DT159" i="2"/>
  <c r="BG159" i="2"/>
  <c r="DT14" i="2"/>
  <c r="BG14" i="2"/>
  <c r="DT29" i="2"/>
  <c r="BG29" i="2"/>
  <c r="DT297" i="2"/>
  <c r="BG297" i="2"/>
  <c r="DT315" i="2"/>
  <c r="BG315" i="2"/>
  <c r="DT137" i="2"/>
  <c r="BG137" i="2"/>
  <c r="DT317" i="2"/>
  <c r="BG317" i="2"/>
  <c r="DT145" i="2"/>
  <c r="BG145" i="2"/>
  <c r="DT318" i="2"/>
  <c r="BG318" i="2"/>
  <c r="DT5" i="2"/>
  <c r="BG5" i="2"/>
  <c r="DT35" i="2"/>
  <c r="BG35" i="2"/>
  <c r="DT279" i="2"/>
  <c r="BG279" i="2"/>
  <c r="DT283" i="2"/>
  <c r="BG283" i="2"/>
  <c r="DT295" i="2"/>
  <c r="BG295" i="2"/>
  <c r="DT299" i="2"/>
  <c r="BG299" i="2"/>
  <c r="DT65" i="2"/>
  <c r="BG65" i="2"/>
  <c r="DT69" i="2"/>
  <c r="BG69" i="2"/>
  <c r="DT73" i="2"/>
  <c r="BG73" i="2"/>
  <c r="DT77" i="2"/>
  <c r="BG77" i="2"/>
  <c r="DT81" i="2"/>
  <c r="BG81" i="2"/>
  <c r="DT85" i="2"/>
  <c r="BG85" i="2"/>
  <c r="DT91" i="2"/>
  <c r="BG91" i="2"/>
  <c r="DT94" i="2"/>
  <c r="BG94" i="2"/>
  <c r="DT98" i="2"/>
  <c r="BG98" i="2"/>
  <c r="DT103" i="2"/>
  <c r="BG103" i="2"/>
  <c r="DT107" i="2"/>
  <c r="BG107" i="2"/>
  <c r="DT111" i="2"/>
  <c r="BG111" i="2"/>
  <c r="DT115" i="2"/>
  <c r="BG115" i="2"/>
  <c r="DT305" i="2"/>
  <c r="BG305" i="2"/>
  <c r="DT320" i="2"/>
  <c r="BG320" i="2"/>
  <c r="DT310" i="2"/>
  <c r="BG310" i="2"/>
  <c r="DT314" i="2"/>
  <c r="BG314" i="2"/>
  <c r="DT131" i="2"/>
  <c r="BG131" i="2"/>
  <c r="DT135" i="2"/>
  <c r="BG135" i="2"/>
  <c r="DT139" i="2"/>
  <c r="BG139" i="2"/>
  <c r="DT143" i="2"/>
  <c r="BG143" i="2"/>
  <c r="DT147" i="2"/>
  <c r="BG147" i="2"/>
  <c r="DT150" i="2"/>
  <c r="BG150" i="2"/>
  <c r="DT154" i="2"/>
  <c r="BG154" i="2"/>
  <c r="DT158" i="2"/>
  <c r="BG158" i="2"/>
  <c r="DT10" i="2"/>
  <c r="BG10" i="2"/>
  <c r="DT17" i="2"/>
  <c r="BG17" i="2"/>
  <c r="DT21" i="2"/>
  <c r="BG21" i="2"/>
  <c r="DT33" i="2"/>
  <c r="BG33" i="2"/>
  <c r="DT37" i="2"/>
  <c r="DT273" i="2"/>
  <c r="BG273" i="2"/>
  <c r="DT277" i="2"/>
  <c r="BG277" i="2"/>
  <c r="DT281" i="2"/>
  <c r="BG281" i="2"/>
  <c r="DT285" i="2"/>
  <c r="BG285" i="2"/>
  <c r="DT293" i="2"/>
  <c r="BG293" i="2"/>
  <c r="DT63" i="2"/>
  <c r="BG63" i="2"/>
  <c r="DT67" i="2"/>
  <c r="BG67" i="2"/>
  <c r="DT71" i="2"/>
  <c r="BG71" i="2"/>
  <c r="DT75" i="2"/>
  <c r="BG75" i="2"/>
  <c r="DT79" i="2"/>
  <c r="BG79" i="2"/>
  <c r="DT83" i="2"/>
  <c r="BG83" i="2"/>
  <c r="DT88" i="2"/>
  <c r="BG88" i="2"/>
  <c r="DT96" i="2"/>
  <c r="BG96" i="2"/>
  <c r="DT304" i="2"/>
  <c r="BG304" i="2"/>
  <c r="DT307" i="2"/>
  <c r="BG307" i="2"/>
  <c r="DT312" i="2"/>
  <c r="BG312" i="2"/>
  <c r="DT133" i="2"/>
  <c r="BG133" i="2"/>
  <c r="DT152" i="2"/>
  <c r="BG152" i="2"/>
  <c r="DT156" i="2"/>
  <c r="BG156" i="2"/>
  <c r="DT160" i="2"/>
  <c r="BG160" i="2"/>
  <c r="DT13" i="2"/>
  <c r="BG13" i="2"/>
  <c r="DT16" i="2"/>
  <c r="BG16" i="2"/>
  <c r="DT20" i="2"/>
  <c r="BG20" i="2"/>
  <c r="DT7" i="2"/>
  <c r="BG7" i="2"/>
  <c r="DT12" i="2"/>
  <c r="BG12" i="2"/>
  <c r="DT15" i="2"/>
  <c r="BG15" i="2"/>
  <c r="DT19" i="2"/>
  <c r="BG19" i="2"/>
  <c r="DT23" i="2"/>
  <c r="BG23" i="2"/>
  <c r="DT27" i="2"/>
  <c r="BG27" i="2"/>
  <c r="DT31" i="2"/>
  <c r="BG31" i="2"/>
  <c r="DT271" i="2"/>
  <c r="BG271" i="2"/>
  <c r="DT275" i="2"/>
  <c r="BG275" i="2"/>
  <c r="DT287" i="2"/>
  <c r="BG287" i="2"/>
  <c r="DT291" i="2"/>
  <c r="BG291" i="2"/>
  <c r="DT11" i="2"/>
  <c r="BG11" i="2"/>
  <c r="DT270" i="2"/>
  <c r="BG270" i="2"/>
  <c r="DT18" i="2"/>
  <c r="BG18" i="2"/>
  <c r="DT22" i="2"/>
  <c r="BG22" i="2"/>
  <c r="DT26" i="2"/>
  <c r="BG26" i="2"/>
  <c r="DT30" i="2"/>
  <c r="BG30" i="2"/>
  <c r="DT34" i="2"/>
  <c r="BG34" i="2"/>
  <c r="DT36" i="2"/>
  <c r="BG36" i="2"/>
  <c r="DT38" i="2"/>
  <c r="BG38" i="2"/>
  <c r="DT274" i="2"/>
  <c r="BG274" i="2"/>
  <c r="DT278" i="2"/>
  <c r="BG278" i="2"/>
  <c r="DT282" i="2"/>
  <c r="BG282" i="2"/>
  <c r="DT286" i="2"/>
  <c r="BG286" i="2"/>
  <c r="DT290" i="2"/>
  <c r="BG290" i="2"/>
  <c r="DT294" i="2"/>
  <c r="BG294" i="2"/>
  <c r="DT298" i="2"/>
  <c r="BG298" i="2"/>
  <c r="DT64" i="2"/>
  <c r="BG64" i="2"/>
  <c r="DT68" i="2"/>
  <c r="BG68" i="2"/>
  <c r="DT72" i="2"/>
  <c r="BG72" i="2"/>
  <c r="DT76" i="2"/>
  <c r="BG76" i="2"/>
  <c r="DT80" i="2"/>
  <c r="BG80" i="2"/>
  <c r="DT300" i="2"/>
  <c r="BG300" i="2"/>
  <c r="DT301" i="2"/>
  <c r="BG301" i="2"/>
  <c r="DT97" i="2"/>
  <c r="BG97" i="2"/>
  <c r="DT102" i="2"/>
  <c r="BG102" i="2"/>
  <c r="DT106" i="2"/>
  <c r="BG106" i="2"/>
  <c r="DT110" i="2"/>
  <c r="BG110" i="2"/>
  <c r="DT114" i="2"/>
  <c r="BG114" i="2"/>
  <c r="DT118" i="2"/>
  <c r="BG118" i="2"/>
  <c r="DT308" i="2"/>
  <c r="BG308" i="2"/>
  <c r="DT309" i="2"/>
  <c r="BG309" i="2"/>
  <c r="DT313" i="2"/>
  <c r="BG313" i="2"/>
  <c r="DT130" i="2"/>
  <c r="BG130" i="2"/>
  <c r="DT134" i="2"/>
  <c r="BG134" i="2"/>
  <c r="DT138" i="2"/>
  <c r="BG138" i="2"/>
  <c r="DT142" i="2"/>
  <c r="BG142" i="2"/>
  <c r="DT238" i="2"/>
  <c r="BG238" i="2"/>
  <c r="DT149" i="2"/>
  <c r="BG149" i="2"/>
  <c r="DT153" i="2"/>
  <c r="BG153" i="2"/>
  <c r="DT157" i="2"/>
  <c r="BG157" i="2"/>
  <c r="DT161" i="2"/>
  <c r="BG161" i="2"/>
  <c r="DT189" i="2"/>
  <c r="BG189" i="2"/>
  <c r="DT166" i="2"/>
  <c r="DT177" i="2"/>
  <c r="DT163" i="2"/>
  <c r="DT195" i="2"/>
  <c r="BG195" i="2"/>
  <c r="DT169" i="2"/>
  <c r="DT319" i="2"/>
  <c r="BG319" i="2"/>
  <c r="DT172" i="2"/>
  <c r="DT180" i="2"/>
  <c r="BG180" i="2"/>
  <c r="DT193" i="2"/>
  <c r="BG193" i="2"/>
  <c r="DT199" i="2"/>
  <c r="BG199" i="2"/>
  <c r="DT188" i="2"/>
  <c r="BG188" i="2"/>
  <c r="DT179" i="2"/>
  <c r="BG179" i="2"/>
  <c r="DT173" i="2"/>
  <c r="DT187" i="2"/>
  <c r="BG187" i="2"/>
  <c r="DT167" i="2"/>
  <c r="CB167" i="2"/>
  <c r="DT168" i="2"/>
  <c r="CB168" i="2"/>
  <c r="CB178" i="2"/>
  <c r="DT178" i="2"/>
  <c r="CB200" i="2"/>
  <c r="DT200" i="2"/>
  <c r="DT201" i="2"/>
  <c r="CB201" i="2"/>
  <c r="DT202" i="2"/>
  <c r="CB202" i="2"/>
  <c r="CB203" i="2"/>
  <c r="DT203" i="2"/>
  <c r="DT204" i="2"/>
  <c r="CB204" i="2"/>
  <c r="DT205" i="2"/>
  <c r="CB205" i="2"/>
  <c r="DT164" i="2"/>
  <c r="CB164" i="2"/>
  <c r="DT165" i="2"/>
  <c r="CB165" i="2"/>
  <c r="DT175" i="2"/>
  <c r="CB175" i="2"/>
  <c r="CB176" i="2"/>
  <c r="DT176" i="2"/>
  <c r="DT181" i="2"/>
  <c r="CB181" i="2"/>
  <c r="CB196" i="2"/>
  <c r="DT196" i="2"/>
  <c r="DT197" i="2"/>
  <c r="CB197" i="2"/>
  <c r="CB198" i="2"/>
  <c r="DT198" i="2"/>
  <c r="CB182" i="2"/>
  <c r="DT182" i="2"/>
  <c r="DT183" i="2"/>
  <c r="CB183" i="2"/>
  <c r="DT184" i="2"/>
  <c r="CB184" i="2"/>
  <c r="CB185" i="2"/>
  <c r="DT185" i="2"/>
  <c r="DT186" i="2"/>
  <c r="CB186" i="2"/>
  <c r="CB194" i="2"/>
  <c r="DT194" i="2"/>
  <c r="DT170" i="2"/>
  <c r="CB170" i="2"/>
  <c r="CB171" i="2"/>
  <c r="DT171" i="2"/>
  <c r="DT190" i="2"/>
  <c r="CB190" i="2"/>
  <c r="CB191" i="2"/>
  <c r="DT191" i="2"/>
  <c r="DT192" i="2"/>
  <c r="CB192" i="2"/>
  <c r="DT206" i="2"/>
  <c r="CB206" i="2"/>
  <c r="DT207" i="2"/>
  <c r="CB207" i="2"/>
  <c r="CB208" i="2"/>
  <c r="DT208" i="2"/>
  <c r="DT209" i="2"/>
  <c r="CB209" i="2"/>
  <c r="DT210" i="2"/>
  <c r="CB210" i="2"/>
  <c r="CB211" i="2"/>
  <c r="DT211" i="2"/>
  <c r="CB212" i="2"/>
  <c r="DT212" i="2"/>
  <c r="DT162" i="2"/>
  <c r="CB162" i="2"/>
  <c r="DT93" i="2"/>
  <c r="CB93" i="2"/>
  <c r="DT213" i="2"/>
  <c r="CB213" i="2"/>
  <c r="DT90" i="2"/>
  <c r="CB90" i="2"/>
  <c r="CB91" i="2"/>
  <c r="CB79" i="2"/>
  <c r="CB295" i="2"/>
  <c r="CB147" i="2"/>
  <c r="CB150" i="2"/>
  <c r="CB151" i="2"/>
  <c r="CB159" i="2"/>
  <c r="CB169" i="2"/>
  <c r="CB177" i="2"/>
  <c r="CB188" i="2"/>
  <c r="CB199" i="2"/>
  <c r="DT4" i="2"/>
  <c r="CB4" i="2"/>
  <c r="CB24" i="2"/>
  <c r="CB26" i="2"/>
  <c r="CB32" i="2"/>
  <c r="CB278" i="2"/>
  <c r="CB282" i="2"/>
  <c r="CB296" i="2"/>
  <c r="CB67" i="2"/>
  <c r="CB72" i="2"/>
  <c r="CB74" i="2"/>
  <c r="CB80" i="2"/>
  <c r="CB82" i="2"/>
  <c r="CB102" i="2"/>
  <c r="CB111" i="2"/>
  <c r="CB148" i="2"/>
  <c r="CB152" i="2"/>
  <c r="CB172" i="2"/>
  <c r="CB319" i="2"/>
  <c r="CB31" i="2"/>
  <c r="CB36" i="2"/>
  <c r="CB272" i="2"/>
  <c r="CB64" i="2"/>
  <c r="CB78" i="2"/>
  <c r="CB86" i="2"/>
  <c r="CB94" i="2"/>
  <c r="CB96" i="2"/>
  <c r="CB98" i="2"/>
  <c r="CB101" i="2"/>
  <c r="CB105" i="2"/>
  <c r="CB107" i="2"/>
  <c r="CB109" i="2"/>
  <c r="CB304" i="2"/>
  <c r="CB320" i="2"/>
  <c r="CB310" i="2"/>
  <c r="CB314" i="2"/>
  <c r="CB7" i="2"/>
  <c r="CB8" i="2"/>
  <c r="CB10" i="2"/>
  <c r="CB11" i="2"/>
  <c r="CB270" i="2"/>
  <c r="CB15" i="2"/>
  <c r="CB19" i="2"/>
  <c r="CB21" i="2"/>
  <c r="CB27" i="2"/>
  <c r="CB30" i="2"/>
  <c r="CB34" i="2"/>
  <c r="CB35" i="2"/>
  <c r="CB37" i="2"/>
  <c r="CB38" i="2"/>
  <c r="CB271" i="2"/>
  <c r="CB275" i="2"/>
  <c r="CB276" i="2"/>
  <c r="CB280" i="2"/>
  <c r="CB284" i="2"/>
  <c r="CB288" i="2"/>
  <c r="CB292" i="2"/>
  <c r="CB298" i="2"/>
  <c r="CB63" i="2"/>
  <c r="CB70" i="2"/>
  <c r="CB77" i="2"/>
  <c r="CB300" i="2"/>
  <c r="CB104" i="2"/>
  <c r="CB303" i="2"/>
  <c r="CB308" i="2"/>
  <c r="CB309" i="2"/>
  <c r="CB313" i="2"/>
  <c r="CB316" i="2"/>
  <c r="CB317" i="2"/>
  <c r="CB142" i="2"/>
  <c r="CB143" i="2"/>
  <c r="CB144" i="2"/>
  <c r="CB145" i="2"/>
  <c r="CB149" i="2"/>
  <c r="CB158" i="2"/>
  <c r="CB166" i="2"/>
  <c r="CB187" i="2"/>
  <c r="CB195" i="2"/>
  <c r="CB13" i="2"/>
  <c r="CB17" i="2"/>
  <c r="CB23" i="2"/>
  <c r="CB25" i="2"/>
  <c r="CB28" i="2"/>
  <c r="CB273" i="2"/>
  <c r="CB286" i="2"/>
  <c r="CB290" i="2"/>
  <c r="CB294" i="2"/>
  <c r="CB73" i="2"/>
  <c r="CB75" i="2"/>
  <c r="CB81" i="2"/>
  <c r="CB321" i="2"/>
  <c r="CB311" i="2"/>
  <c r="CB315" i="2"/>
  <c r="CB160" i="2"/>
  <c r="CB179" i="2"/>
  <c r="CB189" i="2"/>
  <c r="CB12" i="2"/>
  <c r="CB16" i="2"/>
  <c r="CB20" i="2"/>
  <c r="CB22" i="2"/>
  <c r="CB277" i="2"/>
  <c r="CB281" i="2"/>
  <c r="CB285" i="2"/>
  <c r="CB289" i="2"/>
  <c r="CB293" i="2"/>
  <c r="CB299" i="2"/>
  <c r="CB65" i="2"/>
  <c r="CB66" i="2"/>
  <c r="CB71" i="2"/>
  <c r="CB85" i="2"/>
  <c r="CB88" i="2"/>
  <c r="CB92" i="2"/>
  <c r="CB301" i="2"/>
  <c r="CB95" i="2"/>
  <c r="CB97" i="2"/>
  <c r="CB99" i="2"/>
  <c r="CB106" i="2"/>
  <c r="CB108" i="2"/>
  <c r="CB110" i="2"/>
  <c r="CB323" i="2"/>
  <c r="CB5" i="2"/>
  <c r="CB14" i="2"/>
  <c r="CB18" i="2"/>
  <c r="CB29" i="2"/>
  <c r="CB33" i="2"/>
  <c r="CB274" i="2"/>
  <c r="CB279" i="2"/>
  <c r="CB283" i="2"/>
  <c r="CB287" i="2"/>
  <c r="CB291" i="2"/>
  <c r="CB297" i="2"/>
  <c r="CB62" i="2"/>
  <c r="CB68" i="2"/>
  <c r="CB69" i="2"/>
  <c r="CB76" i="2"/>
  <c r="CB83" i="2"/>
  <c r="CB103" i="2"/>
  <c r="CB302" i="2"/>
  <c r="CB305" i="2"/>
  <c r="CB306" i="2"/>
  <c r="CB307" i="2"/>
  <c r="CB322" i="2"/>
  <c r="CB312" i="2"/>
  <c r="CB318" i="2"/>
  <c r="CB153" i="2"/>
  <c r="CB154" i="2"/>
  <c r="CB155" i="2"/>
  <c r="CB156" i="2"/>
  <c r="CB157" i="2"/>
  <c r="CB161" i="2"/>
  <c r="CB163" i="2"/>
  <c r="CB173" i="2"/>
  <c r="CB180" i="2"/>
  <c r="CB193" i="2"/>
  <c r="AC279" i="4"/>
  <c r="AI277" i="4"/>
  <c r="AL280" i="4" s="1"/>
  <c r="CC136" i="2"/>
  <c r="BU107" i="2"/>
  <c r="DS107" i="2" s="1"/>
  <c r="BU106" i="2"/>
  <c r="DS106" i="2" s="1"/>
  <c r="BU103" i="2"/>
  <c r="BU101" i="2"/>
  <c r="BU99" i="2"/>
  <c r="DS99" i="2" s="1"/>
  <c r="BU98" i="2"/>
  <c r="BU76" i="2"/>
  <c r="BU75" i="2"/>
  <c r="DS75" i="2" s="1"/>
  <c r="BU74" i="2"/>
  <c r="DS74" i="2" s="1"/>
  <c r="BU68" i="2"/>
  <c r="BU67" i="2"/>
  <c r="DS67" i="2" s="1"/>
  <c r="BU66" i="2"/>
  <c r="BU275" i="2"/>
  <c r="DS275" i="2" s="1"/>
  <c r="BU208" i="2"/>
  <c r="BU31" i="2"/>
  <c r="DS31" i="2" s="1"/>
  <c r="BU142" i="2"/>
  <c r="DS142" i="2" s="1"/>
  <c r="BU21" i="2"/>
  <c r="DS21" i="2" s="1"/>
  <c r="BU200" i="2"/>
  <c r="BU295" i="2"/>
  <c r="DS295" i="2" s="1"/>
  <c r="BU319" i="2"/>
  <c r="BU191" i="2"/>
  <c r="BU293" i="2"/>
  <c r="DS293" i="2" s="1"/>
  <c r="BU282" i="2"/>
  <c r="DS282" i="2" s="1"/>
  <c r="BU193" i="2"/>
  <c r="DS193" i="2" s="1"/>
  <c r="BU35" i="2"/>
  <c r="BU24" i="2"/>
  <c r="BU23" i="2"/>
  <c r="BU192" i="2"/>
  <c r="BU190" i="2"/>
  <c r="CC118" i="2"/>
  <c r="BU283" i="2"/>
  <c r="BU281" i="2"/>
  <c r="BU213" i="2"/>
  <c r="BU195" i="2"/>
  <c r="DS195" i="2" s="1"/>
  <c r="BU80" i="2"/>
  <c r="DS80" i="2" s="1"/>
  <c r="BU271" i="2"/>
  <c r="DS271" i="2" s="1"/>
  <c r="BU37" i="2"/>
  <c r="DS37" i="2" s="1"/>
  <c r="BU202" i="2"/>
  <c r="BU323" i="2"/>
  <c r="BU314" i="2"/>
  <c r="DS314" i="2" s="1"/>
  <c r="BU313" i="2"/>
  <c r="DS313" i="2" s="1"/>
  <c r="BU312" i="2"/>
  <c r="DS312" i="2" s="1"/>
  <c r="BU311" i="2"/>
  <c r="BU82" i="2"/>
  <c r="DS82" i="2" s="1"/>
  <c r="BU25" i="2"/>
  <c r="BU18" i="2"/>
  <c r="DS18" i="2" s="1"/>
  <c r="BU17" i="2"/>
  <c r="DS17" i="2" s="1"/>
  <c r="BU19" i="2"/>
  <c r="DS19" i="2" s="1"/>
  <c r="BU212" i="2"/>
  <c r="BU211" i="2"/>
  <c r="BU209" i="2"/>
  <c r="BU207" i="2"/>
  <c r="BU303" i="2"/>
  <c r="DS303" i="2" s="1"/>
  <c r="BU97" i="2"/>
  <c r="DS97" i="2" s="1"/>
  <c r="BU94" i="2"/>
  <c r="DS94" i="2" s="1"/>
  <c r="BU93" i="2"/>
  <c r="BU91" i="2"/>
  <c r="BU86" i="2"/>
  <c r="BU300" i="2"/>
  <c r="BU83" i="2"/>
  <c r="DS83" i="2" s="1"/>
  <c r="BU299" i="2"/>
  <c r="DS299" i="2" s="1"/>
  <c r="DS134" i="2"/>
  <c r="BU310" i="2"/>
  <c r="DS310" i="2" s="1"/>
  <c r="BU321" i="2"/>
  <c r="DS321" i="2" s="1"/>
  <c r="BU308" i="2"/>
  <c r="BU307" i="2"/>
  <c r="DS307" i="2" s="1"/>
  <c r="BU306" i="2"/>
  <c r="BU305" i="2"/>
  <c r="DS305" i="2" s="1"/>
  <c r="BU105" i="2"/>
  <c r="DS105" i="2" s="1"/>
  <c r="BU64" i="2"/>
  <c r="DS64" i="2" s="1"/>
  <c r="BU287" i="2"/>
  <c r="DS287" i="2" s="1"/>
  <c r="BU206" i="2"/>
  <c r="BU205" i="2"/>
  <c r="BU204" i="2"/>
  <c r="BU189" i="2"/>
  <c r="BU187" i="2"/>
  <c r="DS187" i="2" s="1"/>
  <c r="BU185" i="2"/>
  <c r="BU183" i="2"/>
  <c r="BU181" i="2"/>
  <c r="BU179" i="2"/>
  <c r="DS179" i="2" s="1"/>
  <c r="BU177" i="2"/>
  <c r="DS177" i="2" s="1"/>
  <c r="BU175" i="2"/>
  <c r="BU172" i="2"/>
  <c r="DS172" i="2" s="1"/>
  <c r="BU169" i="2"/>
  <c r="DS169" i="2" s="1"/>
  <c r="BU167" i="2"/>
  <c r="BU165" i="2"/>
  <c r="BU163" i="2"/>
  <c r="DS163" i="2" s="1"/>
  <c r="BU161" i="2"/>
  <c r="DS161" i="2" s="1"/>
  <c r="BU159" i="2"/>
  <c r="DS159" i="2" s="1"/>
  <c r="BU157" i="2"/>
  <c r="DS157" i="2" s="1"/>
  <c r="BU155" i="2"/>
  <c r="BU153" i="2"/>
  <c r="DS153" i="2" s="1"/>
  <c r="BU151" i="2"/>
  <c r="DS151" i="2" s="1"/>
  <c r="BU149" i="2"/>
  <c r="DS149" i="2" s="1"/>
  <c r="BU147" i="2"/>
  <c r="DS147" i="2" s="1"/>
  <c r="BU145" i="2"/>
  <c r="BU144" i="2"/>
  <c r="DS144" i="2" s="1"/>
  <c r="BU143" i="2"/>
  <c r="DS143" i="2" s="1"/>
  <c r="BU316" i="2"/>
  <c r="DS316" i="2" s="1"/>
  <c r="CC138" i="2"/>
  <c r="DS137" i="2"/>
  <c r="BU90" i="2"/>
  <c r="BU78" i="2"/>
  <c r="DS78" i="2" s="1"/>
  <c r="BU291" i="2"/>
  <c r="BU203" i="2"/>
  <c r="BU201" i="2"/>
  <c r="BU199" i="2"/>
  <c r="DS199" i="2" s="1"/>
  <c r="BU198" i="2"/>
  <c r="BU196" i="2"/>
  <c r="BU194" i="2"/>
  <c r="DS72" i="2"/>
  <c r="BU279" i="2"/>
  <c r="DS279" i="2" s="1"/>
  <c r="BU62" i="2"/>
  <c r="DS62" i="2" s="1"/>
  <c r="BU290" i="2"/>
  <c r="DS290" i="2" s="1"/>
  <c r="BU289" i="2"/>
  <c r="BU34" i="2"/>
  <c r="BU22" i="2"/>
  <c r="BU16" i="2"/>
  <c r="BU210" i="2"/>
  <c r="BU197" i="2"/>
  <c r="DS135" i="2"/>
  <c r="CC132" i="2"/>
  <c r="CC130" i="2"/>
  <c r="BU315" i="2"/>
  <c r="DS315" i="2" s="1"/>
  <c r="BU309" i="2"/>
  <c r="DS309" i="2" s="1"/>
  <c r="BU111" i="2"/>
  <c r="DS111" i="2" s="1"/>
  <c r="BU109" i="2"/>
  <c r="BU108" i="2"/>
  <c r="DS108" i="2" s="1"/>
  <c r="BU96" i="2"/>
  <c r="DS96" i="2" s="1"/>
  <c r="BU81" i="2"/>
  <c r="DS81" i="2" s="1"/>
  <c r="DS70" i="2"/>
  <c r="BU298" i="2"/>
  <c r="DS298" i="2" s="1"/>
  <c r="BU297" i="2"/>
  <c r="DS297" i="2" s="1"/>
  <c r="BU277" i="2"/>
  <c r="DS277" i="2" s="1"/>
  <c r="BU29" i="2"/>
  <c r="DS29" i="2" s="1"/>
  <c r="BU27" i="2"/>
  <c r="DS27" i="2" s="1"/>
  <c r="BU15" i="2"/>
  <c r="DS15" i="2" s="1"/>
  <c r="BU270" i="2"/>
  <c r="BU14" i="2"/>
  <c r="BU13" i="2"/>
  <c r="DS13" i="2" s="1"/>
  <c r="BU12" i="2"/>
  <c r="BU11" i="2"/>
  <c r="DS11" i="2" s="1"/>
  <c r="BU10" i="2"/>
  <c r="DS10" i="2" s="1"/>
  <c r="BU8" i="2"/>
  <c r="DS8" i="2" s="1"/>
  <c r="BU7" i="2"/>
  <c r="DS7" i="2" s="1"/>
  <c r="BU5" i="2"/>
  <c r="BS4" i="2"/>
  <c r="BU4" i="2" s="1"/>
  <c r="BU285" i="2"/>
  <c r="DS285" i="2" s="1"/>
  <c r="BU274" i="2"/>
  <c r="DS274" i="2" s="1"/>
  <c r="BU26" i="2"/>
  <c r="DS26" i="2" s="1"/>
  <c r="BU20" i="2"/>
  <c r="DS20" i="2" s="1"/>
  <c r="AN280" i="4"/>
  <c r="BU186" i="2"/>
  <c r="BU182" i="2"/>
  <c r="BU178" i="2"/>
  <c r="BU171" i="2"/>
  <c r="BU168" i="2"/>
  <c r="BU164" i="2"/>
  <c r="BU160" i="2"/>
  <c r="BU156" i="2"/>
  <c r="DS156" i="2" s="1"/>
  <c r="BU152" i="2"/>
  <c r="BU318" i="2"/>
  <c r="DS318" i="2" s="1"/>
  <c r="BU92" i="2"/>
  <c r="DS92" i="2" s="1"/>
  <c r="BU188" i="2"/>
  <c r="DS188" i="2" s="1"/>
  <c r="BU184" i="2"/>
  <c r="BU180" i="2"/>
  <c r="DS180" i="2" s="1"/>
  <c r="BU176" i="2"/>
  <c r="BU173" i="2"/>
  <c r="BU170" i="2"/>
  <c r="BU166" i="2"/>
  <c r="DS166" i="2" s="1"/>
  <c r="BU162" i="2"/>
  <c r="BU158" i="2"/>
  <c r="BU154" i="2"/>
  <c r="BU150" i="2"/>
  <c r="DS150" i="2" s="1"/>
  <c r="BU273" i="2"/>
  <c r="BU33" i="2"/>
  <c r="DS33" i="2" s="1"/>
  <c r="BU238" i="2"/>
  <c r="DS139" i="2"/>
  <c r="BU320" i="2"/>
  <c r="DS320" i="2" s="1"/>
  <c r="BU304" i="2"/>
  <c r="DS304" i="2" s="1"/>
  <c r="BU110" i="2"/>
  <c r="DS110" i="2" s="1"/>
  <c r="BU102" i="2"/>
  <c r="DS102" i="2" s="1"/>
  <c r="BU301" i="2"/>
  <c r="DS301" i="2" s="1"/>
  <c r="BU85" i="2"/>
  <c r="DS85" i="2" s="1"/>
  <c r="BU77" i="2"/>
  <c r="DS77" i="2" s="1"/>
  <c r="DS69" i="2"/>
  <c r="BU292" i="2"/>
  <c r="DS292" i="2" s="1"/>
  <c r="BU284" i="2"/>
  <c r="DS284" i="2" s="1"/>
  <c r="BU276" i="2"/>
  <c r="DS276" i="2" s="1"/>
  <c r="BU36" i="2"/>
  <c r="BU28" i="2"/>
  <c r="DS28" i="2" s="1"/>
  <c r="BU148" i="2"/>
  <c r="DS148" i="2" s="1"/>
  <c r="BU317" i="2"/>
  <c r="DS133" i="2"/>
  <c r="BU322" i="2"/>
  <c r="DS322" i="2" s="1"/>
  <c r="BU302" i="2"/>
  <c r="BU104" i="2"/>
  <c r="DS104" i="2" s="1"/>
  <c r="BU95" i="2"/>
  <c r="BU88" i="2"/>
  <c r="BU79" i="2"/>
  <c r="BU63" i="2"/>
  <c r="BU294" i="2"/>
  <c r="BU286" i="2"/>
  <c r="BU278" i="2"/>
  <c r="DS278" i="2" s="1"/>
  <c r="BU38" i="2"/>
  <c r="DS38" i="2" s="1"/>
  <c r="BU30" i="2"/>
  <c r="DS30" i="2" s="1"/>
  <c r="BU73" i="2"/>
  <c r="DS73" i="2" s="1"/>
  <c r="BU65" i="2"/>
  <c r="DS65" i="2" s="1"/>
  <c r="BU296" i="2"/>
  <c r="DS296" i="2" s="1"/>
  <c r="BU288" i="2"/>
  <c r="DS288" i="2" s="1"/>
  <c r="BU280" i="2"/>
  <c r="DS280" i="2" s="1"/>
  <c r="BU272" i="2"/>
  <c r="DS272" i="2" s="1"/>
  <c r="BU32" i="2"/>
  <c r="DS32" i="2" s="1"/>
  <c r="CC133" i="2" l="1"/>
  <c r="CC134" i="2"/>
  <c r="DS131" i="2"/>
  <c r="CC131" i="2"/>
  <c r="DS114" i="2"/>
  <c r="CC114" i="2"/>
  <c r="DS116" i="2"/>
  <c r="CC116" i="2"/>
  <c r="DS115" i="2"/>
  <c r="CC115" i="2"/>
  <c r="DS186" i="2"/>
  <c r="CC186" i="2"/>
  <c r="DS184" i="2"/>
  <c r="CC184" i="2"/>
  <c r="DS182" i="2"/>
  <c r="CC182" i="2"/>
  <c r="DS212" i="2"/>
  <c r="CC212" i="2"/>
  <c r="DS203" i="2"/>
  <c r="CC203" i="2"/>
  <c r="DS183" i="2"/>
  <c r="CC183" i="2"/>
  <c r="DS181" i="2"/>
  <c r="CC181" i="2"/>
  <c r="DS5" i="2"/>
  <c r="CC5" i="2"/>
  <c r="DS208" i="2"/>
  <c r="CC208" i="2"/>
  <c r="DS211" i="2"/>
  <c r="CC211" i="2"/>
  <c r="DS210" i="2"/>
  <c r="CC210" i="2"/>
  <c r="DS209" i="2"/>
  <c r="CC209" i="2"/>
  <c r="DS207" i="2"/>
  <c r="CC207" i="2"/>
  <c r="DS206" i="2"/>
  <c r="CC206" i="2"/>
  <c r="DS205" i="2"/>
  <c r="CC205" i="2"/>
  <c r="DS204" i="2"/>
  <c r="CC204" i="2"/>
  <c r="DS202" i="2"/>
  <c r="CC202" i="2"/>
  <c r="DS201" i="2"/>
  <c r="CC201" i="2"/>
  <c r="DS200" i="2"/>
  <c r="CC200" i="2"/>
  <c r="DS198" i="2"/>
  <c r="CC198" i="2"/>
  <c r="DS197" i="2"/>
  <c r="CC197" i="2"/>
  <c r="DS196" i="2"/>
  <c r="CC196" i="2"/>
  <c r="DS194" i="2"/>
  <c r="CC194" i="2"/>
  <c r="DS192" i="2"/>
  <c r="CC192" i="2"/>
  <c r="DS191" i="2"/>
  <c r="CC191" i="2"/>
  <c r="DS190" i="2"/>
  <c r="CC190" i="2"/>
  <c r="DS185" i="2"/>
  <c r="CC185" i="2"/>
  <c r="DS178" i="2"/>
  <c r="CC178" i="2"/>
  <c r="DS176" i="2"/>
  <c r="CC176" i="2"/>
  <c r="DS175" i="2"/>
  <c r="CC175" i="2"/>
  <c r="DS171" i="2"/>
  <c r="CC171" i="2"/>
  <c r="DS170" i="2"/>
  <c r="CC170" i="2"/>
  <c r="DS168" i="2"/>
  <c r="CC168" i="2"/>
  <c r="DS167" i="2"/>
  <c r="CC167" i="2"/>
  <c r="DS165" i="2"/>
  <c r="CC165" i="2"/>
  <c r="DS164" i="2"/>
  <c r="CC164" i="2"/>
  <c r="DS162" i="2"/>
  <c r="CC162" i="2"/>
  <c r="DS238" i="2"/>
  <c r="CA238" i="2"/>
  <c r="DS118" i="2"/>
  <c r="DS25" i="2"/>
  <c r="CC25" i="2"/>
  <c r="DS24" i="2"/>
  <c r="CC24" i="2"/>
  <c r="DS23" i="2"/>
  <c r="CC23" i="2"/>
  <c r="DS36" i="2"/>
  <c r="CC36" i="2"/>
  <c r="DS35" i="2"/>
  <c r="CC35" i="2"/>
  <c r="DS34" i="2"/>
  <c r="CC34" i="2"/>
  <c r="DS213" i="2"/>
  <c r="CC213" i="2"/>
  <c r="DS93" i="2"/>
  <c r="CC93" i="2"/>
  <c r="DS90" i="2"/>
  <c r="CC90" i="2"/>
  <c r="DS145" i="2"/>
  <c r="CC145" i="2"/>
  <c r="CC79" i="2"/>
  <c r="DS79" i="2"/>
  <c r="CC154" i="2"/>
  <c r="DS154" i="2"/>
  <c r="CC152" i="2"/>
  <c r="DS152" i="2"/>
  <c r="DS132" i="2"/>
  <c r="CC281" i="2"/>
  <c r="DS281" i="2"/>
  <c r="CC319" i="2"/>
  <c r="DS319" i="2"/>
  <c r="CC66" i="2"/>
  <c r="DS66" i="2"/>
  <c r="CC101" i="2"/>
  <c r="DS101" i="2"/>
  <c r="CC95" i="2"/>
  <c r="DS95" i="2"/>
  <c r="CC273" i="2"/>
  <c r="DS273" i="2"/>
  <c r="CC160" i="2"/>
  <c r="DS160" i="2"/>
  <c r="CC291" i="2"/>
  <c r="DS291" i="2"/>
  <c r="DS138" i="2"/>
  <c r="CC86" i="2"/>
  <c r="DS86" i="2"/>
  <c r="CC68" i="2"/>
  <c r="DS68" i="2"/>
  <c r="CC98" i="2"/>
  <c r="DS98" i="2"/>
  <c r="CC286" i="2"/>
  <c r="DS286" i="2"/>
  <c r="CC302" i="2"/>
  <c r="DS302" i="2"/>
  <c r="CC270" i="2"/>
  <c r="DS270" i="2"/>
  <c r="CC16" i="2"/>
  <c r="DS16" i="2"/>
  <c r="CC294" i="2"/>
  <c r="DS294" i="2"/>
  <c r="CC88" i="2"/>
  <c r="DS88" i="2"/>
  <c r="CC158" i="2"/>
  <c r="DS158" i="2"/>
  <c r="CC173" i="2"/>
  <c r="DS173" i="2"/>
  <c r="CC12" i="2"/>
  <c r="DS12" i="2"/>
  <c r="CC22" i="2"/>
  <c r="DS22" i="2"/>
  <c r="CC306" i="2"/>
  <c r="DS306" i="2"/>
  <c r="CC300" i="2"/>
  <c r="DS300" i="2"/>
  <c r="CC311" i="2"/>
  <c r="DS311" i="2"/>
  <c r="CC323" i="2"/>
  <c r="DS323" i="2"/>
  <c r="CC283" i="2"/>
  <c r="DS283" i="2"/>
  <c r="CC76" i="2"/>
  <c r="DS76" i="2"/>
  <c r="CC103" i="2"/>
  <c r="DS103" i="2"/>
  <c r="DS136" i="2"/>
  <c r="CC63" i="2"/>
  <c r="DS63" i="2"/>
  <c r="CC71" i="2"/>
  <c r="DS71" i="2"/>
  <c r="CC317" i="2"/>
  <c r="DS317" i="2"/>
  <c r="CC14" i="2"/>
  <c r="DS14" i="2"/>
  <c r="CC109" i="2"/>
  <c r="DS109" i="2"/>
  <c r="DS130" i="2"/>
  <c r="CC289" i="2"/>
  <c r="DS289" i="2"/>
  <c r="CC155" i="2"/>
  <c r="DS155" i="2"/>
  <c r="CC189" i="2"/>
  <c r="DS189" i="2"/>
  <c r="CC308" i="2"/>
  <c r="DS308" i="2"/>
  <c r="CC91" i="2"/>
  <c r="DS91" i="2"/>
  <c r="CC161" i="2"/>
  <c r="CC156" i="2"/>
  <c r="CC153" i="2"/>
  <c r="CC150" i="2"/>
  <c r="CC144" i="2"/>
  <c r="CC143" i="2"/>
  <c r="CC142" i="2"/>
  <c r="CC108" i="2"/>
  <c r="CC107" i="2"/>
  <c r="CC106" i="2"/>
  <c r="CC105" i="2"/>
  <c r="CC99" i="2"/>
  <c r="CC97" i="2"/>
  <c r="CC96" i="2"/>
  <c r="CC94" i="2"/>
  <c r="CC301" i="2"/>
  <c r="CC92" i="2"/>
  <c r="CC85" i="2"/>
  <c r="CC81" i="2"/>
  <c r="CC80" i="2"/>
  <c r="CC72" i="2"/>
  <c r="CC73" i="2"/>
  <c r="CC74" i="2"/>
  <c r="CC65" i="2"/>
  <c r="CC64" i="2"/>
  <c r="CC38" i="2"/>
  <c r="CC37" i="2"/>
  <c r="CC10" i="2"/>
  <c r="CC8" i="2"/>
  <c r="CC7" i="2"/>
  <c r="CC316" i="2"/>
  <c r="CC315" i="2"/>
  <c r="CC314" i="2"/>
  <c r="CC305" i="2"/>
  <c r="CC304" i="2"/>
  <c r="CC295" i="2"/>
  <c r="CC275" i="2"/>
  <c r="CC30" i="2"/>
  <c r="CC69" i="2"/>
  <c r="CC32" i="2"/>
  <c r="CC296" i="2"/>
  <c r="CC322" i="2"/>
  <c r="CC148" i="2"/>
  <c r="CC284" i="2"/>
  <c r="CC77" i="2"/>
  <c r="CC110" i="2"/>
  <c r="CC20" i="2"/>
  <c r="DS4" i="2"/>
  <c r="CC4" i="2"/>
  <c r="CC13" i="2"/>
  <c r="CC27" i="2"/>
  <c r="CC298" i="2"/>
  <c r="CC309" i="2"/>
  <c r="CC199" i="2"/>
  <c r="CC147" i="2"/>
  <c r="CC163" i="2"/>
  <c r="CC177" i="2"/>
  <c r="CC19" i="2"/>
  <c r="CC312" i="2"/>
  <c r="CC75" i="2"/>
  <c r="CC272" i="2"/>
  <c r="CC278" i="2"/>
  <c r="CC104" i="2"/>
  <c r="CC28" i="2"/>
  <c r="CC166" i="2"/>
  <c r="CC318" i="2"/>
  <c r="CC26" i="2"/>
  <c r="CC29" i="2"/>
  <c r="CC70" i="2"/>
  <c r="CC290" i="2"/>
  <c r="CC149" i="2"/>
  <c r="CC157" i="2"/>
  <c r="CC172" i="2"/>
  <c r="CC179" i="2"/>
  <c r="CC187" i="2"/>
  <c r="CC321" i="2"/>
  <c r="CC299" i="2"/>
  <c r="CC313" i="2"/>
  <c r="CC271" i="2"/>
  <c r="CC31" i="2"/>
  <c r="CC67" i="2"/>
  <c r="CC288" i="2"/>
  <c r="CC292" i="2"/>
  <c r="CC180" i="2"/>
  <c r="CC280" i="2"/>
  <c r="CC320" i="2"/>
  <c r="CC238" i="2"/>
  <c r="CC274" i="2"/>
  <c r="CC11" i="2"/>
  <c r="CC15" i="2"/>
  <c r="CC277" i="2"/>
  <c r="CC111" i="2"/>
  <c r="CC62" i="2"/>
  <c r="CC78" i="2"/>
  <c r="CC151" i="2"/>
  <c r="CC159" i="2"/>
  <c r="CC310" i="2"/>
  <c r="CC83" i="2"/>
  <c r="CC303" i="2"/>
  <c r="CC17" i="2"/>
  <c r="CC82" i="2"/>
  <c r="CC193" i="2"/>
  <c r="CC282" i="2"/>
  <c r="CC21" i="2"/>
  <c r="CC276" i="2"/>
  <c r="CC102" i="2"/>
  <c r="CC33" i="2"/>
  <c r="CC188" i="2"/>
  <c r="CC285" i="2"/>
  <c r="CC297" i="2"/>
  <c r="CC279" i="2"/>
  <c r="CC169" i="2"/>
  <c r="CC287" i="2"/>
  <c r="CC307" i="2"/>
  <c r="CC18" i="2"/>
  <c r="CC195" i="2"/>
  <c r="CC293" i="2"/>
  <c r="CA270" i="2"/>
  <c r="CA289" i="2"/>
  <c r="CA155" i="2"/>
  <c r="CA93" i="2"/>
  <c r="CA302" i="2"/>
  <c r="CA168" i="2"/>
  <c r="CA12" i="2"/>
  <c r="CA132" i="2"/>
  <c r="CA16" i="2"/>
  <c r="CA194" i="2"/>
  <c r="CA291" i="2"/>
  <c r="CA86" i="2"/>
  <c r="CA209" i="2"/>
  <c r="CA25" i="2"/>
  <c r="CA323" i="2"/>
  <c r="CA281" i="2"/>
  <c r="CA24" i="2"/>
  <c r="CA66" i="2"/>
  <c r="CA101" i="2"/>
  <c r="CA210" i="2"/>
  <c r="CA311" i="2"/>
  <c r="CA79" i="2"/>
  <c r="CA36" i="2"/>
  <c r="CA152" i="2"/>
  <c r="CA294" i="2"/>
  <c r="CA88" i="2"/>
  <c r="CA317" i="2"/>
  <c r="CA158" i="2"/>
  <c r="CA173" i="2"/>
  <c r="CA186" i="2"/>
  <c r="CA22" i="2"/>
  <c r="CA138" i="2"/>
  <c r="CA181" i="2"/>
  <c r="CA189" i="2"/>
  <c r="CA306" i="2"/>
  <c r="CA283" i="2"/>
  <c r="CA76" i="2"/>
  <c r="CA103" i="2"/>
  <c r="CA136" i="2"/>
  <c r="CA71" i="2"/>
  <c r="CA130" i="2"/>
  <c r="CA308" i="2"/>
  <c r="CA300" i="2"/>
  <c r="CA286" i="2"/>
  <c r="CA154" i="2"/>
  <c r="CA63" i="2"/>
  <c r="CA95" i="2"/>
  <c r="CA273" i="2"/>
  <c r="CA176" i="2"/>
  <c r="CA160" i="2"/>
  <c r="CA14" i="2"/>
  <c r="CA109" i="2"/>
  <c r="CA34" i="2"/>
  <c r="CA91" i="2"/>
  <c r="CA319" i="2"/>
  <c r="CA200" i="2"/>
  <c r="CA68" i="2"/>
  <c r="CA98" i="2"/>
  <c r="CA280" i="2"/>
  <c r="CA73" i="2"/>
  <c r="CA133" i="2"/>
  <c r="CA301" i="2"/>
  <c r="CA320" i="2"/>
  <c r="CA170" i="2"/>
  <c r="CA184" i="2"/>
  <c r="CA182" i="2"/>
  <c r="CA274" i="2"/>
  <c r="CA11" i="2"/>
  <c r="CA15" i="2"/>
  <c r="CA277" i="2"/>
  <c r="CA81" i="2"/>
  <c r="CA111" i="2"/>
  <c r="CA72" i="2"/>
  <c r="CA199" i="2"/>
  <c r="CA143" i="2"/>
  <c r="CA147" i="2"/>
  <c r="CA163" i="2"/>
  <c r="CA177" i="2"/>
  <c r="CA185" i="2"/>
  <c r="CA204" i="2"/>
  <c r="CA64" i="2"/>
  <c r="CA83" i="2"/>
  <c r="CA303" i="2"/>
  <c r="CA212" i="2"/>
  <c r="CA17" i="2"/>
  <c r="CA82" i="2"/>
  <c r="CA80" i="2"/>
  <c r="CA118" i="2"/>
  <c r="CA193" i="2"/>
  <c r="CA282" i="2"/>
  <c r="CA21" i="2"/>
  <c r="CA106" i="2"/>
  <c r="CA288" i="2"/>
  <c r="CA30" i="2"/>
  <c r="CA276" i="2"/>
  <c r="CA69" i="2"/>
  <c r="CA102" i="2"/>
  <c r="CA33" i="2"/>
  <c r="CA188" i="2"/>
  <c r="CA156" i="2"/>
  <c r="CA171" i="2"/>
  <c r="CA285" i="2"/>
  <c r="CA7" i="2"/>
  <c r="CA297" i="2"/>
  <c r="CA96" i="2"/>
  <c r="CA290" i="2"/>
  <c r="CA201" i="2"/>
  <c r="CA137" i="2"/>
  <c r="CA144" i="2"/>
  <c r="CA149" i="2"/>
  <c r="CA157" i="2"/>
  <c r="CA165" i="2"/>
  <c r="CA172" i="2"/>
  <c r="CA179" i="2"/>
  <c r="CA187" i="2"/>
  <c r="CA205" i="2"/>
  <c r="CA105" i="2"/>
  <c r="CA305" i="2"/>
  <c r="CA321" i="2"/>
  <c r="CA207" i="2"/>
  <c r="CA18" i="2"/>
  <c r="CA314" i="2"/>
  <c r="CA195" i="2"/>
  <c r="CA190" i="2"/>
  <c r="CA23" i="2"/>
  <c r="CA293" i="2"/>
  <c r="CA142" i="2"/>
  <c r="CA275" i="2"/>
  <c r="CA74" i="2"/>
  <c r="CA99" i="2"/>
  <c r="CA107" i="2"/>
  <c r="CA32" i="2"/>
  <c r="CA296" i="2"/>
  <c r="CA38" i="2"/>
  <c r="CA322" i="2"/>
  <c r="CA148" i="2"/>
  <c r="CA284" i="2"/>
  <c r="CA77" i="2"/>
  <c r="CA110" i="2"/>
  <c r="CA131" i="2"/>
  <c r="CA162" i="2"/>
  <c r="CA92" i="2"/>
  <c r="CA20" i="2"/>
  <c r="CA4" i="2"/>
  <c r="CA8" i="2"/>
  <c r="CA13" i="2"/>
  <c r="CA27" i="2"/>
  <c r="CA298" i="2"/>
  <c r="CA108" i="2"/>
  <c r="CA309" i="2"/>
  <c r="CA135" i="2"/>
  <c r="CA62" i="2"/>
  <c r="CA196" i="2"/>
  <c r="CA203" i="2"/>
  <c r="CA78" i="2"/>
  <c r="CA145" i="2"/>
  <c r="CA151" i="2"/>
  <c r="CA159" i="2"/>
  <c r="CA167" i="2"/>
  <c r="CA206" i="2"/>
  <c r="CA115" i="2"/>
  <c r="CA310" i="2"/>
  <c r="CA94" i="2"/>
  <c r="CA19" i="2"/>
  <c r="CA312" i="2"/>
  <c r="CA37" i="2"/>
  <c r="CA213" i="2"/>
  <c r="CA192" i="2"/>
  <c r="CA191" i="2"/>
  <c r="CA208" i="2"/>
  <c r="CA75" i="2"/>
  <c r="CA114" i="2"/>
  <c r="CA272" i="2"/>
  <c r="CA65" i="2"/>
  <c r="CA278" i="2"/>
  <c r="CA104" i="2"/>
  <c r="CA28" i="2"/>
  <c r="CA292" i="2"/>
  <c r="CA85" i="2"/>
  <c r="CA304" i="2"/>
  <c r="CA139" i="2"/>
  <c r="CA150" i="2"/>
  <c r="CA166" i="2"/>
  <c r="CA180" i="2"/>
  <c r="CA318" i="2"/>
  <c r="CA164" i="2"/>
  <c r="CA178" i="2"/>
  <c r="CA26" i="2"/>
  <c r="CA5" i="2"/>
  <c r="CA10" i="2"/>
  <c r="CA29" i="2"/>
  <c r="CA70" i="2"/>
  <c r="CA315" i="2"/>
  <c r="CA197" i="2"/>
  <c r="CA279" i="2"/>
  <c r="CA198" i="2"/>
  <c r="CA90" i="2"/>
  <c r="CA316" i="2"/>
  <c r="CA153" i="2"/>
  <c r="CA161" i="2"/>
  <c r="CA169" i="2"/>
  <c r="CA175" i="2"/>
  <c r="CA183" i="2"/>
  <c r="CA287" i="2"/>
  <c r="CA116" i="2"/>
  <c r="CA307" i="2"/>
  <c r="CA134" i="2"/>
  <c r="CA299" i="2"/>
  <c r="CA97" i="2"/>
  <c r="CA211" i="2"/>
  <c r="CA313" i="2"/>
  <c r="CA202" i="2"/>
  <c r="CA271" i="2"/>
  <c r="CA35" i="2"/>
  <c r="CA295" i="2"/>
  <c r="CA31" i="2"/>
  <c r="CA67" i="2"/>
  <c r="CD6" i="2" l="1"/>
  <c r="CD1" i="2" s="1"/>
  <c r="BN6" i="2"/>
  <c r="DT6" i="2" s="1"/>
  <c r="CB6" i="2" l="1"/>
  <c r="CB1" i="2" s="1"/>
  <c r="BR6" i="2"/>
  <c r="BO6" i="2"/>
  <c r="BQ6" i="2"/>
  <c r="DT1" i="2"/>
  <c r="BP6" i="2"/>
  <c r="BS6" i="2" l="1"/>
  <c r="BU6" i="2" s="1"/>
  <c r="CC6" i="2" l="1"/>
  <c r="DS6" i="2"/>
  <c r="DS1" i="2" s="1"/>
  <c r="DT2" i="2" s="1"/>
  <c r="CA6" i="2"/>
  <c r="CA1" i="2" s="1"/>
  <c r="CC2" i="2" l="1"/>
  <c r="F27" i="10" l="1"/>
  <c r="E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  <author>Margreeth Dronkert</author>
    <author>Maria Gunnarsson</author>
    <author>tc={7FA138A7-61AE-4907-8076-41E9802C65BA}</author>
    <author>tc={FAE56330-5B2A-4CFA-B236-729FC593864C}</author>
    <author>tc={5DC9EF0A-55E0-4FB7-B992-9B8AF10C55E9}</author>
    <author>tc={0DAC0B2D-FD48-47DF-B553-1F319D1E5AD6}</author>
    <author>tc={7C43A822-2EDD-4F42-92F8-6D910AA1BF64}</author>
    <author>tc={7546338C-65DF-484F-8419-F06F42F5526B}</author>
    <author>tc={4FBF5404-FB2F-41AE-ADB6-B0EFADAFCA68}</author>
    <author>tc={61096745-9A2F-4598-809B-177C461C1148}</author>
    <author>Bart Opten</author>
  </authors>
  <commentList>
    <comment ref="BY10" authorId="0" shapeId="0" xr:uid="{7AF17969-114A-42EB-831D-553D5523EBDE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199,99 --&gt; 219,99</t>
        </r>
      </text>
    </comment>
    <comment ref="AW15" authorId="1" shapeId="0" xr:uid="{38B7CCF9-2F1D-4AEA-A6F4-AF10B5E27B13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26.11: SMS yardage reserved at mill
</t>
        </r>
      </text>
    </comment>
    <comment ref="BY15" authorId="0" shapeId="0" xr:uid="{AAA6FC1A-5520-46F4-B7F9-D6BF25A18EC2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139,99--&gt; 129,99</t>
        </r>
      </text>
    </comment>
    <comment ref="F20" authorId="0" shapeId="0" xr:uid="{906271E1-4A72-4052-AD3F-D48AD551AEAF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H20" authorId="0" shapeId="0" xr:uid="{AFAA5CC4-B0E9-4E46-B142-4BCCB4D77FB7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AV20" authorId="1" shapeId="0" xr:uid="{23F0E591-72C9-4B6E-AE75-7713B93984C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20" authorId="0" shapeId="0" xr:uid="{65003FE9-36B6-4C79-99E1-B9E6F3298204}">
      <text>
        <r>
          <rPr>
            <b/>
            <sz val="9"/>
            <color indexed="81"/>
            <rFont val="Tahoma"/>
            <family val="2"/>
          </rPr>
          <t>mariska 06-06-19:</t>
        </r>
        <r>
          <rPr>
            <sz val="9"/>
            <color indexed="81"/>
            <rFont val="Tahoma"/>
            <family val="2"/>
          </rPr>
          <t xml:space="preserve">
Change from 179,99 --&gt; 169,99.
Changed from indigo to Garment dye
</t>
        </r>
      </text>
    </comment>
    <comment ref="BY27" authorId="0" shapeId="0" xr:uid="{F2F49B2F-E82A-447C-B0BD-6DF5A193AC68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109,99 --&gt; 99,99</t>
        </r>
      </text>
    </comment>
    <comment ref="F31" authorId="0" shapeId="0" xr:uid="{1398C48E-C985-4F4F-B099-30A6A8919A96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H31" authorId="0" shapeId="0" xr:uid="{EC0F1747-260E-4E12-B624-E4CE17876EA8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AV31" authorId="1" shapeId="0" xr:uid="{B9C70577-2272-4CF4-9197-8BC0863C663E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31" authorId="0" shapeId="0" xr:uid="{A5BFEE33-EA9C-4456-9215-B5A162063187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159,99 --&gt; 139,99. Because change from indigo to Garment dye.</t>
        </r>
      </text>
    </comment>
    <comment ref="AW35" authorId="1" shapeId="0" xr:uid="{B385A476-26F9-49DA-A2AE-E5838CB9EC7E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26.11: SMS yardage reserved at mill
</t>
        </r>
      </text>
    </comment>
    <comment ref="AH37" authorId="2" shapeId="0" xr:uid="{CB759615-AB0E-4A1A-9E01-667925F0B043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H38" authorId="2" shapeId="0" xr:uid="{94370B1C-F578-4BBE-9913-8B2C7E7AEFDE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BY45" authorId="0" shapeId="0" xr:uid="{E0142356-4045-4B23-9E49-A969F46E627E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64,99 --&gt; 59,99</t>
        </r>
      </text>
    </comment>
    <comment ref="BY46" authorId="0" shapeId="0" xr:uid="{4A6776EC-C6F8-46DF-A5A5-2F86659B49BD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64,99 --&gt; 59,99</t>
        </r>
      </text>
    </comment>
    <comment ref="BY47" authorId="0" shapeId="0" xr:uid="{7B16ECE0-0FAB-4227-A0F9-4D7460BB3752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69,99--&gt; 59,99</t>
        </r>
      </text>
    </comment>
    <comment ref="BY48" authorId="0" shapeId="0" xr:uid="{10570451-B2B8-45DC-9D0F-F0CD2719ABD2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69,99--&gt; 59,99</t>
        </r>
      </text>
    </comment>
    <comment ref="BY49" authorId="0" shapeId="0" xr:uid="{BCBB2472-2F73-413C-B83F-60356B356E18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BY50" authorId="0" shapeId="0" xr:uid="{95BCB668-94A1-4077-BD6C-C13AE7717B02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BY51" authorId="0" shapeId="0" xr:uid="{EE028B0E-EE25-4515-A1C5-0754757B7B59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BY57" authorId="0" shapeId="0" xr:uid="{FD31828A-1198-450A-B916-0F1C506AB603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59,99 --&gt; 49,99</t>
        </r>
      </text>
    </comment>
    <comment ref="F69" authorId="0" shapeId="0" xr:uid="{70173AE1-0A60-4AAD-ACEF-27E941F95493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H69" authorId="0" shapeId="0" xr:uid="{5DDF1A5B-1A5B-410F-B3D3-CEBA0C87C94A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AV69" authorId="1" shapeId="0" xr:uid="{0D43BE7B-DB99-453B-A1ED-0D88F8EA3D2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69" authorId="0" shapeId="0" xr:uid="{AD15C65D-E52B-4CA0-ADC0-17919614592D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139,99 --&gt; 129,99. Changed from indigo to garment dye
</t>
        </r>
      </text>
    </comment>
    <comment ref="BI72" authorId="3" shapeId="0" xr:uid="{7FA138A7-61AE-4907-8076-41E9802C65B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over printed horizontal</t>
      </text>
    </comment>
    <comment ref="BY72" authorId="0" shapeId="0" xr:uid="{B42F7958-8246-4B5D-835C-15288E3C8663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 
99,99 --&gt; 109,99
</t>
        </r>
      </text>
    </comment>
    <comment ref="BI74" authorId="4" shapeId="0" xr:uid="{FAE56330-5B2A-4CFA-B236-729FC593864C}">
      <text>
        <t>[Threaded comment]
Your version of Excel allows you to read this threaded comment; however, any edits to it will get removed if the file is opened in a newer version of Excel. Learn more: https://go.microsoft.com/fwlink/?linkid=870924
Comment:
    Smiley embroidery on leg opening</t>
      </text>
    </comment>
    <comment ref="E82" authorId="0" shapeId="0" xr:uid="{812E2D79-533D-401A-A8EB-5CC0B360551E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 xml:space="preserve">Rapunzel --&gt; Rapunzel Cropped </t>
        </r>
      </text>
    </comment>
    <comment ref="E83" authorId="0" shapeId="0" xr:uid="{A093EBA1-4E18-4720-98C0-35CB1AF31BBD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 xml:space="preserve">Rapunzel --&gt; Rapunzel Cropped </t>
        </r>
      </text>
    </comment>
    <comment ref="F85" authorId="0" shapeId="0" xr:uid="{CE33A93A-242D-4F0B-AE08-71E3178A91CF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H85" authorId="0" shapeId="0" xr:uid="{517DA9B5-D9AF-4C2E-956D-9169C753EE9F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BY85" authorId="0" shapeId="0" xr:uid="{4040F24C-BF82-429C-A36F-2CA57C85A749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139,99--&gt; 129,99. Changed from Indigo to garment dye</t>
        </r>
      </text>
    </comment>
    <comment ref="BI90" authorId="5" shapeId="0" xr:uid="{5DC9EF0A-55E0-4FB7-B992-9B8AF10C5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Tie dye + tech construction pockets</t>
      </text>
    </comment>
    <comment ref="BI93" authorId="6" shapeId="0" xr:uid="{0DAC0B2D-FD48-47DF-B553-1F319D1E5AD6}">
      <text>
        <t>[Threaded comment]
Your version of Excel allows you to read this threaded comment; however, any edits to it will get removed if the file is opened in a newer version of Excel. Learn more: https://go.microsoft.com/fwlink/?linkid=870924
Comment:
    Tie dye + tech construction pockets</t>
      </text>
    </comment>
    <comment ref="F95" authorId="0" shapeId="0" xr:uid="{04B91E48-24E9-43FB-805C-698C06FC653A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H95" authorId="0" shapeId="0" xr:uid="{0A730E20-1155-4820-A3B9-1B55A386A5C5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AV95" authorId="1" shapeId="0" xr:uid="{8AE458CA-AD03-46B5-A73F-342565141F91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95" authorId="0" shapeId="0" xr:uid="{A1768606-2BEA-477D-AF3F-387F164DAED9}">
      <text>
        <r>
          <rPr>
            <b/>
            <sz val="9"/>
            <color indexed="81"/>
            <rFont val="Tahoma"/>
            <family val="2"/>
          </rPr>
          <t xml:space="preserve">Mariska pricemeeting 29-5-19: </t>
        </r>
        <r>
          <rPr>
            <sz val="9"/>
            <color indexed="81"/>
            <rFont val="Tahoma"/>
            <family val="2"/>
          </rPr>
          <t xml:space="preserve">
129,99--&gt; 139,99
Mariska 6-6-19: 
139,99--&gt; 129,99
Changed from indigo to garment dye</t>
        </r>
      </text>
    </comment>
    <comment ref="AV96" authorId="1" shapeId="0" xr:uid="{E4BDE818-AD51-4E14-93BC-97911EA77BD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96" authorId="0" shapeId="0" xr:uid="{3166D078-F3DC-4EE1-8A2D-6D8FBA77A47F}">
      <text>
        <r>
          <rPr>
            <b/>
            <sz val="9"/>
            <color indexed="81"/>
            <rFont val="Tahoma"/>
            <family val="2"/>
          </rPr>
          <t xml:space="preserve">Mariska pricemeeting 29-5-19: </t>
        </r>
        <r>
          <rPr>
            <sz val="9"/>
            <color indexed="81"/>
            <rFont val="Tahoma"/>
            <family val="2"/>
          </rPr>
          <t xml:space="preserve">
129,99--&gt; 139,99
</t>
        </r>
      </text>
    </comment>
    <comment ref="AV97" authorId="1" shapeId="0" xr:uid="{01834B61-6998-4E99-8EF1-5EC97828FB8B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V98" authorId="1" shapeId="0" xr:uid="{70440BB7-2795-44C6-B5DD-D4B22455999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V99" authorId="1" shapeId="0" xr:uid="{8D48FBD0-0649-42D7-B8CE-47181E71B30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V100" authorId="1" shapeId="0" xr:uid="{0202CF7A-BE68-4EE5-9BBF-90814DAD74E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V103" authorId="1" shapeId="0" xr:uid="{A97A6BBD-7739-428C-BA3A-594CE0BC8379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3" authorId="0" shapeId="0" xr:uid="{18B4EB97-B8AD-426A-850A-B803494EE3DD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129,99 ---&gt; 139,95</t>
        </r>
      </text>
    </comment>
    <comment ref="AV104" authorId="1" shapeId="0" xr:uid="{07F096FD-A583-4B53-87E9-C6F8891650F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4" authorId="0" shapeId="0" xr:uid="{4AF25ED5-2112-4374-B630-A51DFC696FAD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129,99 ---&gt; 139,95</t>
        </r>
      </text>
    </comment>
    <comment ref="AV105" authorId="1" shapeId="0" xr:uid="{A11E65F9-A73F-49EE-8082-C3F744352965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5" authorId="0" shapeId="0" xr:uid="{AA845543-7DB9-4E2C-BD00-2C6EBD17C987}">
      <text>
        <r>
          <rPr>
            <b/>
            <sz val="9"/>
            <color indexed="81"/>
            <rFont val="Tahoma"/>
            <family val="2"/>
          </rPr>
          <t>Mariska price meeting 29-5-19: 
119,99 ---&gt; 129,95</t>
        </r>
      </text>
    </comment>
    <comment ref="AV106" authorId="1" shapeId="0" xr:uid="{8D8E1549-B526-4103-902E-877F71C5B04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6" authorId="0" shapeId="0" xr:uid="{41759D88-5170-4A9D-86B6-F18D62ADEEB7}">
      <text>
        <r>
          <rPr>
            <b/>
            <sz val="9"/>
            <color indexed="81"/>
            <rFont val="Tahoma"/>
            <family val="2"/>
          </rPr>
          <t xml:space="preserve">mariska price meeting 29-5-19:
</t>
        </r>
        <r>
          <rPr>
            <sz val="9"/>
            <color indexed="81"/>
            <rFont val="Tahoma"/>
            <family val="2"/>
          </rPr>
          <t>119,99--&gt; 129,95</t>
        </r>
      </text>
    </comment>
    <comment ref="AV107" authorId="1" shapeId="0" xr:uid="{01745958-7029-4595-9DD3-4FCE331BE1D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V108" authorId="1" shapeId="0" xr:uid="{9702EF47-CE0D-47A9-A84D-EFB38F6B1AA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8" authorId="0" shapeId="0" xr:uid="{CEC14EE2-E612-49F3-A8D5-8EF60549A578}">
      <text>
        <r>
          <rPr>
            <b/>
            <sz val="9"/>
            <color indexed="81"/>
            <rFont val="Tahoma"/>
            <family val="2"/>
          </rPr>
          <t xml:space="preserve">mariska price meeting 29-5-19:
</t>
        </r>
        <r>
          <rPr>
            <sz val="9"/>
            <color indexed="81"/>
            <rFont val="Tahoma"/>
            <family val="2"/>
          </rPr>
          <t>119,99--&gt; 129,95</t>
        </r>
      </text>
    </comment>
    <comment ref="AV109" authorId="1" shapeId="0" xr:uid="{645EE15F-2E72-4EC5-AE04-F33ABDCA8B48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09" authorId="0" shapeId="0" xr:uid="{C763DA18-2330-4ACB-A6DF-90FF273AF05C}">
      <text>
        <r>
          <rPr>
            <b/>
            <sz val="9"/>
            <color indexed="81"/>
            <rFont val="Tahoma"/>
            <family val="2"/>
          </rPr>
          <t xml:space="preserve">mariska price meeting 29-5-19:
</t>
        </r>
        <r>
          <rPr>
            <sz val="9"/>
            <color indexed="81"/>
            <rFont val="Tahoma"/>
            <family val="2"/>
          </rPr>
          <t>119,99--&gt; 129,95</t>
        </r>
      </text>
    </comment>
    <comment ref="BN116" authorId="0" shapeId="0" xr:uid="{47DDE4FC-8CD1-429A-A33E-7BA63AB52B84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17,90
</t>
        </r>
      </text>
    </comment>
    <comment ref="BN118" authorId="0" shapeId="0" xr:uid="{085D9A0A-5B03-4234-A6B5-C71D649476BF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before 21,00
</t>
        </r>
      </text>
    </comment>
    <comment ref="BY121" authorId="0" shapeId="0" xr:uid="{F609E691-1AEB-468F-819C-162356895B8B}">
      <text>
        <r>
          <rPr>
            <b/>
            <sz val="9"/>
            <color indexed="81"/>
            <rFont val="Tahoma"/>
            <family val="2"/>
          </rPr>
          <t>mariska price meeting 29-5-19:
79,99 --&gt; 69,99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22" authorId="0" shapeId="0" xr:uid="{F79E952F-0CE4-4A26-BBCF-37C4A5D6FCFE}">
      <text>
        <r>
          <rPr>
            <b/>
            <sz val="9"/>
            <color indexed="81"/>
            <rFont val="Tahoma"/>
            <family val="2"/>
          </rPr>
          <t>mariska price meeting 29-5-19:
79,99 --&gt; 69,99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23" authorId="0" shapeId="0" xr:uid="{F6DD348F-2466-4191-996A-E41BA76D60B1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124" authorId="0" shapeId="0" xr:uid="{37BDEDED-31C4-4245-BE25-C375CA85C11B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125" authorId="0" shapeId="0" xr:uid="{85FD3A9D-3379-4A3D-97EA-652854B9F48E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128" authorId="0" shapeId="0" xr:uid="{438B7A7D-BC06-4E10-9F1A-88472623A0B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54,99 --&gt; 49,99</t>
        </r>
      </text>
    </comment>
    <comment ref="BN130" authorId="0" shapeId="0" xr:uid="{504A1ACE-DA9A-4FF0-B8C0-40BBCCB6CC4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1" authorId="0" shapeId="0" xr:uid="{8499EE94-C4D1-4F83-9CFB-A0761A60238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2" authorId="0" shapeId="0" xr:uid="{CFC24354-CA03-47FA-92ED-228336F4BBE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3" authorId="0" shapeId="0" xr:uid="{4506BE0A-E2B1-4DBD-B4B2-0CB11BD17A3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4" authorId="0" shapeId="0" xr:uid="{3AB6B70E-1364-4C6D-85EA-9DD90CC9A963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5" authorId="0" shapeId="0" xr:uid="{3CE035D7-6D80-44FE-94CC-11CC811C3B9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6" authorId="0" shapeId="0" xr:uid="{2D32568B-90B5-4CE4-AD54-5E494CFC8FE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9,50
</t>
        </r>
      </text>
    </comment>
    <comment ref="BY136" authorId="0" shapeId="0" xr:uid="{8672711D-2418-4D2D-96D4-00679646F7D0}">
      <text>
        <r>
          <rPr>
            <b/>
            <sz val="9"/>
            <color indexed="81"/>
            <rFont val="Tahoma"/>
            <family val="2"/>
          </rPr>
          <t xml:space="preserve">Mariska 29-5-19 price meeting: 
</t>
        </r>
        <r>
          <rPr>
            <sz val="9"/>
            <color indexed="81"/>
            <rFont val="Tahoma"/>
            <family val="2"/>
          </rPr>
          <t>79,99 --&gt; 59,99</t>
        </r>
      </text>
    </comment>
    <comment ref="BN137" authorId="0" shapeId="0" xr:uid="{7697E8E6-0BE0-41F4-9BC0-9B465078E6E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9,50
</t>
        </r>
      </text>
    </comment>
    <comment ref="BY137" authorId="0" shapeId="0" xr:uid="{B933F046-A697-476A-97DE-B9FA03F6C29C}">
      <text>
        <r>
          <rPr>
            <b/>
            <sz val="9"/>
            <color indexed="81"/>
            <rFont val="Tahoma"/>
            <family val="2"/>
          </rPr>
          <t xml:space="preserve">Mariska 29-5-19 price meeting: 
</t>
        </r>
        <r>
          <rPr>
            <sz val="9"/>
            <color indexed="81"/>
            <rFont val="Tahoma"/>
            <family val="2"/>
          </rPr>
          <t>79,99 --&gt; 59,99</t>
        </r>
      </text>
    </comment>
    <comment ref="BN138" authorId="0" shapeId="0" xr:uid="{A2A58882-569D-491F-99F9-DBCC687E5B0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N139" authorId="0" shapeId="0" xr:uid="{4577BC01-ACC3-4DD4-8D0C-C11018E619EB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 was 7,50
</t>
        </r>
      </text>
    </comment>
    <comment ref="BY141" authorId="0" shapeId="0" xr:uid="{C0EFB037-8CC5-4DB1-9281-4F3AD861369B}">
      <text>
        <r>
          <rPr>
            <b/>
            <sz val="9"/>
            <color indexed="81"/>
            <rFont val="Tahoma"/>
            <family val="2"/>
          </rPr>
          <t xml:space="preserve">Price meeting/ mariska 29-5-19: 
49,95 --&gt; 59,95.
</t>
        </r>
      </text>
    </comment>
    <comment ref="AV149" authorId="1" shapeId="0" xr:uid="{77805BA8-B9F4-40AE-9993-830E9B968F78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49" authorId="0" shapeId="0" xr:uid="{6643E1A2-440B-412A-81B9-AA56193F7046}">
      <text>
        <r>
          <rPr>
            <b/>
            <sz val="9"/>
            <color indexed="81"/>
            <rFont val="Tahoma"/>
            <family val="2"/>
          </rPr>
          <t xml:space="preserve">Mariska 29-5-19 price meeting: 
</t>
        </r>
        <r>
          <rPr>
            <sz val="9"/>
            <color indexed="81"/>
            <rFont val="Tahoma"/>
            <family val="2"/>
          </rPr>
          <t>99,99--&gt; 109,99</t>
        </r>
      </text>
    </comment>
    <comment ref="BI150" authorId="7" shapeId="0" xr:uid="{7C43A822-2EDD-4F42-92F8-6D910AA1BF64}">
      <text>
        <t>[Threaded comment]
Your version of Excel allows you to read this threaded comment; however, any edits to it will get removed if the file is opened in a newer version of Excel. Learn more: https://go.microsoft.com/fwlink/?linkid=870924
Comment:
    Smiley embroidery on leg opening</t>
      </text>
    </comment>
    <comment ref="BY150" authorId="0" shapeId="0" xr:uid="{1101D066-B68A-4ADC-AE70-092600704377}">
      <text>
        <r>
          <rPr>
            <b/>
            <sz val="9"/>
            <color indexed="81"/>
            <rFont val="Tahoma"/>
            <family val="2"/>
          </rPr>
          <t xml:space="preserve">Mariska 29-5-19 price meeting: 
</t>
        </r>
        <r>
          <rPr>
            <sz val="9"/>
            <color indexed="81"/>
            <rFont val="Tahoma"/>
            <family val="2"/>
          </rPr>
          <t xml:space="preserve">99,99 --&gt; 119,99
</t>
        </r>
      </text>
    </comment>
    <comment ref="AV155" authorId="1" shapeId="0" xr:uid="{91B82108-43BA-4843-BADA-BEBE2758FC61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155" authorId="0" shapeId="0" xr:uid="{250FE293-A416-4EB4-B6ED-976A65BC5705}">
      <text>
        <r>
          <rPr>
            <b/>
            <sz val="9"/>
            <color indexed="81"/>
            <rFont val="Tahoma"/>
            <family val="2"/>
          </rPr>
          <t>Mariska 29-5-19 price meeting: 139,99 --&gt; 149,99.</t>
        </r>
      </text>
    </comment>
    <comment ref="F156" authorId="0" shapeId="0" xr:uid="{9E1854A2-A3B2-49D4-A325-05AE6990C600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H156" authorId="0" shapeId="0" xr:uid="{A5D0359B-13D6-4688-B3CD-E5F1D4E89429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BY156" authorId="0" shapeId="0" xr:uid="{A1F6C9CC-48A4-4B7F-AC13-55115A983252}">
      <text>
        <r>
          <rPr>
            <b/>
            <sz val="9"/>
            <color indexed="81"/>
            <rFont val="Tahoma"/>
            <family val="2"/>
          </rPr>
          <t>Mariska 29-5-19 price meeting: 139,99 --&gt; 149,99.
Mariska 6-6-19 price meeting: 149,99 --&gt; 139,99. because change indigo into garment dye.</t>
        </r>
      </text>
    </comment>
    <comment ref="BI160" authorId="8" shapeId="0" xr:uid="{7546338C-65DF-484F-8419-F06F42F5526B}">
      <text>
        <t>[Threaded comment]
Your version of Excel allows you to read this threaded comment; however, any edits to it will get removed if the file is opened in a newer version of Excel. Learn more: https://go.microsoft.com/fwlink/?linkid=870924
Comment:
    tie dye</t>
      </text>
    </comment>
    <comment ref="E163" authorId="0" shapeId="0" xr:uid="{37341CCF-5B0B-4C14-ABF3-20885B74B68A}">
      <text>
        <r>
          <rPr>
            <b/>
            <sz val="9"/>
            <color indexed="81"/>
            <rFont val="Tahoma"/>
            <family val="2"/>
          </rPr>
          <t>Mariska :</t>
        </r>
        <r>
          <rPr>
            <sz val="9"/>
            <color indexed="81"/>
            <rFont val="Tahoma"/>
            <family val="2"/>
          </rPr>
          <t xml:space="preserve">
Changed from juno to Juno high</t>
        </r>
      </text>
    </comment>
    <comment ref="BY166" authorId="0" shapeId="0" xr:uid="{CFDC9400-482A-459E-AE47-965778A8DD0C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139,99 --&gt;129,99</t>
        </r>
      </text>
    </comment>
    <comment ref="BY168" authorId="0" shapeId="0" xr:uid="{8D936103-B988-49D8-A1D4-574F9B69755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119,99--&gt;139,99</t>
        </r>
      </text>
    </comment>
    <comment ref="BY193" authorId="0" shapeId="0" xr:uid="{10909F58-23AE-478F-9FA0-539A9A9FABA3}">
      <text>
        <r>
          <rPr>
            <b/>
            <sz val="9"/>
            <color indexed="81"/>
            <rFont val="Tahoma"/>
            <family val="2"/>
          </rPr>
          <t>mariska 29-5-19 Price meeting :</t>
        </r>
        <r>
          <rPr>
            <sz val="9"/>
            <color indexed="81"/>
            <rFont val="Tahoma"/>
            <family val="2"/>
          </rPr>
          <t xml:space="preserve">
139,99 --&gt; 129,99</t>
        </r>
      </text>
    </comment>
    <comment ref="BY194" authorId="0" shapeId="0" xr:uid="{3BC3F108-74F2-404B-9C3E-C4E3E92FEFA9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129,99 --&gt; 119,99</t>
        </r>
      </text>
    </comment>
    <comment ref="BY204" authorId="0" shapeId="0" xr:uid="{68F75CC9-F742-450B-8461-33235E93B974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169,99 --&gt; 159,99</t>
        </r>
      </text>
    </comment>
    <comment ref="BI214" authorId="0" shapeId="0" xr:uid="{B773C05C-6DCE-401F-BBF8-17310896727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Prices NP?
</t>
        </r>
      </text>
    </comment>
    <comment ref="BI215" authorId="0" shapeId="0" xr:uid="{08E408D8-26CE-44A2-9122-6A8656637B3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Prices NP?
</t>
        </r>
      </text>
    </comment>
    <comment ref="BY216" authorId="0" shapeId="0" xr:uid="{2CF2FAFB-B087-4490-AC58-BE415461346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54,99 --&gt; 49,99</t>
        </r>
      </text>
    </comment>
    <comment ref="F238" authorId="0" shapeId="0" xr:uid="{C94F181D-BE04-4625-82E1-5B3951AC3C5C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H238" authorId="0" shapeId="0" xr:uid="{5E10692D-162B-4413-B980-C7DE9A330A5B}">
      <text>
        <r>
          <rPr>
            <b/>
            <sz val="9"/>
            <color indexed="81"/>
            <rFont val="Tahoma"/>
            <family val="2"/>
          </rPr>
          <t>Mariska 12-6-19:</t>
        </r>
        <r>
          <rPr>
            <sz val="9"/>
            <color indexed="81"/>
            <rFont val="Tahoma"/>
            <family val="2"/>
          </rPr>
          <t xml:space="preserve">
LI204078BF NEW LIGHTER INDIGO --&gt; LI400059BF</t>
        </r>
      </text>
    </comment>
    <comment ref="BY238" authorId="0" shapeId="0" xr:uid="{286D9507-9CE9-4F55-A46B-879617B6351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changed 109,99 --&gt; 99,99
Changed indigo into garment dye </t>
        </r>
      </text>
    </comment>
    <comment ref="CR238" authorId="9" shapeId="0" xr:uid="{4FBF5404-FB2F-41AE-ADB6-B0EFADAFCA68}">
      <text>
        <t>[Threaded comment]
Your version of Excel allows you to read this threaded comment; however, any edits to it will get removed if the file is opened in a newer version of Excel. Learn more: https://go.microsoft.com/fwlink/?linkid=870924
Comment:
    C/O SS19 from Stock</t>
      </text>
    </comment>
    <comment ref="AS250" authorId="0" shapeId="0" xr:uid="{1A7157CF-5AF3-4FF4-AA68-467CA9B9B48B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0" authorId="0" shapeId="0" xr:uid="{BE47E4D1-A75F-4AF1-AEBE-C407637CBE68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0" authorId="0" shapeId="0" xr:uid="{4DF47D78-EEE8-49A7-9B70-BF51CD26072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149,99--&gt;119,99</t>
        </r>
      </text>
    </comment>
    <comment ref="AS251" authorId="0" shapeId="0" xr:uid="{427105F9-2E72-4381-AAED-78C28868FFD6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1" authorId="0" shapeId="0" xr:uid="{FCEFA892-5531-41B8-B517-99F6188FB386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1" authorId="0" shapeId="0" xr:uid="{08C3E72E-FE54-4E28-A7FF-88086ADDF57E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149,99--&gt;119,99</t>
        </r>
      </text>
    </comment>
    <comment ref="AS252" authorId="0" shapeId="0" xr:uid="{16AA2F41-06C3-420D-BD1B-7FB62009B298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2" authorId="0" shapeId="0" xr:uid="{B46E424B-87F6-405D-9C2A-AA8A1F440D71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2" authorId="0" shapeId="0" xr:uid="{5B99B326-80BD-47BA-B2D9-39FD1D23DB2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129,99--&gt; 119,99
</t>
        </r>
      </text>
    </comment>
    <comment ref="AS253" authorId="0" shapeId="0" xr:uid="{2C584F22-BD72-4CEF-98BD-E30143122CA3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3" authorId="0" shapeId="0" xr:uid="{9707C633-7D34-403E-BED0-999281664FA3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3" authorId="0" shapeId="0" xr:uid="{2E24B42B-A142-4310-B8C9-992F799DED59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129,99--&gt; 119,99
</t>
        </r>
      </text>
    </comment>
    <comment ref="AS254" authorId="0" shapeId="0" xr:uid="{E6B6CF32-DB67-4C9F-B1C5-39D10951C9CC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4" authorId="0" shapeId="0" xr:uid="{231EAD99-949B-4E56-813D-507E9398BE2A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4" authorId="0" shapeId="0" xr:uid="{87947671-4DA1-4538-8AED-83300A43C3DE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129,99--&gt; 119,99
</t>
        </r>
      </text>
    </comment>
    <comment ref="AS255" authorId="0" shapeId="0" xr:uid="{BDA6C31A-9BC9-4B16-802A-4EF5D198C15F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5" authorId="0" shapeId="0" xr:uid="{7444A723-A9F5-405F-A54A-D93D70065A13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AS256" authorId="0" shapeId="0" xr:uid="{9CF878C6-B97E-43AE-9630-4BB7FF807CEF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6" authorId="0" shapeId="0" xr:uid="{CB3FC4DF-47F6-4676-AB4C-2734DD53B951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AS257" authorId="0" shapeId="0" xr:uid="{1E0E122B-D139-43C0-9AF4-560E600EE8AE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7" authorId="0" shapeId="0" xr:uid="{9FE9863E-7574-4612-A30C-21F33EA23837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AS258" authorId="0" shapeId="0" xr:uid="{01B4D08D-1E2F-48EB-AC98-5DBA1D8C5594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8" authorId="0" shapeId="0" xr:uid="{FDB43887-9FCB-4984-9838-C8491F227638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8" authorId="0" shapeId="0" xr:uid="{E5D61CD3-4F61-49CF-A7F0-CE834C24758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139,99 --&gt; 119,99
</t>
        </r>
      </text>
    </comment>
    <comment ref="AS259" authorId="0" shapeId="0" xr:uid="{80D67D53-3361-49EB-B5BA-8B461D5BCEEA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59" authorId="0" shapeId="0" xr:uid="{98659901-98DA-4523-B77D-E43C3BD95603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59" authorId="0" shapeId="0" xr:uid="{CED453E0-E9D8-4B7E-A01B-2323935CD0F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139,99 --&gt; 119,99
</t>
        </r>
      </text>
    </comment>
    <comment ref="AS260" authorId="0" shapeId="0" xr:uid="{A1F93432-A051-4558-BAA8-152FD1F9D171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60" authorId="0" shapeId="0" xr:uid="{F98F6287-462B-4501-9D47-C8DA8A836740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60" authorId="0" shapeId="0" xr:uid="{D98EB6F9-8150-4A64-A0D6-62A18B6AB90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129,99--&gt; 119,99</t>
        </r>
      </text>
    </comment>
    <comment ref="AS261" authorId="0" shapeId="0" xr:uid="{3EC383A6-273A-4294-8BC4-710153729B50}">
      <text>
        <r>
          <rPr>
            <sz val="9"/>
            <color indexed="81"/>
            <rFont val="Tahoma"/>
            <family val="2"/>
          </rPr>
          <t>mariska 1-5-19: 
3,50 euro - 160 cm breed
3,60 euro - 180 cm breed</t>
        </r>
      </text>
    </comment>
    <comment ref="AT261" authorId="0" shapeId="0" xr:uid="{D1E41279-A085-4F6C-88A5-A8C51D6FA3CF}">
      <text>
        <r>
          <rPr>
            <b/>
            <sz val="9"/>
            <color indexed="81"/>
            <rFont val="Tahoma"/>
            <family val="2"/>
          </rPr>
          <t xml:space="preserve">Mariska 19-6-19:
</t>
        </r>
        <r>
          <rPr>
            <sz val="9"/>
            <color indexed="81"/>
            <rFont val="Tahoma"/>
            <family val="2"/>
          </rPr>
          <t xml:space="preserve">Kilim took back there info. They can't produce 180cm the XL version is 162cm. Other version is 150cm
</t>
        </r>
      </text>
    </comment>
    <comment ref="BY261" authorId="0" shapeId="0" xr:uid="{203C2FB9-288F-42A1-8B14-384E4997B49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129,99--&gt; 119,99</t>
        </r>
      </text>
    </comment>
    <comment ref="BY277" authorId="0" shapeId="0" xr:uid="{8E776A5D-6EAD-449B-8DBF-A22C203D6255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64,99 --&gt; 59,99</t>
        </r>
      </text>
    </comment>
    <comment ref="BY278" authorId="0" shapeId="0" xr:uid="{6A292A57-7B46-47A2-B740-E07AB20DB420}">
      <text>
        <r>
          <rPr>
            <b/>
            <sz val="9"/>
            <color indexed="81"/>
            <rFont val="Tahoma"/>
            <family val="2"/>
          </rPr>
          <t xml:space="preserve">mariska price meeting 29-5-19: 
</t>
        </r>
        <r>
          <rPr>
            <sz val="9"/>
            <color indexed="81"/>
            <rFont val="Tahoma"/>
            <family val="2"/>
          </rPr>
          <t>64,99 --&gt; 59,99</t>
        </r>
      </text>
    </comment>
    <comment ref="BY279" authorId="0" shapeId="0" xr:uid="{459993EE-A65D-4E14-AAAC-EE3CAC82B2E6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69,99--&gt; 59,99</t>
        </r>
      </text>
    </comment>
    <comment ref="BY280" authorId="0" shapeId="0" xr:uid="{C915F56F-A376-479A-87C4-56C63F0B5FB0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69,99--&gt; 59,99</t>
        </r>
      </text>
    </comment>
    <comment ref="I281" authorId="0" shapeId="0" xr:uid="{FA84E2A4-6E73-4D1D-A34B-4B6F9A809536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Canceld during price meeting</t>
        </r>
      </text>
    </comment>
    <comment ref="I282" authorId="0" shapeId="0" xr:uid="{B06F9AC8-5EF3-41EA-AA18-02D6F5E5BD8A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Canceld during price meeting</t>
        </r>
      </text>
    </comment>
    <comment ref="BY283" authorId="0" shapeId="0" xr:uid="{43430A25-D5D3-4870-8DC5-940310DE30E0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BY284" authorId="0" shapeId="0" xr:uid="{3289E073-D2A5-4850-AD7F-D6C853D14A80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BY285" authorId="0" shapeId="0" xr:uid="{2DAD410C-CED7-477F-8176-FC5EF23E1BF4}">
      <text>
        <r>
          <rPr>
            <b/>
            <sz val="9"/>
            <color indexed="81"/>
            <rFont val="Tahoma"/>
            <family val="2"/>
          </rPr>
          <t xml:space="preserve">Mariska 29-5-19 price meeting:
</t>
        </r>
        <r>
          <rPr>
            <sz val="9"/>
            <color indexed="81"/>
            <rFont val="Tahoma"/>
            <family val="2"/>
          </rPr>
          <t xml:space="preserve">79,99 --&gt; 69,99
</t>
        </r>
      </text>
    </comment>
    <comment ref="I286" authorId="0" shapeId="0" xr:uid="{31D88FC9-BEF1-414B-B83B-8970DF69A28E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Canceld during price meeting</t>
        </r>
      </text>
    </comment>
    <comment ref="I288" authorId="0" shapeId="0" xr:uid="{82064F7C-CC3D-470A-8A5F-087C52CBA567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Canceld during price meeting</t>
        </r>
      </text>
    </comment>
    <comment ref="BY295" authorId="0" shapeId="0" xr:uid="{F5BE53E2-2DBA-42CB-A8E2-82377DF364B8}">
      <text>
        <r>
          <rPr>
            <b/>
            <sz val="9"/>
            <color indexed="81"/>
            <rFont val="Tahoma"/>
            <family val="2"/>
          </rPr>
          <t>Mariska price meeting 29-5-19:</t>
        </r>
        <r>
          <rPr>
            <sz val="9"/>
            <color indexed="81"/>
            <rFont val="Tahoma"/>
            <family val="2"/>
          </rPr>
          <t xml:space="preserve">
59,99 --&gt; 49,99</t>
        </r>
      </text>
    </comment>
    <comment ref="BI301" authorId="10" shapeId="0" xr:uid="{61096745-9A2F-4598-809B-177C461C1148}">
      <text>
        <t>[Threaded comment]
Your version of Excel allows you to read this threaded comment; however, any edits to it will get removed if the file is opened in a newer version of Excel. Learn more: https://go.microsoft.com/fwlink/?linkid=870924
Comment:
    Sleeve embroidery</t>
      </text>
    </comment>
    <comment ref="AD307" authorId="0" shapeId="0" xr:uid="{2C99A482-C824-49E7-BFCD-7E7A60A4DE9A}">
      <text>
        <r>
          <rPr>
            <b/>
            <sz val="9"/>
            <color indexed="81"/>
            <rFont val="Tahoma"/>
            <family val="2"/>
          </rPr>
          <t xml:space="preserve">Mariska price meeting 29-5-19:
</t>
        </r>
        <r>
          <rPr>
            <sz val="9"/>
            <color indexed="81"/>
            <rFont val="Tahoma"/>
            <family val="2"/>
          </rPr>
          <t>new power --&gt; texpoint</t>
        </r>
      </text>
    </comment>
    <comment ref="BY307" authorId="0" shapeId="0" xr:uid="{26952C3B-4F6B-4DA1-BDF0-AEC98BCBF905}">
      <text>
        <r>
          <rPr>
            <b/>
            <sz val="9"/>
            <color indexed="81"/>
            <rFont val="Tahoma"/>
            <family val="2"/>
          </rPr>
          <t>mariska price meeting 29-5-19:
79,99 --&gt; 69,99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308" authorId="0" shapeId="0" xr:uid="{2AC7EC01-D413-4C83-A00E-267C3E8F628F}">
      <text>
        <r>
          <rPr>
            <b/>
            <sz val="9"/>
            <color indexed="81"/>
            <rFont val="Tahoma"/>
            <family val="2"/>
          </rPr>
          <t xml:space="preserve">Mariska price meeting 29-5-19:
</t>
        </r>
        <r>
          <rPr>
            <sz val="9"/>
            <color indexed="81"/>
            <rFont val="Tahoma"/>
            <family val="2"/>
          </rPr>
          <t>new power --&gt; texpoint</t>
        </r>
      </text>
    </comment>
    <comment ref="BY308" authorId="0" shapeId="0" xr:uid="{DF42CE04-FF43-4AFD-AE59-319EC47C462A}">
      <text>
        <r>
          <rPr>
            <b/>
            <sz val="9"/>
            <color indexed="81"/>
            <rFont val="Tahoma"/>
            <family val="2"/>
          </rPr>
          <t>mariska price meeting 29-5-19:
79,99 --&gt; 69,99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309" authorId="0" shapeId="0" xr:uid="{D847898F-EF10-4A1A-ABA1-F336A45DC1A7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310" authorId="0" shapeId="0" xr:uid="{CA26DF52-12FD-4025-B0B7-F68459F2500F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311" authorId="0" shapeId="0" xr:uid="{C9B919A8-4D7B-4E23-B4EA-C78117FE124A}">
      <text>
        <r>
          <rPr>
            <b/>
            <sz val="9"/>
            <color indexed="81"/>
            <rFont val="Tahoma"/>
            <family val="2"/>
          </rPr>
          <t>Price meeting/ mariska 29-5-19: 
69,95 --&gt; 59,95.
New power --&gt; Valerius</t>
        </r>
      </text>
    </comment>
    <comment ref="BY314" authorId="0" shapeId="0" xr:uid="{69E9FAC8-EA84-4932-9341-944FE19ED1D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54,99 --&gt; 49,99</t>
        </r>
      </text>
    </comment>
    <comment ref="BY317" authorId="0" shapeId="0" xr:uid="{8E176394-DA80-45C7-A6CA-9D27F018E494}">
      <text>
        <r>
          <rPr>
            <b/>
            <sz val="9"/>
            <color indexed="81"/>
            <rFont val="Tahoma"/>
            <family val="2"/>
          </rPr>
          <t xml:space="preserve">Price meeting/ mariska 29-5-19: 
49,95 --&gt; 59,95.
</t>
        </r>
      </text>
    </comment>
    <comment ref="I318" authorId="0" shapeId="0" xr:uid="{3A11EC27-4983-49C3-A89F-D8E603082801}">
      <text>
        <r>
          <rPr>
            <b/>
            <sz val="9"/>
            <color indexed="81"/>
            <rFont val="Tahoma"/>
            <family val="2"/>
          </rPr>
          <t>Mariska 29-5-19 price meeting:</t>
        </r>
        <r>
          <rPr>
            <sz val="9"/>
            <color indexed="81"/>
            <rFont val="Tahoma"/>
            <family val="2"/>
          </rPr>
          <t xml:space="preserve">
Canceld during price meeting. </t>
        </r>
      </text>
    </comment>
    <comment ref="AV318" authorId="1" shapeId="0" xr:uid="{010A480B-E27A-443C-A72D-631A521DA77A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BY322" authorId="0" shapeId="0" xr:uid="{B99842FB-5AB9-4E15-932E-560606B8240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54,99 --&gt; 49,99</t>
        </r>
      </text>
    </comment>
    <comment ref="C336" authorId="11" shapeId="0" xr:uid="{AC4D4F2D-F50B-4233-88D1-8A039256E7F7}">
      <text>
        <r>
          <rPr>
            <b/>
            <sz val="9"/>
            <color indexed="81"/>
            <rFont val="Tahoma"/>
            <family val="2"/>
          </rPr>
          <t>Bart Opten:</t>
        </r>
        <r>
          <rPr>
            <sz val="9"/>
            <color indexed="81"/>
            <rFont val="Tahoma"/>
            <family val="2"/>
          </rPr>
          <t xml:space="preserve">
Incorrectly setup in SAP for the start! Should have been D.Used!
</t>
        </r>
      </text>
    </comment>
    <comment ref="C337" authorId="11" shapeId="0" xr:uid="{88636146-2FFA-469A-A523-D3BEFE638F3E}">
      <text>
        <r>
          <rPr>
            <b/>
            <sz val="9"/>
            <color indexed="81"/>
            <rFont val="Tahoma"/>
            <family val="2"/>
          </rPr>
          <t>Bart Opten:</t>
        </r>
        <r>
          <rPr>
            <sz val="9"/>
            <color indexed="81"/>
            <rFont val="Tahoma"/>
            <family val="2"/>
          </rPr>
          <t xml:space="preserve">
Incorrectly setup in SAP for the start! Should have been D.Used!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  <author>Margreeth Dronkert</author>
    <author>Maria Gunnarsson</author>
  </authors>
  <commentList>
    <comment ref="D21" authorId="0" shapeId="0" xr:uid="{5D426BBE-1C65-4C98-83F7-4626371C5D81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E21" authorId="0" shapeId="0" xr:uid="{BC2A11B0-7540-46F6-88BE-09553BBE52BA}">
      <text>
        <r>
          <rPr>
            <b/>
            <sz val="9"/>
            <color indexed="81"/>
            <rFont val="Tahoma"/>
            <family val="2"/>
          </rPr>
          <t xml:space="preserve">Mariska:
</t>
        </r>
        <r>
          <rPr>
            <sz val="9"/>
            <color indexed="81"/>
            <rFont val="Tahoma"/>
            <family val="2"/>
          </rPr>
          <t xml:space="preserve">Change fabric.
Before: 
€6,50 euro
142cm
</t>
        </r>
      </text>
    </comment>
    <comment ref="AR21" authorId="1" shapeId="0" xr:uid="{F8785DAE-DFD2-4F8F-B257-5F553DFDEBD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21" authorId="1" shapeId="0" xr:uid="{61EB4534-7FFB-4758-9E09-1898752C1EEC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21" authorId="1" shapeId="0" xr:uid="{E6C4FA19-923A-464E-9D51-1E02E9DDA94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D32" authorId="0" shapeId="0" xr:uid="{27432BAF-CBAF-4A82-A576-214F06A4F9F3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E32" authorId="0" shapeId="0" xr:uid="{C4D163D2-0F82-4DC5-9FB3-44EF97251AEB}">
      <text>
        <r>
          <rPr>
            <b/>
            <sz val="9"/>
            <color indexed="81"/>
            <rFont val="Tahoma"/>
            <family val="2"/>
          </rPr>
          <t xml:space="preserve">Mariska:
</t>
        </r>
        <r>
          <rPr>
            <sz val="9"/>
            <color indexed="81"/>
            <rFont val="Tahoma"/>
            <family val="2"/>
          </rPr>
          <t xml:space="preserve">Change fabric.
Before: 
€6,50 euro
142cm
</t>
        </r>
      </text>
    </comment>
    <comment ref="AR32" authorId="1" shapeId="0" xr:uid="{0014FF0B-A348-4A3F-8CF2-BDF7076C9362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32" authorId="1" shapeId="0" xr:uid="{B1FFA125-8FF0-412C-B900-FD44075346FE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32" authorId="1" shapeId="0" xr:uid="{71CFC53C-1C94-49AB-931E-15C6C2249CE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E38" authorId="2" shapeId="0" xr:uid="{B905A6C7-CD6C-4310-86A3-41C627E899AE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39" authorId="2" shapeId="0" xr:uid="{3C987E05-F60C-45F5-8CDE-C3525CD35932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N41" authorId="0" shapeId="0" xr:uid="{674C8B1C-9CB5-4253-B4D1-CB3305B78DD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1" authorId="0" shapeId="0" xr:uid="{C534F71D-ABDD-4407-975D-64F29B6BEB8F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42" authorId="0" shapeId="0" xr:uid="{4D3603CD-EE0F-4D43-918D-08567947963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2" authorId="0" shapeId="0" xr:uid="{937FA52A-5487-41AF-B254-D0903B428A8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43" authorId="0" shapeId="0" xr:uid="{F614D856-7585-4694-8F34-4FE093186F2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43" authorId="0" shapeId="0" xr:uid="{6C2DBF00-411F-4CF8-89AB-8B686777E76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45" authorId="0" shapeId="0" xr:uid="{F0DC6061-6652-46DA-A665-8A45E09577A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10wk lead time
</t>
        </r>
      </text>
    </comment>
    <comment ref="N46" authorId="0" shapeId="0" xr:uid="{24751487-E6A0-4954-AFBE-231942151F9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6" authorId="0" shapeId="0" xr:uid="{04896137-32B6-4A9C-9856-5BAAC47B36A4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47" authorId="0" shapeId="0" xr:uid="{A2F5C367-DC4D-4FFC-8001-D4AEA1E1AB0F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7" authorId="0" shapeId="0" xr:uid="{EF4CA566-EAC4-45F7-ABD0-A0625B6D5F9F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48" authorId="0" shapeId="0" xr:uid="{E4555253-6257-4C9A-9967-C0FABA337B8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8" authorId="0" shapeId="0" xr:uid="{E1796916-4294-442B-A1ED-A627A9072C7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49" authorId="0" shapeId="0" xr:uid="{D79FE4C2-3A7D-408D-B3B6-AB3A64A0FAB6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49" authorId="0" shapeId="0" xr:uid="{60540471-9A1A-4B24-935A-7C753EEBEA9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50" authorId="0" shapeId="0" xr:uid="{49590722-13CF-4C7C-BA4A-714E481F23EB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0" authorId="0" shapeId="0" xr:uid="{5D14E2B1-26A1-47F2-BC5C-E69CE5854E1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1" authorId="0" shapeId="0" xr:uid="{F5EDA658-9C60-45EA-876F-8519ECBB18A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1" authorId="0" shapeId="0" xr:uid="{BA3AEBBE-D997-43E9-B701-3ED8D38A7FB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2" authorId="0" shapeId="0" xr:uid="{B80CCCFF-21E3-43DE-8C30-C0DC85A76A9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2" authorId="0" shapeId="0" xr:uid="{0B9CEC04-5EBB-4B93-9DB2-C815271BBCC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3" authorId="0" shapeId="0" xr:uid="{124D0013-5A71-423A-B9C5-833D0A2B9354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3" authorId="0" shapeId="0" xr:uid="{6DE10B6A-9D24-49D6-8391-712DF413B908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4" authorId="0" shapeId="0" xr:uid="{12C96605-BCF9-4B2C-9A9F-5819B7EC024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4" authorId="0" shapeId="0" xr:uid="{9B67769F-734D-43D3-BE4C-0E5C6DFF2C1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6" authorId="0" shapeId="0" xr:uid="{4C2180BA-530B-498E-AED2-060DE06C16DB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6" authorId="0" shapeId="0" xr:uid="{9258E59E-BAF3-4BDB-BA3F-F8B8C996484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7" authorId="0" shapeId="0" xr:uid="{B0212694-7B0B-400E-974C-3823D8E39B52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7" authorId="0" shapeId="0" xr:uid="{A521D941-901D-4660-9D7D-F7371C13AC5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58" authorId="0" shapeId="0" xr:uid="{7EF2D71E-C753-4081-BC8D-74AFF4948F7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58" authorId="0" shapeId="0" xr:uid="{AC60F3D4-767C-46FF-88CA-5DCA4B9DB7D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60" authorId="0" shapeId="0" xr:uid="{E16D3084-F57F-4312-B9C5-248070E6E98C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60" authorId="0" shapeId="0" xr:uid="{43E6F83C-483A-4EF6-BABA-94A738D380FE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61" authorId="0" shapeId="0" xr:uid="{24F82042-6731-4842-910B-0B146A36F19D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61" authorId="0" shapeId="0" xr:uid="{4AC22ED1-6C9F-41E8-B45A-3B1E7023C713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N62" authorId="0" shapeId="0" xr:uid="{BCFA1F16-CCCD-4921-926C-E2E6E2956B13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O62" authorId="0" shapeId="0" xr:uid="{879AE59A-B33A-4E1C-AFBC-CE6283E14385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production time
</t>
        </r>
      </text>
    </comment>
    <comment ref="D70" authorId="0" shapeId="0" xr:uid="{89BB7C34-0A77-4C33-8B19-9261A6D8686C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indigo linen patxh into dark navy patch</t>
        </r>
      </text>
    </comment>
    <comment ref="AE70" authorId="0" shapeId="0" xr:uid="{F46F40B9-0410-4768-81DC-8039CADA5787}">
      <text>
        <r>
          <rPr>
            <b/>
            <sz val="9"/>
            <color indexed="81"/>
            <rFont val="Tahoma"/>
            <family val="2"/>
          </rPr>
          <t xml:space="preserve">Mariska:
</t>
        </r>
        <r>
          <rPr>
            <sz val="9"/>
            <color indexed="81"/>
            <rFont val="Tahoma"/>
            <family val="2"/>
          </rPr>
          <t xml:space="preserve">Change fabric.
Before: 
€6,50 euro
142cm
</t>
        </r>
      </text>
    </comment>
    <comment ref="AR70" authorId="1" shapeId="0" xr:uid="{6C1EE102-52BE-436A-81C0-3309FF09B6DF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70" authorId="1" shapeId="0" xr:uid="{6A9F6163-3836-4D78-9773-D416B6A91A69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70" authorId="1" shapeId="0" xr:uid="{FCBE5B85-B796-4001-A402-F647E008B121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D86" authorId="0" shapeId="0" xr:uid="{874CE578-D7A5-430A-8A49-C472E4B8AFD2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E86" authorId="0" shapeId="0" xr:uid="{AB6E912C-6D10-4FAE-86E5-262621C6761B}">
      <text>
        <r>
          <rPr>
            <b/>
            <sz val="9"/>
            <color indexed="81"/>
            <rFont val="Tahoma"/>
            <family val="2"/>
          </rPr>
          <t>Mariska :</t>
        </r>
        <r>
          <rPr>
            <sz val="9"/>
            <color indexed="81"/>
            <rFont val="Tahoma"/>
            <family val="2"/>
          </rPr>
          <t xml:space="preserve">
Fabric change after SMS: before 
Price: 10,9/KG 
Width 1,80</t>
        </r>
      </text>
    </comment>
    <comment ref="D95" authorId="0" shapeId="0" xr:uid="{325D3D00-62FD-431C-919A-BCCA3A030A45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R95" authorId="1" shapeId="0" xr:uid="{33F5D5BF-3F98-4AA3-B388-85DF5F8028B7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95" authorId="1" shapeId="0" xr:uid="{3F1A252D-563C-40C1-A489-E83564D767E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95" authorId="1" shapeId="0" xr:uid="{4727AD5E-152C-428C-8DC9-8C854697C7DC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R96" authorId="1" shapeId="0" xr:uid="{E9299E6C-A1E2-4B35-95B1-AD57BFCE7077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96" authorId="1" shapeId="0" xr:uid="{AC6E4353-327B-4AD0-8B64-76EF23231444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96" authorId="1" shapeId="0" xr:uid="{4E4AD9FB-4A2D-4319-BA49-7098A869A1A7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E97" authorId="2" shapeId="0" xr:uid="{F5E4BE74-631D-46FE-9509-BD8E10D6CFB5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98" authorId="2" shapeId="0" xr:uid="{B9BB4FC7-90E1-49F3-821A-D19E26949FBD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99" authorId="2" shapeId="0" xr:uid="{8D4AC9F6-588B-40E0-84DC-BDCE9327CCAD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100" authorId="2" shapeId="0" xr:uid="{B5CC0E74-1726-47BC-8C9D-22F2170672F4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R103" authorId="1" shapeId="0" xr:uid="{CB56C75B-E607-4FE3-B185-C1CFB7E3A9B2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03" authorId="1" shapeId="0" xr:uid="{3822161D-726A-4779-B03C-3513F5F4AD5F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03" authorId="1" shapeId="0" xr:uid="{56D4E9B2-39ED-4C25-BCC5-0CCF60E3C841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R104" authorId="1" shapeId="0" xr:uid="{D9F73103-CD0E-4008-BF04-5A733EC6F2F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04" authorId="1" shapeId="0" xr:uid="{A8734449-D56B-4984-BF4B-6F9F0FD4DE4C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04" authorId="1" shapeId="0" xr:uid="{B8212310-A4F8-4C96-B03B-73C15532BE22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R105" authorId="1" shapeId="0" xr:uid="{9B6ACF24-3A12-45F6-9892-9F7AE7E0ECB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05" authorId="1" shapeId="0" xr:uid="{F6005150-22A2-4105-8C0E-82C6E0E6694A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05" authorId="1" shapeId="0" xr:uid="{89E9579F-CC1D-475C-8E23-722CD7E5E1FF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E106" authorId="2" shapeId="0" xr:uid="{9D0DF600-3A33-4004-9FFF-106CA4629FEE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R108" authorId="1" shapeId="0" xr:uid="{22BAF0A6-38FA-477D-9995-3E4AE390EDE4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08" authorId="1" shapeId="0" xr:uid="{0179D5B7-01C5-486A-B1E0-AAD5322322D2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08" authorId="1" shapeId="0" xr:uid="{AB585B4C-0F6E-486D-9760-1258F711AFB9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E109" authorId="2" shapeId="0" xr:uid="{31C06739-E0A4-459E-B242-20032BBA7C63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N126" authorId="0" shapeId="0" xr:uid="{C1E7971B-FF13-4F2B-A406-AADC2C6E8C94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126" authorId="0" shapeId="0" xr:uid="{145D5A08-9BDF-4300-8C5F-11A0B2E35BE7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127" authorId="0" shapeId="0" xr:uid="{BDFFAB12-E3DC-4C74-93DE-305716A987A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127" authorId="0" shapeId="0" xr:uid="{DF97BA6F-3672-4599-909B-E39F0942A170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N128" authorId="0" shapeId="0" xr:uid="{9D28441B-BA62-4E4D-84C3-1D86942F15AA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O128" authorId="0" shapeId="0" xr:uid="{5133F087-04E9-4F00-A1BB-5A69E2F1A65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Calculated with 10 weeks total lead time
</t>
        </r>
      </text>
    </comment>
    <comment ref="AR145" authorId="1" shapeId="0" xr:uid="{6B6EB684-6273-4168-905D-CB37D7F48B0D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45" authorId="1" shapeId="0" xr:uid="{EA1A2126-B33B-44DF-B752-0E6EC4E3111A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45" authorId="1" shapeId="0" xr:uid="{3D27A5FC-30C1-41E6-B144-69C95A0FC014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E146" authorId="2" shapeId="0" xr:uid="{38915EDD-B4B8-4264-A99E-643B92201C77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147" authorId="2" shapeId="0" xr:uid="{8440E77F-F949-47D0-B0B0-A59243CF0642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E149" authorId="2" shapeId="0" xr:uid="{E5390077-061A-4FB9-B081-2BC12069698F}">
      <text>
        <r>
          <rPr>
            <b/>
            <sz val="9"/>
            <color indexed="81"/>
            <rFont val="Tahoma"/>
            <family val="2"/>
          </rPr>
          <t>Maria Gunnarsson:</t>
        </r>
        <r>
          <rPr>
            <sz val="9"/>
            <color indexed="81"/>
            <rFont val="Tahoma"/>
            <family val="2"/>
          </rPr>
          <t xml:space="preserve">
CHANGED FABRIC</t>
        </r>
      </text>
    </comment>
    <comment ref="AR152" authorId="1" shapeId="0" xr:uid="{19D3D355-B11D-4CCF-96C0-1DEB9FABDD0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152" authorId="1" shapeId="0" xr:uid="{2DD350AC-1BCF-488D-A7BA-1552C449F168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152" authorId="1" shapeId="0" xr:uid="{96FB8EE7-A6D5-459A-92B7-5FDE68D751C0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D159" authorId="0" shapeId="0" xr:uid="{E234E89A-D034-4A2E-A87B-5B9ADF7299BD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E159" authorId="0" shapeId="0" xr:uid="{C2CE4EBC-FBC6-4D60-83B6-039AF682F0F1}">
      <text>
        <r>
          <rPr>
            <b/>
            <sz val="9"/>
            <color indexed="81"/>
            <rFont val="Tahoma"/>
            <family val="2"/>
          </rPr>
          <t>mariska 19-6-19:</t>
        </r>
        <r>
          <rPr>
            <sz val="9"/>
            <color indexed="81"/>
            <rFont val="Tahoma"/>
            <family val="2"/>
          </rPr>
          <t xml:space="preserve">
Fabric changed after SMS. Before: 
Price: 7,15
Width: 148cm
</t>
        </r>
      </text>
    </comment>
    <comment ref="L206" authorId="0" shapeId="0" xr:uid="{D558DB68-0212-4FEB-A4EE-B2EE6EFC2C41}">
      <text>
        <r>
          <rPr>
            <b/>
            <sz val="9"/>
            <color indexed="81"/>
            <rFont val="Tahoma"/>
            <family val="2"/>
          </rPr>
          <t>Gebruiker:</t>
        </r>
        <r>
          <rPr>
            <sz val="9"/>
            <color indexed="81"/>
            <rFont val="Tahoma"/>
            <family val="2"/>
          </rPr>
          <t xml:space="preserve">
avarage order for 3 styles. TTL 1230 pcs
</t>
        </r>
      </text>
    </comment>
    <comment ref="D237" authorId="0" shapeId="0" xr:uid="{00234705-884F-4234-A71D-29E7DA9D9E3B}">
      <text>
        <r>
          <rPr>
            <b/>
            <sz val="9"/>
            <color indexed="81"/>
            <rFont val="Tahoma"/>
            <family val="2"/>
          </rPr>
          <t>mariska 6-6-19:</t>
        </r>
        <r>
          <rPr>
            <sz val="9"/>
            <color indexed="81"/>
            <rFont val="Tahoma"/>
            <family val="2"/>
          </rPr>
          <t xml:space="preserve">
changed from dark indigo linen --&gt; dark navy</t>
        </r>
      </text>
    </comment>
    <comment ref="AE237" authorId="0" shapeId="0" xr:uid="{552592AE-DBA8-459C-813F-A63D14F032C7}">
      <text>
        <r>
          <rPr>
            <b/>
            <sz val="9"/>
            <color indexed="81"/>
            <rFont val="Tahoma"/>
            <family val="2"/>
          </rPr>
          <t>mariska 19-6-19:</t>
        </r>
        <r>
          <rPr>
            <sz val="9"/>
            <color indexed="81"/>
            <rFont val="Tahoma"/>
            <family val="2"/>
          </rPr>
          <t xml:space="preserve">
Fabric changed after SMS. Before: 
Price: 7,15
Width: 148cm
</t>
        </r>
      </text>
    </comment>
    <comment ref="AR308" authorId="1" shapeId="0" xr:uid="{C76A8ADA-8A7B-471C-8C04-A4927732FD17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S308" authorId="1" shapeId="0" xr:uid="{27072059-8194-4A5B-B135-1E7DC0D5E7B6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  <comment ref="AT308" authorId="1" shapeId="0" xr:uid="{E49558AB-33C4-4662-96A2-651CEEDFA902}">
      <text>
        <r>
          <rPr>
            <b/>
            <sz val="9"/>
            <color indexed="81"/>
            <rFont val="Tahoma"/>
            <family val="2"/>
          </rPr>
          <t>Margreeth Dronkert:</t>
        </r>
        <r>
          <rPr>
            <sz val="9"/>
            <color indexed="81"/>
            <rFont val="Tahoma"/>
            <family val="2"/>
          </rPr>
          <t xml:space="preserve">
leadtime sample yardage; tbc / depending on stock level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tc={36A09F35-F79E-492A-B28F-B7D9F7BAAC1C}</author>
  </authors>
  <commentList>
    <comment ref="F2" authorId="0" shapeId="0" xr:uid="{36A09F35-F79E-492A-B28F-B7D9F7BAAC1C}">
      <text>
        <t>[Threaded comment]
Your version of Excel allows you to read this threaded comment; however, any edits to it will get removed if the file is opened in a newer version of Excel. Learn more: https://go.microsoft.com/fwlink/?linkid=870924
Comment:
    C/O SS19 from Stock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Gebruiker</author>
    <author>Bart-Jan Opten</author>
  </authors>
  <commentList>
    <comment ref="H23" authorId="0" shapeId="0" xr:uid="{D284D45B-B86C-47A6-A320-9AC10BA17C22}">
      <text>
        <r>
          <rPr>
            <sz val="9"/>
            <color indexed="81"/>
            <rFont val="Tahoma"/>
            <family val="2"/>
          </rPr>
          <t>mariska 16-5-19: 
price FOB TN</t>
        </r>
      </text>
    </comment>
    <comment ref="H24" authorId="0" shapeId="0" xr:uid="{E1256654-5AC3-47C1-89BB-266148DFA160}">
      <text>
        <r>
          <rPr>
            <b/>
            <sz val="9"/>
            <color indexed="81"/>
            <rFont val="Tahoma"/>
            <family val="2"/>
          </rPr>
          <t xml:space="preserve">mariska 16-5-19: 
</t>
        </r>
        <r>
          <rPr>
            <sz val="9"/>
            <color indexed="81"/>
            <rFont val="Tahoma"/>
            <family val="2"/>
          </rPr>
          <t>price FOB TN</t>
        </r>
      </text>
    </comment>
    <comment ref="H25" authorId="0" shapeId="0" xr:uid="{21866B93-8822-4671-AFFE-4672CDAA1F3F}">
      <text>
        <r>
          <rPr>
            <sz val="9"/>
            <color indexed="81"/>
            <rFont val="Tahoma"/>
            <family val="2"/>
          </rPr>
          <t>mariska 16-5-19: 
price FOB TN</t>
        </r>
      </text>
    </comment>
    <comment ref="H26" authorId="0" shapeId="0" xr:uid="{B5BBF970-1DF6-4037-905A-ABE7C690A62C}">
      <text>
        <r>
          <rPr>
            <b/>
            <sz val="9"/>
            <color indexed="81"/>
            <rFont val="Tahoma"/>
            <family val="2"/>
          </rPr>
          <t xml:space="preserve">mariska 16-5-19: 
</t>
        </r>
        <r>
          <rPr>
            <sz val="9"/>
            <color indexed="81"/>
            <rFont val="Tahoma"/>
            <family val="2"/>
          </rPr>
          <t>price FOB TN</t>
        </r>
      </text>
    </comment>
    <comment ref="G38" authorId="1" shapeId="0" xr:uid="{4B452EB4-FE60-4B82-9B01-51DB9EAAE606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1500
</t>
        </r>
      </text>
    </comment>
    <comment ref="F42" authorId="1" shapeId="0" xr:uid="{882EAEEB-C3C9-41FC-B5ED-446AC7455138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1800m</t>
        </r>
      </text>
    </comment>
    <comment ref="F45" authorId="1" shapeId="0" xr:uid="{61858C94-4A96-4A9A-A712-0A77A62080CA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1750 Artlab!</t>
        </r>
      </text>
    </comment>
    <comment ref="K45" authorId="1" shapeId="0" xr:uid="{7D351D7A-795C-48FA-B939-2FFE7E81006F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Warp Stretch Issue!</t>
        </r>
      </text>
    </comment>
    <comment ref="G53" authorId="1" shapeId="0" xr:uid="{76582544-C020-474B-AE4C-84C25B898B4B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500 CXLD
</t>
        </r>
      </text>
    </comment>
    <comment ref="D64" authorId="1" shapeId="0" xr:uid="{ECE99EE4-9BA3-4EBE-864E-9D3F2CCCB34A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BLACK</t>
        </r>
      </text>
    </comment>
    <comment ref="E64" authorId="1" shapeId="0" xr:uid="{82CD13D3-DD3C-43AA-9DAE-756AA3E59362}">
      <text>
        <r>
          <rPr>
            <b/>
            <sz val="9"/>
            <color indexed="81"/>
            <rFont val="Tahoma"/>
            <family val="2"/>
          </rPr>
          <t>Bart-Jan Opten:</t>
        </r>
        <r>
          <rPr>
            <sz val="9"/>
            <color indexed="81"/>
            <rFont val="Tahoma"/>
            <family val="2"/>
          </rPr>
          <t xml:space="preserve">
340</t>
        </r>
      </text>
    </comment>
  </commentList>
</comments>
</file>

<file path=xl/sharedStrings.xml><?xml version="1.0" encoding="utf-8"?>
<sst xmlns="http://schemas.openxmlformats.org/spreadsheetml/2006/main" count="25402" uniqueCount="1843">
  <si>
    <t>STYLE INFO</t>
  </si>
  <si>
    <t xml:space="preserve"> </t>
  </si>
  <si>
    <t>SOURCE</t>
  </si>
  <si>
    <t>PATTERNS</t>
  </si>
  <si>
    <t>C/O</t>
  </si>
  <si>
    <t>A2</t>
  </si>
  <si>
    <t>ORTA</t>
  </si>
  <si>
    <t>TBC</t>
  </si>
  <si>
    <t>SMS SAMPLES</t>
  </si>
  <si>
    <t>CCC</t>
  </si>
  <si>
    <t>PROTO SAMPLES</t>
  </si>
  <si>
    <t>Agent</t>
  </si>
  <si>
    <t>SMS pieces</t>
  </si>
  <si>
    <t>FABRIC</t>
  </si>
  <si>
    <t>D7924O022 Pinus</t>
  </si>
  <si>
    <t>category</t>
  </si>
  <si>
    <t>gender</t>
  </si>
  <si>
    <t>style</t>
  </si>
  <si>
    <t>article nr</t>
  </si>
  <si>
    <t>wash / colour</t>
  </si>
  <si>
    <t>stretch</t>
  </si>
  <si>
    <t>agent</t>
  </si>
  <si>
    <t>vendor</t>
  </si>
  <si>
    <t>laundry</t>
  </si>
  <si>
    <t>fabric supplier</t>
  </si>
  <si>
    <t>fabric code</t>
  </si>
  <si>
    <t>composition</t>
  </si>
  <si>
    <t>weight</t>
  </si>
  <si>
    <t>QC comments</t>
  </si>
  <si>
    <t>country</t>
  </si>
  <si>
    <t>extra info</t>
  </si>
  <si>
    <t>proto price</t>
  </si>
  <si>
    <t>SMS price</t>
  </si>
  <si>
    <t>production price</t>
  </si>
  <si>
    <t>retail
price</t>
  </si>
  <si>
    <t>landed price</t>
  </si>
  <si>
    <t>wholesale price</t>
  </si>
  <si>
    <t>fit</t>
  </si>
  <si>
    <t>size range</t>
  </si>
  <si>
    <t>inseams</t>
  </si>
  <si>
    <t>fabric price</t>
  </si>
  <si>
    <t>order date drop 1</t>
  </si>
  <si>
    <t>order date drop 2</t>
  </si>
  <si>
    <t>order date drop 3</t>
  </si>
  <si>
    <t>consumption</t>
  </si>
  <si>
    <t>pattern maker</t>
  </si>
  <si>
    <t>currency</t>
  </si>
  <si>
    <t>int. wholesale price</t>
  </si>
  <si>
    <t>SMS costs</t>
  </si>
  <si>
    <t>SIZESETS / PP SAMPLES</t>
  </si>
  <si>
    <t>collection / theme</t>
  </si>
  <si>
    <t>techpack send out date</t>
  </si>
  <si>
    <t>strike off / lab dip received date</t>
  </si>
  <si>
    <t>1st proto received date</t>
  </si>
  <si>
    <t>2nd proto received date</t>
  </si>
  <si>
    <t>SS / PPS size(s) requested</t>
  </si>
  <si>
    <t>SS / PPS received date</t>
  </si>
  <si>
    <t>SS / PPS approval deadline date</t>
  </si>
  <si>
    <t>OK for production date</t>
  </si>
  <si>
    <t>QC approved date</t>
  </si>
  <si>
    <t>QUALITY CONTROL</t>
  </si>
  <si>
    <t>internal fabric code</t>
  </si>
  <si>
    <t>FOB or CIF</t>
  </si>
  <si>
    <t>total buy</t>
  </si>
  <si>
    <t>total fabric meters</t>
  </si>
  <si>
    <t>fabric order date</t>
  </si>
  <si>
    <t>confirmed fabric ETD</t>
  </si>
  <si>
    <t>W&amp;C label approval date</t>
  </si>
  <si>
    <t>non organic fabric code (for KOI development)</t>
  </si>
  <si>
    <t>trims ordered date</t>
  </si>
  <si>
    <t>MOQ</t>
  </si>
  <si>
    <t>Leadtime</t>
  </si>
  <si>
    <t>SMS comments for office</t>
  </si>
  <si>
    <t>ROTATEKS</t>
  </si>
  <si>
    <t>GH14550 DNM-EW</t>
  </si>
  <si>
    <t>KONNEKT TEKSTIL</t>
  </si>
  <si>
    <t>INDYBLU</t>
  </si>
  <si>
    <t>BHA</t>
  </si>
  <si>
    <t>ATLANTIQC</t>
  </si>
  <si>
    <t>drop</t>
  </si>
  <si>
    <t xml:space="preserve">SS / PPS approved date </t>
  </si>
  <si>
    <t>Costs - Per Land</t>
  </si>
  <si>
    <t>Costs - Per Agent</t>
  </si>
  <si>
    <t>Insurance (%)</t>
  </si>
  <si>
    <t>Duties (%)</t>
  </si>
  <si>
    <t>Buying commission (%)</t>
  </si>
  <si>
    <t>Transport (%)</t>
  </si>
  <si>
    <t/>
  </si>
  <si>
    <t>Transport</t>
  </si>
  <si>
    <t>Duties</t>
  </si>
  <si>
    <t>Buying agent commission</t>
  </si>
  <si>
    <t>Insurance</t>
  </si>
  <si>
    <t>Total mark-up</t>
  </si>
  <si>
    <t>Vendors</t>
  </si>
  <si>
    <t>STOCK</t>
  </si>
  <si>
    <t>input sample send out date</t>
  </si>
  <si>
    <t>SMS fabric order</t>
  </si>
  <si>
    <t>CHERRYFIELD</t>
  </si>
  <si>
    <t>CRIVEDI</t>
  </si>
  <si>
    <t>TIME BRIDGE</t>
  </si>
  <si>
    <t>Target Purchase price %</t>
  </si>
  <si>
    <t>Mark-up %</t>
  </si>
  <si>
    <t>9585A-33</t>
  </si>
  <si>
    <t>D7253O019 Rosemary stretch</t>
  </si>
  <si>
    <t>D7763O101 lyra true blue</t>
  </si>
  <si>
    <t>CORTEBELO</t>
  </si>
  <si>
    <t>D7486O1164 N-Mica Black OD Black</t>
  </si>
  <si>
    <t xml:space="preserve">9569A-43 </t>
  </si>
  <si>
    <t>IDEA MODA</t>
  </si>
  <si>
    <t>SL7276 Sioux crispy organic</t>
  </si>
  <si>
    <t>RR7716 Elast sioux crispy ORGANIC</t>
  </si>
  <si>
    <t>DIRENE</t>
  </si>
  <si>
    <t>,</t>
  </si>
  <si>
    <t>sustainability fabric</t>
  </si>
  <si>
    <t>EIM Wash; 0-32 Low, 33-36 Medium, +66 High</t>
  </si>
  <si>
    <t>Comments SS/ PPS</t>
  </si>
  <si>
    <t>QC Location</t>
  </si>
  <si>
    <t>QTY of QC PCS HQ</t>
  </si>
  <si>
    <t>Booking Consumption</t>
  </si>
  <si>
    <t>FINAL BUY</t>
  </si>
  <si>
    <t>MTRS BOOKED</t>
  </si>
  <si>
    <t>Comments</t>
  </si>
  <si>
    <t>BUY 1</t>
  </si>
  <si>
    <t>BUY 2</t>
  </si>
  <si>
    <t>Factory Call off</t>
  </si>
  <si>
    <t>Date</t>
  </si>
  <si>
    <t>D5202O289 Caminala smoky blue</t>
  </si>
  <si>
    <t>C/O to SS17</t>
  </si>
  <si>
    <t>D7676O336 Carter nesta blue OD black</t>
  </si>
  <si>
    <t>D7792P1117 Carbonated Blue</t>
  </si>
  <si>
    <t>RR5533 Elast raven sling</t>
  </si>
  <si>
    <t>RR7216 N-PITCH PRESHRUNK ORGANIC</t>
  </si>
  <si>
    <t>SL7274 N Pitch appeal-preshrunk ORGANIC</t>
  </si>
  <si>
    <t>HG06271</t>
  </si>
  <si>
    <t>OG10164 GD-EW</t>
  </si>
  <si>
    <t>RE14473 YD-GW</t>
  </si>
  <si>
    <t>ISKO</t>
  </si>
  <si>
    <t>0003A-38 ECRU!</t>
  </si>
  <si>
    <t>0505A-44 Optic White</t>
  </si>
  <si>
    <t>9573A-37</t>
  </si>
  <si>
    <t xml:space="preserve">9586A-46 </t>
  </si>
  <si>
    <t xml:space="preserve">9587A-46 </t>
  </si>
  <si>
    <t>Total</t>
  </si>
  <si>
    <t>L/O</t>
  </si>
  <si>
    <t>Short</t>
  </si>
  <si>
    <t>Calik</t>
  </si>
  <si>
    <t>Khoi New development!</t>
  </si>
  <si>
    <t>NOT ORGANIC!</t>
  </si>
  <si>
    <t>Leave Calik</t>
  </si>
  <si>
    <t>New development?? Bags??</t>
  </si>
  <si>
    <t>TRC</t>
  </si>
  <si>
    <t>Khoi New development! More options required SS17!</t>
  </si>
  <si>
    <t>H4TEX</t>
  </si>
  <si>
    <t>ArtLab Call Off all and invoice balance</t>
  </si>
  <si>
    <t>Stock @ ISKO</t>
  </si>
  <si>
    <t>C/O to AW17</t>
  </si>
  <si>
    <t>PTT</t>
  </si>
  <si>
    <t>commodity description</t>
  </si>
  <si>
    <t>commodity code</t>
  </si>
  <si>
    <t>Fabric defaults!</t>
  </si>
  <si>
    <t>01023 ASVAN</t>
  </si>
  <si>
    <t>01023 ASVAN With WR Coating</t>
  </si>
  <si>
    <t>Stock @ ArtLab</t>
  </si>
  <si>
    <t>Special Customer</t>
  </si>
  <si>
    <t>total Sales</t>
  </si>
  <si>
    <t>First Forecast</t>
  </si>
  <si>
    <t>Second Forecast</t>
  </si>
  <si>
    <t>C/O fit</t>
  </si>
  <si>
    <t>C/O fit and wash</t>
  </si>
  <si>
    <t>retail markup</t>
  </si>
  <si>
    <t>fit proto approved for SMS date</t>
  </si>
  <si>
    <t>proto / wash / development comments</t>
  </si>
  <si>
    <t>payment terms</t>
  </si>
  <si>
    <t>set target</t>
  </si>
  <si>
    <t>target</t>
  </si>
  <si>
    <t>price meeting comments</t>
  </si>
  <si>
    <t>SMS size</t>
  </si>
  <si>
    <t>wash standard send out date</t>
  </si>
  <si>
    <t>SS/PPS request send out date</t>
  </si>
  <si>
    <t>MANUELA &amp; PERREIRA</t>
  </si>
  <si>
    <t>FLOR DA MODA</t>
  </si>
  <si>
    <t>proto request</t>
  </si>
  <si>
    <t>PO number</t>
  </si>
  <si>
    <t>NETO &amp; SILVA</t>
  </si>
  <si>
    <t>JEANS SERVICES</t>
  </si>
  <si>
    <t>FYROM</t>
  </si>
  <si>
    <t>LLO</t>
  </si>
  <si>
    <t>RAW SMS for wash development</t>
  </si>
  <si>
    <t>SMS received date XTRA MARKETING</t>
  </si>
  <si>
    <t xml:space="preserve">SMS received date PRODUCTION </t>
  </si>
  <si>
    <t>SALES</t>
  </si>
  <si>
    <t>MODALOCA</t>
  </si>
  <si>
    <t>C/O fabric NEXT SEASON?</t>
  </si>
  <si>
    <t>DIFF</t>
  </si>
  <si>
    <t>Stock when bought</t>
  </si>
  <si>
    <t>Comment final BUY</t>
  </si>
  <si>
    <t>Comment</t>
  </si>
  <si>
    <t>total fabric meters Production</t>
  </si>
  <si>
    <t>TOTAL</t>
  </si>
  <si>
    <t>FACTORY CHECK</t>
  </si>
  <si>
    <t>L/O AFTER PROD REQ.</t>
  </si>
  <si>
    <t>Check BUY 1</t>
  </si>
  <si>
    <t>Check BUY 2</t>
  </si>
  <si>
    <t>APX</t>
  </si>
  <si>
    <t>QC comments Sales</t>
  </si>
  <si>
    <t>Wash QC</t>
  </si>
  <si>
    <t>Color #</t>
  </si>
  <si>
    <t>Size Groups</t>
  </si>
  <si>
    <t>STYLE</t>
  </si>
  <si>
    <t>WASH / COLOR</t>
  </si>
  <si>
    <t>Drop</t>
  </si>
  <si>
    <t>-</t>
  </si>
  <si>
    <t>XS-L</t>
  </si>
  <si>
    <t>100% Organic cotton</t>
  </si>
  <si>
    <t>13 oz</t>
  </si>
  <si>
    <t>EUR</t>
  </si>
  <si>
    <t>FOB</t>
  </si>
  <si>
    <t>90 DAYS NETT</t>
  </si>
  <si>
    <t>Jacket</t>
  </si>
  <si>
    <t>Women</t>
  </si>
  <si>
    <t>Tunisia</t>
  </si>
  <si>
    <t>Artlab</t>
  </si>
  <si>
    <t>Orta</t>
  </si>
  <si>
    <t>CXL</t>
  </si>
  <si>
    <t>add / CXL date</t>
  </si>
  <si>
    <t>VEGAN/ NON VEGAN</t>
  </si>
  <si>
    <t>KOI wash / colour code</t>
  </si>
  <si>
    <t xml:space="preserve">SUPPLIER fabric / wash code </t>
  </si>
  <si>
    <t>wash apparel</t>
  </si>
  <si>
    <t>ORGANIC/ NON ORGANIC FOR SMS</t>
  </si>
  <si>
    <t>Estimated production price</t>
  </si>
  <si>
    <t>Lab dip request</t>
  </si>
  <si>
    <t>1st proto fabric</t>
  </si>
  <si>
    <t>SAP ERP comments</t>
  </si>
  <si>
    <t>Basic Color</t>
  </si>
  <si>
    <t>Item No.</t>
  </si>
  <si>
    <t>Colour no.</t>
  </si>
  <si>
    <t>Item description</t>
  </si>
  <si>
    <t>Colours</t>
  </si>
  <si>
    <t>TRIMS</t>
  </si>
  <si>
    <t>Item group</t>
  </si>
  <si>
    <t>Collection</t>
  </si>
  <si>
    <t>Fit</t>
  </si>
  <si>
    <t>Size groups</t>
  </si>
  <si>
    <t>Weight</t>
  </si>
  <si>
    <t>Width</t>
  </si>
  <si>
    <t>Light used</t>
  </si>
  <si>
    <t>C/O Price</t>
  </si>
  <si>
    <t>1st Price Quote</t>
  </si>
  <si>
    <t>2nd Price Quote</t>
  </si>
  <si>
    <t>Purchase price</t>
  </si>
  <si>
    <t>Sales Listprice</t>
  </si>
  <si>
    <t>Merch Qty</t>
  </si>
  <si>
    <t>COST OF GOODS</t>
  </si>
  <si>
    <t>Wholesale Turnover</t>
  </si>
  <si>
    <t>SO ex WEB</t>
  </si>
  <si>
    <t>Greece</t>
  </si>
  <si>
    <t>Artie</t>
  </si>
  <si>
    <t>Art Lab S.a.r.l.</t>
  </si>
  <si>
    <t>Bulgaria</t>
  </si>
  <si>
    <t>India</t>
  </si>
  <si>
    <t>Edward Jeans</t>
  </si>
  <si>
    <t>Italy</t>
  </si>
  <si>
    <t>Portugal</t>
  </si>
  <si>
    <t>Franco Frati</t>
  </si>
  <si>
    <t>New Power Textiles</t>
  </si>
  <si>
    <t>Triscotton</t>
  </si>
  <si>
    <t>Turkey</t>
  </si>
  <si>
    <t>Salgari</t>
  </si>
  <si>
    <t>Netherlands</t>
  </si>
  <si>
    <t>Spain</t>
  </si>
  <si>
    <t>Uni Textiles</t>
  </si>
  <si>
    <t>Croatia</t>
  </si>
  <si>
    <t>China</t>
  </si>
  <si>
    <t>Effegi</t>
  </si>
  <si>
    <t>Republic of Moldova</t>
  </si>
  <si>
    <t>Blanket Bay</t>
  </si>
  <si>
    <t>Jaume Estevez I Serra</t>
  </si>
  <si>
    <t>Collage</t>
  </si>
  <si>
    <t>A. &amp; D. BERRETTI SRL</t>
  </si>
  <si>
    <t>Elleti Group</t>
  </si>
  <si>
    <t>Carthago Creative Clothing</t>
  </si>
  <si>
    <t>Extravie SRL</t>
  </si>
  <si>
    <t>ECO</t>
  </si>
  <si>
    <t>Boro Atelier</t>
  </si>
  <si>
    <t>Officina 3 S.r.l.</t>
  </si>
  <si>
    <t xml:space="preserve">Colour </t>
  </si>
  <si>
    <t>Purchase currency</t>
  </si>
  <si>
    <t>Cost charges</t>
  </si>
  <si>
    <t>Direct costs</t>
  </si>
  <si>
    <t>ITEM weight</t>
  </si>
  <si>
    <t>AKIKO</t>
  </si>
  <si>
    <t>HOT PINK</t>
  </si>
  <si>
    <t>STONE CAMEL</t>
  </si>
  <si>
    <t>OTA</t>
  </si>
  <si>
    <t>PRINTED BURNT ORANGE</t>
  </si>
  <si>
    <t>LIGHT SHADE DENIM</t>
  </si>
  <si>
    <t>ARNALDA</t>
  </si>
  <si>
    <t>FUCHI</t>
  </si>
  <si>
    <t>DRY RE-GEN SELVAGE</t>
  </si>
  <si>
    <t>ASAKA</t>
  </si>
  <si>
    <t>MID BLUE FRINGE</t>
  </si>
  <si>
    <t>ROSALINA</t>
  </si>
  <si>
    <t>CHERRY</t>
  </si>
  <si>
    <t>MELANGE STRIPE</t>
  </si>
  <si>
    <t>MINUSHI</t>
  </si>
  <si>
    <t>BURNT ORANGE</t>
  </si>
  <si>
    <t>NAVY</t>
  </si>
  <si>
    <t>TEN</t>
  </si>
  <si>
    <t>BLUE BLUE TENCEL</t>
  </si>
  <si>
    <t>SUN FLOWER ORANGE</t>
  </si>
  <si>
    <t>XENA</t>
  </si>
  <si>
    <t xml:space="preserve">FINE SUN STRIPE </t>
  </si>
  <si>
    <t>NOBUKO</t>
  </si>
  <si>
    <t>SUN FADED AUBERGINE</t>
  </si>
  <si>
    <t>TAKI</t>
  </si>
  <si>
    <t>MARGUERITE</t>
  </si>
  <si>
    <t>PEACH NUDE</t>
  </si>
  <si>
    <t>PRISCILLA</t>
  </si>
  <si>
    <t>CHAMBRAY TENCEL</t>
  </si>
  <si>
    <t>ASUKA</t>
  </si>
  <si>
    <t>AYAKO</t>
  </si>
  <si>
    <t>TALIESIN</t>
  </si>
  <si>
    <t>OKU</t>
  </si>
  <si>
    <t>BLAIR</t>
  </si>
  <si>
    <t>TAJA</t>
  </si>
  <si>
    <t>TAKATA</t>
  </si>
  <si>
    <t xml:space="preserve">NAVY </t>
  </si>
  <si>
    <t xml:space="preserve">OFF WHITE </t>
  </si>
  <si>
    <t>IDALIKA</t>
  </si>
  <si>
    <t>WHITE</t>
  </si>
  <si>
    <t>GREY MELEE</t>
  </si>
  <si>
    <t>AKISHINO</t>
  </si>
  <si>
    <t>PEACH NUDE TIE DYE</t>
  </si>
  <si>
    <t>NITABE</t>
  </si>
  <si>
    <t>MAJAJI</t>
  </si>
  <si>
    <t>HOT PINK LINEN</t>
  </si>
  <si>
    <t>SUN FLOWER ORANGE LINEN</t>
  </si>
  <si>
    <t xml:space="preserve">WHITE </t>
  </si>
  <si>
    <t>TURQUOISE STRIPE</t>
  </si>
  <si>
    <t>NAVY STRIPE</t>
  </si>
  <si>
    <t>CHERRY STRIPE</t>
  </si>
  <si>
    <t>NAVY NYC</t>
  </si>
  <si>
    <t>WHITE NYC</t>
  </si>
  <si>
    <t xml:space="preserve">SUN FLOWER ORANGE </t>
  </si>
  <si>
    <t>KURODA</t>
  </si>
  <si>
    <t>TURQUOISE GREEN</t>
  </si>
  <si>
    <t>AJI</t>
  </si>
  <si>
    <t>MIRO</t>
  </si>
  <si>
    <t>WHITE SMILEY</t>
  </si>
  <si>
    <t>NUSHI</t>
  </si>
  <si>
    <t>SHOSHI</t>
  </si>
  <si>
    <t>SUKEKO</t>
  </si>
  <si>
    <t>SETSUKO</t>
  </si>
  <si>
    <t>TIGERLILY</t>
  </si>
  <si>
    <t>BENTEN</t>
  </si>
  <si>
    <t>CHAMBRAY</t>
  </si>
  <si>
    <t>NEFERTITI</t>
  </si>
  <si>
    <t>YURIKO</t>
  </si>
  <si>
    <t>BANGJA</t>
  </si>
  <si>
    <t>LIGHT MARBLE SMILEY</t>
  </si>
  <si>
    <t>JANESSA</t>
  </si>
  <si>
    <t>HATSUSEBE</t>
  </si>
  <si>
    <t>SHIGEKO</t>
  </si>
  <si>
    <t>FALLON</t>
  </si>
  <si>
    <t>RAPUNZEL</t>
  </si>
  <si>
    <t>TAKAMADO</t>
  </si>
  <si>
    <t>LEILA</t>
  </si>
  <si>
    <t>DARIA</t>
  </si>
  <si>
    <t>NIJO</t>
  </si>
  <si>
    <t>TIE DYE</t>
  </si>
  <si>
    <t>DAIGO</t>
  </si>
  <si>
    <t>PEAR GREEN</t>
  </si>
  <si>
    <t>DAVID</t>
  </si>
  <si>
    <t>AKIHITO</t>
  </si>
  <si>
    <t>TILL</t>
  </si>
  <si>
    <t>LIGHT VINTAGE TIGERS</t>
  </si>
  <si>
    <t>ENDA POCKET</t>
  </si>
  <si>
    <t>PURE DARK INDIGO LINEN</t>
  </si>
  <si>
    <t>PURE LIGHT INDIGO LINEN</t>
  </si>
  <si>
    <t xml:space="preserve">ENDA </t>
  </si>
  <si>
    <t>OFF WHITE</t>
  </si>
  <si>
    <t>PALE MAUVE</t>
  </si>
  <si>
    <t>ENDA</t>
  </si>
  <si>
    <t>CHAI TEA</t>
  </si>
  <si>
    <t>NAVY FINE STRIPE</t>
  </si>
  <si>
    <t>PEAR GREEN FINE STRIPE</t>
  </si>
  <si>
    <t>ANDREW</t>
  </si>
  <si>
    <t>BLUE LINEN STRIPE</t>
  </si>
  <si>
    <t xml:space="preserve">BEIGE LINEN STRIPE </t>
  </si>
  <si>
    <t>BALDER</t>
  </si>
  <si>
    <t>BLUE CHECK</t>
  </si>
  <si>
    <t>TIGER ALOHA</t>
  </si>
  <si>
    <t xml:space="preserve">CARP ALOHA </t>
  </si>
  <si>
    <t>PARNELL</t>
  </si>
  <si>
    <t>RISING SUN FLAG RED</t>
  </si>
  <si>
    <t>RISING SUN FLAG NAVY</t>
  </si>
  <si>
    <t>RISING SUN FLAG WHITE</t>
  </si>
  <si>
    <t>CARP OCHRE</t>
  </si>
  <si>
    <t>CHEST CARP SKY BLUE</t>
  </si>
  <si>
    <t>TIE DYE CREST PEACH BUD</t>
  </si>
  <si>
    <t>NARA</t>
  </si>
  <si>
    <t xml:space="preserve">CREST PEACH BUD </t>
  </si>
  <si>
    <t>CHOKEI</t>
  </si>
  <si>
    <t>DARIUS</t>
  </si>
  <si>
    <t>STRIPE RED</t>
  </si>
  <si>
    <t>STRIPE NAVY</t>
  </si>
  <si>
    <t xml:space="preserve">GREY MELEE KOIBOY </t>
  </si>
  <si>
    <t xml:space="preserve">NAVY KOIBOY </t>
  </si>
  <si>
    <t>BLACK KOIBOY</t>
  </si>
  <si>
    <t>CARP WHITE</t>
  </si>
  <si>
    <t>CARP PALE MAUVE</t>
  </si>
  <si>
    <t>CHEST CARP WHITE</t>
  </si>
  <si>
    <t>CHEST CARP OCHRE</t>
  </si>
  <si>
    <t>TIE DYE CREST YELLOW IRIS</t>
  </si>
  <si>
    <t>TIE DYE GREEN ASH</t>
  </si>
  <si>
    <t>BIDATSU</t>
  </si>
  <si>
    <t>CRONUS</t>
  </si>
  <si>
    <t>DARK INDIGO LINEN</t>
  </si>
  <si>
    <t>MIGUEL</t>
  </si>
  <si>
    <t>LUCIUS SHORT</t>
  </si>
  <si>
    <t>MID SHADE DENIM</t>
  </si>
  <si>
    <t>HENRI</t>
  </si>
  <si>
    <t>SUJIN</t>
  </si>
  <si>
    <t>WARM SAND</t>
  </si>
  <si>
    <t>KEITAI</t>
  </si>
  <si>
    <t xml:space="preserve">TIE DYE </t>
  </si>
  <si>
    <t>JUNO</t>
  </si>
  <si>
    <t>MYLA LIBER SUPER LIGHT</t>
  </si>
  <si>
    <t>ECO MYLA LIGHT USED</t>
  </si>
  <si>
    <t>VEGGIE WARP STONE</t>
  </si>
  <si>
    <t>MYLA MID WORN</t>
  </si>
  <si>
    <t>ECO VINTAGE OD BLACK</t>
  </si>
  <si>
    <t>JUNO HIGH</t>
  </si>
  <si>
    <t>MYLA RINSE COOLMAX</t>
  </si>
  <si>
    <t>VEGGIE WARP LIGHT</t>
  </si>
  <si>
    <t>ECO MYLA MID BLUE</t>
  </si>
  <si>
    <t>ROMANIA WORN IN</t>
  </si>
  <si>
    <t>ROVER DARK</t>
  </si>
  <si>
    <t>CHRISTINA HIGH</t>
  </si>
  <si>
    <t>COATED VINTAGE</t>
  </si>
  <si>
    <t>ROVER VINTAGE BLACK</t>
  </si>
  <si>
    <t>ALFFIE DARK WORN</t>
  </si>
  <si>
    <t>EMI</t>
  </si>
  <si>
    <t>MYLA SKY LIGHT BLUE</t>
  </si>
  <si>
    <t>MYLA WORN IN</t>
  </si>
  <si>
    <t>ECO MYLA BLUE WORN</t>
  </si>
  <si>
    <t>MYLA RINSE</t>
  </si>
  <si>
    <t>STAY BLACK</t>
  </si>
  <si>
    <t>YAMA</t>
  </si>
  <si>
    <t>ECO RONALD LIGHT COOLMAX</t>
  </si>
  <si>
    <t>RONALD INDIGO COOLMAX</t>
  </si>
  <si>
    <t>XAVIER BLUE WORN</t>
  </si>
  <si>
    <t>RONALD RINSE COOLMAX</t>
  </si>
  <si>
    <t>ALICE</t>
  </si>
  <si>
    <t xml:space="preserve">VINTAGE MID BLUE </t>
  </si>
  <si>
    <t>VINTAGE LIGHT BLUE</t>
  </si>
  <si>
    <t>SUPER LIGHT MARBLE</t>
  </si>
  <si>
    <t>CHARLES</t>
  </si>
  <si>
    <t>NESTA BLUE SULPHUR</t>
  </si>
  <si>
    <t>JOHN</t>
  </si>
  <si>
    <t>RONALD WORN IN COOLMAX</t>
  </si>
  <si>
    <t xml:space="preserve">RONALD OD COOLMAX </t>
  </si>
  <si>
    <t>ECO XAVIER LIGHT</t>
  </si>
  <si>
    <t>RONALD DRY COOLMAX</t>
  </si>
  <si>
    <t>RYAN</t>
  </si>
  <si>
    <t>ROMANIA LIGHT BLUE</t>
  </si>
  <si>
    <t>ROMANIA LIBER BLUE WORN IN</t>
  </si>
  <si>
    <t>DRY COMFORT STRETCH</t>
  </si>
  <si>
    <t>DANIEL</t>
  </si>
  <si>
    <t>RONALD SUPER LIGHT COOLMAX</t>
  </si>
  <si>
    <t>RONALD LIGHT VINTAGE COOLMAX</t>
  </si>
  <si>
    <t>ECO RONALD VINTAGE COOLMAX</t>
  </si>
  <si>
    <t>XAVIER VINTAGE WORN</t>
  </si>
  <si>
    <t>THOR CROPPED</t>
  </si>
  <si>
    <t>VINTAGE STONE BLUE</t>
  </si>
  <si>
    <t>KIDS KOI</t>
  </si>
  <si>
    <t>KIDS KOI JACKET</t>
  </si>
  <si>
    <t>M</t>
  </si>
  <si>
    <t>VEGAN</t>
  </si>
  <si>
    <t>x</t>
  </si>
  <si>
    <t>Jumpsuit</t>
  </si>
  <si>
    <t>Dress</t>
  </si>
  <si>
    <t xml:space="preserve">Woven top </t>
  </si>
  <si>
    <t>Singlet</t>
  </si>
  <si>
    <t>Skirt</t>
  </si>
  <si>
    <t>Shorts</t>
  </si>
  <si>
    <t xml:space="preserve">Pants </t>
  </si>
  <si>
    <t>Jeans</t>
  </si>
  <si>
    <t>Men</t>
  </si>
  <si>
    <t>Unisex</t>
  </si>
  <si>
    <t>Vintage OD black</t>
  </si>
  <si>
    <t>Rinse</t>
  </si>
  <si>
    <t>C/O AW19</t>
  </si>
  <si>
    <t>C/O AW18</t>
  </si>
  <si>
    <t>C/O SS19</t>
  </si>
  <si>
    <t>ID: 37948</t>
  </si>
  <si>
    <t>veggie warp stone</t>
  </si>
  <si>
    <t>ID: 37935</t>
  </si>
  <si>
    <t xml:space="preserve">ID:37927 </t>
  </si>
  <si>
    <t>2 way blue</t>
  </si>
  <si>
    <t>SKY LIGHT BLUE</t>
  </si>
  <si>
    <t>ID:37928</t>
  </si>
  <si>
    <t>ID:37932</t>
  </si>
  <si>
    <t>RInse</t>
  </si>
  <si>
    <t>GORBI USED</t>
  </si>
  <si>
    <t>COME 43</t>
  </si>
  <si>
    <t>ID:37933</t>
  </si>
  <si>
    <t xml:space="preserve">Van mid blue </t>
  </si>
  <si>
    <t>Light vintage</t>
  </si>
  <si>
    <t>ID: 37944</t>
  </si>
  <si>
    <t>60B</t>
  </si>
  <si>
    <t>GD</t>
  </si>
  <si>
    <t>RINSED + PRINTED</t>
  </si>
  <si>
    <t xml:space="preserve">WASH TEST </t>
  </si>
  <si>
    <t>RINSED</t>
  </si>
  <si>
    <t>DRY</t>
  </si>
  <si>
    <t xml:space="preserve">PROTO WASH </t>
  </si>
  <si>
    <t>FABRIC DYE</t>
  </si>
  <si>
    <t>SS19 LIGHT MARBLE</t>
  </si>
  <si>
    <t>TBC DENIM</t>
  </si>
  <si>
    <t>AW18 LIGHT VINTAGE SHADE</t>
  </si>
  <si>
    <t xml:space="preserve">WASHED </t>
  </si>
  <si>
    <t>tone down</t>
  </si>
  <si>
    <t>Take out wholes and paint.</t>
  </si>
  <si>
    <t>Swedish parka</t>
  </si>
  <si>
    <t>c/o arnalda</t>
  </si>
  <si>
    <t xml:space="preserve">Non </t>
  </si>
  <si>
    <t xml:space="preserve">C/O FUCHI </t>
  </si>
  <si>
    <t>SS19 Mirta</t>
  </si>
  <si>
    <t>ONE INSEAM</t>
  </si>
  <si>
    <t xml:space="preserve">Rosalina </t>
  </si>
  <si>
    <t xml:space="preserve">tbc pleat </t>
  </si>
  <si>
    <t>C/O AW19 TEN</t>
  </si>
  <si>
    <t>BEAMS FIT</t>
  </si>
  <si>
    <t>? Wakahiru ?</t>
  </si>
  <si>
    <t xml:space="preserve">Amidala sweat </t>
  </si>
  <si>
    <t>Marguerite</t>
  </si>
  <si>
    <t>vintage stripe</t>
  </si>
  <si>
    <t>SS19 C/O</t>
  </si>
  <si>
    <t xml:space="preserve">C/O Andrew </t>
  </si>
  <si>
    <t>JACOBINA</t>
  </si>
  <si>
    <t>DARIUS ONE SIZE SMALLER</t>
  </si>
  <si>
    <t>HIAMATI</t>
  </si>
  <si>
    <t>TRILBY</t>
  </si>
  <si>
    <t>C/O YETTA</t>
  </si>
  <si>
    <t>C/O NEFERTITI</t>
  </si>
  <si>
    <t>DEANERYS</t>
  </si>
  <si>
    <t>MARIAN SLIT</t>
  </si>
  <si>
    <t>CASPIAN</t>
  </si>
  <si>
    <t>SPENCER TBC</t>
  </si>
  <si>
    <t>XS-XXL</t>
  </si>
  <si>
    <t>ALBAN</t>
  </si>
  <si>
    <t>ALBAN+HOOD</t>
  </si>
  <si>
    <t>new fred perry</t>
  </si>
  <si>
    <t>BLUE SHORT</t>
  </si>
  <si>
    <t>NEW DANIEL CHINO UPDATE</t>
  </si>
  <si>
    <t>CROPPED DANIEL FATIQUE</t>
  </si>
  <si>
    <t>High stretch</t>
  </si>
  <si>
    <t>Mid rise slim</t>
  </si>
  <si>
    <t>30-32-34</t>
  </si>
  <si>
    <t>Basic</t>
  </si>
  <si>
    <t>Super stretch</t>
  </si>
  <si>
    <t>High rise super slim</t>
  </si>
  <si>
    <t>High rise super skinny</t>
  </si>
  <si>
    <t>Mid rise straight</t>
  </si>
  <si>
    <t>High rise comfort slim</t>
  </si>
  <si>
    <t>Comfort</t>
  </si>
  <si>
    <t>High rise loose</t>
  </si>
  <si>
    <t>Baloon shape</t>
  </si>
  <si>
    <t>32-34</t>
  </si>
  <si>
    <t>Long rise slim</t>
  </si>
  <si>
    <t>Relaxed tapered</t>
  </si>
  <si>
    <t>High rise wide leg</t>
  </si>
  <si>
    <t>Kids KOI</t>
  </si>
  <si>
    <t>98-152</t>
  </si>
  <si>
    <t xml:space="preserve">Trucker jacket </t>
  </si>
  <si>
    <t>XS-XL kids</t>
  </si>
  <si>
    <t>new</t>
  </si>
  <si>
    <t>Blue &amp; Dye</t>
  </si>
  <si>
    <t xml:space="preserve">Mergü Tekstil </t>
  </si>
  <si>
    <t>Uni textiles</t>
  </si>
  <si>
    <t>New power</t>
  </si>
  <si>
    <t xml:space="preserve">Tunisia </t>
  </si>
  <si>
    <t>GRG</t>
  </si>
  <si>
    <t>ERA</t>
  </si>
  <si>
    <t>Kilim</t>
  </si>
  <si>
    <t>C5220 sera organic</t>
  </si>
  <si>
    <t>23886 Episode organic</t>
  </si>
  <si>
    <t>9058A-43</t>
  </si>
  <si>
    <t>Northern Linen</t>
  </si>
  <si>
    <t>14988 - LI501155YY 268 A95A - NEW CODE: Li501058yy</t>
  </si>
  <si>
    <t>Candiani</t>
  </si>
  <si>
    <t xml:space="preserve">SK 6262 K-Old Recycled </t>
  </si>
  <si>
    <t>D7030O112 Handwoven denim</t>
  </si>
  <si>
    <t>Mergu Textil</t>
  </si>
  <si>
    <t>45-FO538-PO-008 SOLID DYED (SMS ONLY)</t>
  </si>
  <si>
    <t>45-FO538-ST-009 YARN DYED</t>
  </si>
  <si>
    <t>Textil Santanderina</t>
  </si>
  <si>
    <t>Royo</t>
  </si>
  <si>
    <t>45-G0538GB-002</t>
  </si>
  <si>
    <t xml:space="preserve">LI204078BF NEW LIGHTER INDIGO </t>
  </si>
  <si>
    <t>NAIKAI-4 COLOUR 335 - resource Mergu - tbc?</t>
  </si>
  <si>
    <t>45-G0538GB-002 180GR/M2</t>
  </si>
  <si>
    <t xml:space="preserve">LI400059BF </t>
  </si>
  <si>
    <t>Hellas Cotton</t>
  </si>
  <si>
    <t>175-130-150000-115 (AW18 IDALIKA SWEAT) NON BRUSHED</t>
  </si>
  <si>
    <t>TITSA UG4234 UC 1P ORG -  UCIP ORG (30p/30p/8k)</t>
  </si>
  <si>
    <t>Hellas cotton</t>
  </si>
  <si>
    <t>73398 - 100% organic cotton - back side fabric as shell</t>
  </si>
  <si>
    <t>ORGANIC LINEN 150g</t>
  </si>
  <si>
    <t>120GSM JERSEY - SUPREME COTTON?</t>
  </si>
  <si>
    <t>160GSM JERSEY TENCEL</t>
  </si>
  <si>
    <t xml:space="preserve">PROVA DA 4807  34’28g (M-12) </t>
  </si>
  <si>
    <t>KIlim</t>
  </si>
  <si>
    <t xml:space="preserve">9006A43 PEACOCK </t>
  </si>
  <si>
    <t>45-F0079GB-007</t>
  </si>
  <si>
    <t>LI501158YY BLUE - NEW CODE: Li501058yy</t>
  </si>
  <si>
    <t>LI501158YG BEIGE - NEW CODE: Li501058sg</t>
  </si>
  <si>
    <t>LI204056DF</t>
  </si>
  <si>
    <t>45-FO538-PO-008-DIGITAL AOP</t>
  </si>
  <si>
    <t>PROVA  DA  4807 3-1  30’20  2/30ORG</t>
  </si>
  <si>
    <t>tbc</t>
  </si>
  <si>
    <t>30's 100% Organic cotton sweat - 430gsm</t>
  </si>
  <si>
    <t>100% Organic cotton pique</t>
  </si>
  <si>
    <t>71283D Myla liber blue organic + recycled</t>
  </si>
  <si>
    <t xml:space="preserve">9573 veggie warp stretch </t>
  </si>
  <si>
    <t>71060D Soho TP nesta blue OD black organic + recycled</t>
  </si>
  <si>
    <t>71286D Rover twilight OD black organic + recycled</t>
  </si>
  <si>
    <t>WILLOW -TPX - 31629</t>
  </si>
  <si>
    <t>30131G Corona stay black organic + recycled</t>
  </si>
  <si>
    <t>71285D Xavier blue organic + recycled</t>
  </si>
  <si>
    <t>CALIK</t>
  </si>
  <si>
    <t>9541B-43</t>
  </si>
  <si>
    <t xml:space="preserve">23571 sera  </t>
  </si>
  <si>
    <t>C4239 Episode</t>
  </si>
  <si>
    <t>8853A-43</t>
  </si>
  <si>
    <t>30's 100% Organic cotton jersey - 180gsm</t>
  </si>
  <si>
    <t>9560A-50 semi organic!</t>
  </si>
  <si>
    <t>71101D Myla liber blue</t>
  </si>
  <si>
    <t>71060D Soho TP nesta blue OD black organic</t>
  </si>
  <si>
    <t>62421D MYLA DEEP ROYAL BLUE COOLMAX</t>
  </si>
  <si>
    <t>71413D Romina TP D-clear liber blue</t>
  </si>
  <si>
    <t>71133D Rover twilight OD black</t>
  </si>
  <si>
    <t>30079G Corona</t>
  </si>
  <si>
    <t>71303D RONALD CARIBBEAN BLUE (coolmax)</t>
  </si>
  <si>
    <t>71076D Xavier blue</t>
  </si>
  <si>
    <t>70735D Soho TP nesta blue OD black</t>
  </si>
  <si>
    <t>ORG</t>
  </si>
  <si>
    <t>NON</t>
  </si>
  <si>
    <t>100% Sustainable fabric</t>
  </si>
  <si>
    <t xml:space="preserve">100% Organic cotton </t>
  </si>
  <si>
    <t>100% Linen</t>
  </si>
  <si>
    <t>60% Organic cotton, 40% linen</t>
  </si>
  <si>
    <t>92% Sustainable fabric</t>
  </si>
  <si>
    <t>77% Organic cotton, 15% recycled cotton, 6% polyester, 2% elastane</t>
  </si>
  <si>
    <t>94% Sustainable fabric</t>
  </si>
  <si>
    <t>94% Organic cotton, 5% elastomultiester, 1% elastane</t>
  </si>
  <si>
    <t>93% Sustainable fabric</t>
  </si>
  <si>
    <t>78% Organic cotton, 15% recycled cotton, 5% polyester, 2% elastane</t>
  </si>
  <si>
    <t>99% sustainable fabric</t>
  </si>
  <si>
    <t>85% Sustainable fabric</t>
  </si>
  <si>
    <t>75% Organic cotton, 20% recycled jeans, 3% other fibers, 2% elastane</t>
  </si>
  <si>
    <t>96% Sustainable fabric</t>
  </si>
  <si>
    <t>81% Organic cotton, 15% recycled cotton, 3% polyester, 1% elastane</t>
  </si>
  <si>
    <t>84% Organic cotton, 15% recycled cotton, 1% elastane</t>
  </si>
  <si>
    <t>98% Sustainable fabric</t>
  </si>
  <si>
    <t>98% Organic cotton, 2% elastane</t>
  </si>
  <si>
    <t>7,1 oz</t>
  </si>
  <si>
    <t>10,8 oz</t>
  </si>
  <si>
    <t>12 oz</t>
  </si>
  <si>
    <t>210 g</t>
  </si>
  <si>
    <t>13,5 oz</t>
  </si>
  <si>
    <t>10 oz</t>
  </si>
  <si>
    <t>94 g</t>
  </si>
  <si>
    <t>200 g</t>
  </si>
  <si>
    <t>190 g</t>
  </si>
  <si>
    <t>180 g</t>
  </si>
  <si>
    <t>4,3 oz</t>
  </si>
  <si>
    <t>300 g</t>
  </si>
  <si>
    <t>365 g</t>
  </si>
  <si>
    <t>150 g</t>
  </si>
  <si>
    <t>160 g</t>
  </si>
  <si>
    <t>4,5 oz</t>
  </si>
  <si>
    <t>220 g</t>
  </si>
  <si>
    <t>15 oz</t>
  </si>
  <si>
    <t>6 oz</t>
  </si>
  <si>
    <t>430 g</t>
  </si>
  <si>
    <t>12,5 oz</t>
  </si>
  <si>
    <t>14,5 oz</t>
  </si>
  <si>
    <t>3,7 RFD / 4,1 FD</t>
  </si>
  <si>
    <t>10,9 / kg</t>
  </si>
  <si>
    <t>3,9 RFD / 4,3 FD</t>
  </si>
  <si>
    <t>10,5 / kg</t>
  </si>
  <si>
    <t>NO MOQ</t>
  </si>
  <si>
    <t>N/A</t>
  </si>
  <si>
    <t>FINISH STOCK</t>
  </si>
  <si>
    <t>120m reserved</t>
  </si>
  <si>
    <t>250mts</t>
  </si>
  <si>
    <t>70mts</t>
  </si>
  <si>
    <t>80mts</t>
  </si>
  <si>
    <t>100mts</t>
  </si>
  <si>
    <t>220mts</t>
  </si>
  <si>
    <t>120MTS</t>
  </si>
  <si>
    <t>3wk</t>
  </si>
  <si>
    <t>4 wk(SAMPLING)</t>
  </si>
  <si>
    <t>3 wk</t>
  </si>
  <si>
    <t>2-4 wk</t>
  </si>
  <si>
    <t>6 wk</t>
  </si>
  <si>
    <t>25 DAYS</t>
  </si>
  <si>
    <t>65 DAYS / 3MONTHS</t>
  </si>
  <si>
    <t>65 DAYS / 3 MONTHS</t>
  </si>
  <si>
    <t>20-25 DAYS</t>
  </si>
  <si>
    <t>3 months</t>
  </si>
  <si>
    <t>27-11-2018</t>
  </si>
  <si>
    <t>s</t>
  </si>
  <si>
    <t>10 DAYS</t>
  </si>
  <si>
    <t>10DAYS</t>
  </si>
  <si>
    <t>10-1-2019 Not approved - requested new lab dip expected 18.01</t>
  </si>
  <si>
    <t>10-1-2019 Approved</t>
  </si>
  <si>
    <t>27x32</t>
  </si>
  <si>
    <t>m</t>
  </si>
  <si>
    <t>`</t>
  </si>
  <si>
    <t>32x32</t>
  </si>
  <si>
    <t>SOURCE AVAILABLE/LOCAL 100% LINEN +/- 200GR</t>
  </si>
  <si>
    <t>SOURCE SIMILAR TO HF GH12225 YD-EW FORMER SEASON</t>
  </si>
  <si>
    <t>TEXTIL SANTANDERINA - BLUE BLACK OR 7499 AVAILBLE COL.</t>
  </si>
  <si>
    <t>TEXTIL SANTANDERINA - BLUE BLACK OR 7499 AVAILBLE COL. OR ROYO AW19 FABRIC</t>
  </si>
  <si>
    <t>SOURCE AW19 SWEAT FABRIC</t>
  </si>
  <si>
    <t>SOURCE AW19 JACOBINA FABRIC</t>
  </si>
  <si>
    <t>SOURCE AW19 DARIUS JERSEY</t>
  </si>
  <si>
    <t>SOURCE AVAILABLE LIGHT CHAMBRAY</t>
  </si>
  <si>
    <t xml:space="preserve">SOURCE SIMILAR OPT. AS SS19 KOI ALOHA AOP </t>
  </si>
  <si>
    <t>SOURCE AVAILABLE PIQUE</t>
  </si>
  <si>
    <t>Swatch request</t>
  </si>
  <si>
    <t>S</t>
  </si>
  <si>
    <t>27X32</t>
  </si>
  <si>
    <t>32X32</t>
  </si>
  <si>
    <t>M (122/128)</t>
  </si>
  <si>
    <t>120 g</t>
  </si>
  <si>
    <t>NON ORG</t>
  </si>
  <si>
    <t>IWT</t>
  </si>
  <si>
    <t>K200107005</t>
  </si>
  <si>
    <t>K200107010</t>
  </si>
  <si>
    <t>K200107011</t>
  </si>
  <si>
    <t>K200102005</t>
  </si>
  <si>
    <t>K200102006</t>
  </si>
  <si>
    <t>K200101110</t>
  </si>
  <si>
    <t>K200101405</t>
  </si>
  <si>
    <t>K200101703</t>
  </si>
  <si>
    <t>K200100005</t>
  </si>
  <si>
    <t>K200100010</t>
  </si>
  <si>
    <t>K200103005</t>
  </si>
  <si>
    <t>K200106005</t>
  </si>
  <si>
    <t>K200106006</t>
  </si>
  <si>
    <t>K200106030</t>
  </si>
  <si>
    <t>K200106031</t>
  </si>
  <si>
    <t>K200106050</t>
  </si>
  <si>
    <t>K200106051</t>
  </si>
  <si>
    <t>K200106052</t>
  </si>
  <si>
    <t>K200108005</t>
  </si>
  <si>
    <t>K200152010</t>
  </si>
  <si>
    <t>K200151205</t>
  </si>
  <si>
    <t>K200151305</t>
  </si>
  <si>
    <t>K200151605</t>
  </si>
  <si>
    <t>K200150010</t>
  </si>
  <si>
    <t>K200150011</t>
  </si>
  <si>
    <t>K200150012</t>
  </si>
  <si>
    <t>K200150020</t>
  </si>
  <si>
    <t>K200150025</t>
  </si>
  <si>
    <t>K200153005</t>
  </si>
  <si>
    <t>K200153006</t>
  </si>
  <si>
    <t>K200150013</t>
  </si>
  <si>
    <t>K200150014</t>
  </si>
  <si>
    <t>K200150015</t>
  </si>
  <si>
    <t>K200150021</t>
  </si>
  <si>
    <t>K200150026</t>
  </si>
  <si>
    <t>K200155030</t>
  </si>
  <si>
    <t>K200155031</t>
  </si>
  <si>
    <t>K200155032</t>
  </si>
  <si>
    <t>K200155033</t>
  </si>
  <si>
    <t>K200155034</t>
  </si>
  <si>
    <t>K200155035</t>
  </si>
  <si>
    <t>K200155040</t>
  </si>
  <si>
    <t>K200155041</t>
  </si>
  <si>
    <t>K200155042</t>
  </si>
  <si>
    <t>K200154010</t>
  </si>
  <si>
    <t>K200154011</t>
  </si>
  <si>
    <t>K200154012</t>
  </si>
  <si>
    <t>K200154013</t>
  </si>
  <si>
    <t>K200154014</t>
  </si>
  <si>
    <t>K200154015</t>
  </si>
  <si>
    <t>K200154016</t>
  </si>
  <si>
    <t>K200154017</t>
  </si>
  <si>
    <t>K200154018</t>
  </si>
  <si>
    <t>K200154020</t>
  </si>
  <si>
    <t>K200154021</t>
  </si>
  <si>
    <t>K200154022</t>
  </si>
  <si>
    <t>K200154023</t>
  </si>
  <si>
    <t>K200154024</t>
  </si>
  <si>
    <t>K200154025</t>
  </si>
  <si>
    <t>K200154026</t>
  </si>
  <si>
    <t>K200154027</t>
  </si>
  <si>
    <t>K200154028</t>
  </si>
  <si>
    <t>K200154029</t>
  </si>
  <si>
    <t>K200154030</t>
  </si>
  <si>
    <t>K200154031</t>
  </si>
  <si>
    <t>K200154032</t>
  </si>
  <si>
    <t>K200152005</t>
  </si>
  <si>
    <t>K200152015</t>
  </si>
  <si>
    <t>K200152020</t>
  </si>
  <si>
    <t>K200152025</t>
  </si>
  <si>
    <t>K200152026</t>
  </si>
  <si>
    <t>K200151210</t>
  </si>
  <si>
    <t>K200151215</t>
  </si>
  <si>
    <t>K200151220</t>
  </si>
  <si>
    <t>K200151225</t>
  </si>
  <si>
    <t>K200151230</t>
  </si>
  <si>
    <t>K200151310</t>
  </si>
  <si>
    <t>K200151315</t>
  </si>
  <si>
    <t>K200151320</t>
  </si>
  <si>
    <t>K200151325</t>
  </si>
  <si>
    <t>K200151330</t>
  </si>
  <si>
    <t>K200151405</t>
  </si>
  <si>
    <t>K200151410</t>
  </si>
  <si>
    <t>K200151415</t>
  </si>
  <si>
    <t>K200151610</t>
  </si>
  <si>
    <t>K200151615</t>
  </si>
  <si>
    <t>K200151620</t>
  </si>
  <si>
    <t>K200151625</t>
  </si>
  <si>
    <t>K200151630</t>
  </si>
  <si>
    <t>K200151640</t>
  </si>
  <si>
    <t>K200151905</t>
  </si>
  <si>
    <t>K200151910</t>
  </si>
  <si>
    <t>K200150005</t>
  </si>
  <si>
    <t>K200150006</t>
  </si>
  <si>
    <t>K200150007</t>
  </si>
  <si>
    <t>K200153010</t>
  </si>
  <si>
    <t>K200153011</t>
  </si>
  <si>
    <t>K200153012</t>
  </si>
  <si>
    <t>K200153013</t>
  </si>
  <si>
    <t>K200153014</t>
  </si>
  <si>
    <t>K200153020</t>
  </si>
  <si>
    <t>K200153021</t>
  </si>
  <si>
    <t>K200153025</t>
  </si>
  <si>
    <t>K200153030</t>
  </si>
  <si>
    <t>K200150008</t>
  </si>
  <si>
    <t>K200154005</t>
  </si>
  <si>
    <t>K200154006</t>
  </si>
  <si>
    <t>K200195001</t>
  </si>
  <si>
    <t>K200107015</t>
  </si>
  <si>
    <t>K200107016</t>
  </si>
  <si>
    <t>K200107020</t>
  </si>
  <si>
    <t>K200107025</t>
  </si>
  <si>
    <t>K200107030</t>
  </si>
  <si>
    <t>K200107031</t>
  </si>
  <si>
    <t>K200107035</t>
  </si>
  <si>
    <t>K200107036</t>
  </si>
  <si>
    <t>K200107037</t>
  </si>
  <si>
    <t>K200102010</t>
  </si>
  <si>
    <t>K200102011</t>
  </si>
  <si>
    <t>K200102012</t>
  </si>
  <si>
    <t>K200102015</t>
  </si>
  <si>
    <t>K200102020</t>
  </si>
  <si>
    <t>K200101105</t>
  </si>
  <si>
    <t>K200101115</t>
  </si>
  <si>
    <t>K200101120</t>
  </si>
  <si>
    <t>K200101125</t>
  </si>
  <si>
    <t>K200101130</t>
  </si>
  <si>
    <t>K200101135</t>
  </si>
  <si>
    <t>K200101140</t>
  </si>
  <si>
    <t>K200101145</t>
  </si>
  <si>
    <t>K200101305</t>
  </si>
  <si>
    <t>K200101310</t>
  </si>
  <si>
    <t>K200101315</t>
  </si>
  <si>
    <t>K200101410</t>
  </si>
  <si>
    <t>K200101415</t>
  </si>
  <si>
    <t>K200101420</t>
  </si>
  <si>
    <t>K200101425</t>
  </si>
  <si>
    <t>K200101605</t>
  </si>
  <si>
    <t>K200101610</t>
  </si>
  <si>
    <t>K200101615</t>
  </si>
  <si>
    <t>K200101705</t>
  </si>
  <si>
    <t>K200101710</t>
  </si>
  <si>
    <t>K200101715</t>
  </si>
  <si>
    <t>K200101805</t>
  </si>
  <si>
    <t>K200101810</t>
  </si>
  <si>
    <t>K200100011</t>
  </si>
  <si>
    <t>K200100015</t>
  </si>
  <si>
    <t>K200100020</t>
  </si>
  <si>
    <t>K200100025</t>
  </si>
  <si>
    <t>K200100026</t>
  </si>
  <si>
    <t>K200100030</t>
  </si>
  <si>
    <t>K200100031</t>
  </si>
  <si>
    <t>K200100035</t>
  </si>
  <si>
    <t>K200100040</t>
  </si>
  <si>
    <t>K200100041</t>
  </si>
  <si>
    <t>K200100045</t>
  </si>
  <si>
    <t>K200103010</t>
  </si>
  <si>
    <t>K200103015</t>
  </si>
  <si>
    <t>K200103011</t>
  </si>
  <si>
    <t>K200103016</t>
  </si>
  <si>
    <t>K200101606</t>
  </si>
  <si>
    <t>K200108010</t>
  </si>
  <si>
    <t>K200108015</t>
  </si>
  <si>
    <t>K200108016</t>
  </si>
  <si>
    <t>K200108020</t>
  </si>
  <si>
    <t>K200108021</t>
  </si>
  <si>
    <t>K200108905</t>
  </si>
  <si>
    <t>K200108910</t>
  </si>
  <si>
    <t>K200105005</t>
  </si>
  <si>
    <t>K200105006</t>
  </si>
  <si>
    <t>K200105007</t>
  </si>
  <si>
    <t>K200105008</t>
  </si>
  <si>
    <t>K200105009</t>
  </si>
  <si>
    <t>K200105015</t>
  </si>
  <si>
    <t>K200106010</t>
  </si>
  <si>
    <t>K200106011</t>
  </si>
  <si>
    <t>K200106012</t>
  </si>
  <si>
    <t>K200106013</t>
  </si>
  <si>
    <t>K200106014</t>
  </si>
  <si>
    <t>K200106025</t>
  </si>
  <si>
    <t>K200106026</t>
  </si>
  <si>
    <t>K200103020</t>
  </si>
  <si>
    <t>K200100021</t>
  </si>
  <si>
    <t>K200100022</t>
  </si>
  <si>
    <t>K200100046</t>
  </si>
  <si>
    <t>K200100050</t>
  </si>
  <si>
    <t>K200100055</t>
  </si>
  <si>
    <t>K200100056</t>
  </si>
  <si>
    <t>K200100060</t>
  </si>
  <si>
    <t>K200150030</t>
  </si>
  <si>
    <t>K200150031</t>
  </si>
  <si>
    <t>K200150035</t>
  </si>
  <si>
    <t>K200150036</t>
  </si>
  <si>
    <t>K200150037</t>
  </si>
  <si>
    <t>K200150040</t>
  </si>
  <si>
    <t>K200150041</t>
  </si>
  <si>
    <t>K200101611</t>
  </si>
  <si>
    <t>K200103025</t>
  </si>
  <si>
    <t>K200103026</t>
  </si>
  <si>
    <t>K200103030</t>
  </si>
  <si>
    <t>K200103031</t>
  </si>
  <si>
    <t>K200103032</t>
  </si>
  <si>
    <t>K200103035</t>
  </si>
  <si>
    <t>K200103036</t>
  </si>
  <si>
    <t>K200153026</t>
  </si>
  <si>
    <t>K200153027</t>
  </si>
  <si>
    <t>K200153028</t>
  </si>
  <si>
    <t>K200153029</t>
  </si>
  <si>
    <t>K200153031</t>
  </si>
  <si>
    <t>Konington dooel</t>
  </si>
  <si>
    <t>K190701304</t>
  </si>
  <si>
    <t>Dark used</t>
  </si>
  <si>
    <t>RECYCLED METAL</t>
  </si>
  <si>
    <t>Women's or girls' cotton denim trousers and breeches (excl. industrial and occupational, bib and brace overalls and panties)</t>
  </si>
  <si>
    <t>Womens seasonal</t>
  </si>
  <si>
    <t>71284D Alffie irish blue coated black organic + recycled</t>
  </si>
  <si>
    <t>71131D Alffie irish blue coated black</t>
  </si>
  <si>
    <t>78% Organic cotton, 15% recycled cotton, 5% elastomultiester, 2% elastane</t>
  </si>
  <si>
    <t>130m EX TK 04-08-2018</t>
  </si>
  <si>
    <t>SONIA</t>
  </si>
  <si>
    <t>cfmd</t>
  </si>
  <si>
    <t>K190701102</t>
  </si>
  <si>
    <t>ALFFIE MID WORN</t>
  </si>
  <si>
    <t>K190751202</t>
  </si>
  <si>
    <t>Men's or boys' trousers and breeches of cotton denim (excl. knitted or crocheted, industrial and occupational, bib and brace overalls and underpants)</t>
  </si>
  <si>
    <t>Mens seasonal</t>
  </si>
  <si>
    <t>CARRY OVER AW19</t>
  </si>
  <si>
    <t>K190751302</t>
  </si>
  <si>
    <t>K190701303</t>
  </si>
  <si>
    <t>Denim black</t>
  </si>
  <si>
    <t>100m EXTK 04-08-2018</t>
  </si>
  <si>
    <t>K190701113</t>
  </si>
  <si>
    <t>K180751405</t>
  </si>
  <si>
    <t>Men's or boys' trousers and breeches of cotton (excl. denim, cut corduroy, knitted or crocheted, industrial and occupational, bib and brace overalls and underpants)</t>
  </si>
  <si>
    <t>K170751420</t>
  </si>
  <si>
    <t>Dry</t>
  </si>
  <si>
    <t>NON BLEACH</t>
  </si>
  <si>
    <t>32-34-36</t>
  </si>
  <si>
    <t>Mens royal core</t>
  </si>
  <si>
    <t>ROYAL CORE</t>
  </si>
  <si>
    <t>K190754010</t>
  </si>
  <si>
    <t>K180701310</t>
  </si>
  <si>
    <t>Women's or girls' trousers and breeches, of cotton (not of cut corduroy, of denim or knitted or crocheted and excl. industrial and occupational clothing, bib and brace overalls, briefs and tracksuit bottoms)</t>
  </si>
  <si>
    <t>K180751325</t>
  </si>
  <si>
    <t>Mid used</t>
  </si>
  <si>
    <t>LIBERTY BLUE</t>
  </si>
  <si>
    <t>71185D Diva liber blue organic + recycled</t>
  </si>
  <si>
    <t>70183D Diva liber blue U SOFT</t>
  </si>
  <si>
    <t>86% Sustainable fabric</t>
  </si>
  <si>
    <t>55% Organic cotton, 16% modal, 15% recycled cotton, 10% cotton, 3% elastomultiester, 1% elastane</t>
  </si>
  <si>
    <t>11,9 oz</t>
  </si>
  <si>
    <t>K180751605</t>
  </si>
  <si>
    <t>K170701110</t>
  </si>
  <si>
    <t>Denim grey</t>
  </si>
  <si>
    <t>GREY WORN IN</t>
  </si>
  <si>
    <t>PP SPRAY</t>
  </si>
  <si>
    <t>Womens royal core</t>
  </si>
  <si>
    <t>71148D Pinus organic + recycled</t>
  </si>
  <si>
    <t>83% Organic cotton, 15% recycled cotton, 2% elastane</t>
  </si>
  <si>
    <t>HH</t>
  </si>
  <si>
    <t>K999901104</t>
  </si>
  <si>
    <t>BLACK WORN IN</t>
  </si>
  <si>
    <t xml:space="preserve">PP SPRAY </t>
  </si>
  <si>
    <t>K170701203</t>
  </si>
  <si>
    <t>CHRISTINA</t>
  </si>
  <si>
    <t>MIDNIGHT OVERDYE</t>
  </si>
  <si>
    <t>9585B-33</t>
  </si>
  <si>
    <t>8251 Carbon black OD</t>
  </si>
  <si>
    <t>78% Organic cotton, 15% tencel lyocell, 5% polyester, 2% elastane</t>
  </si>
  <si>
    <t>K999951303</t>
  </si>
  <si>
    <t>K170751210</t>
  </si>
  <si>
    <t>K180701155</t>
  </si>
  <si>
    <t>K999901305</t>
  </si>
  <si>
    <t>BLACK RINSE</t>
  </si>
  <si>
    <t>RINSE</t>
  </si>
  <si>
    <t>K999951201</t>
  </si>
  <si>
    <t>DARK WORN</t>
  </si>
  <si>
    <t>PP SPRAY + RESIN</t>
  </si>
  <si>
    <t>RR7716 Elast sioux crispy organic</t>
  </si>
  <si>
    <t>K999951304</t>
  </si>
  <si>
    <t xml:space="preserve">ROYAL CORE </t>
  </si>
  <si>
    <t>K999951204</t>
  </si>
  <si>
    <t>K170751107</t>
  </si>
  <si>
    <t>K999951401</t>
  </si>
  <si>
    <t>K180701130</t>
  </si>
  <si>
    <t>K999901103</t>
  </si>
  <si>
    <t>MID INDIGO</t>
  </si>
  <si>
    <t>K999901105</t>
  </si>
  <si>
    <t>K999951402</t>
  </si>
  <si>
    <t>K180751205</t>
  </si>
  <si>
    <t>K170701111</t>
  </si>
  <si>
    <t>K170751209</t>
  </si>
  <si>
    <t>K999954000</t>
  </si>
  <si>
    <t>White</t>
  </si>
  <si>
    <t>DARIUS 2-PACK</t>
  </si>
  <si>
    <t>Tee S/S</t>
  </si>
  <si>
    <t>T-shirts, singlets and other vests of cotton, knitted or crocheted</t>
  </si>
  <si>
    <t>XS-XXL mens</t>
  </si>
  <si>
    <t>180gr</t>
  </si>
  <si>
    <t>175g</t>
  </si>
  <si>
    <t>CIF</t>
  </si>
  <si>
    <t>30 DAYS NETT</t>
  </si>
  <si>
    <t>K999954001</t>
  </si>
  <si>
    <t>Black</t>
  </si>
  <si>
    <t>BLACK</t>
  </si>
  <si>
    <t>K999954002</t>
  </si>
  <si>
    <t>Grey</t>
  </si>
  <si>
    <t>150gr NEW  COLOR CODE APCP-G8023</t>
  </si>
  <si>
    <t>150g</t>
  </si>
  <si>
    <t>700kg</t>
  </si>
  <si>
    <t>K170751200</t>
  </si>
  <si>
    <t>JOHN SELVAGE</t>
  </si>
  <si>
    <t>DRY SELVAGE</t>
  </si>
  <si>
    <t>34 (ONE INSEAM)</t>
  </si>
  <si>
    <t>Mens selvage one inseam</t>
  </si>
  <si>
    <t>SL7276 Sioux crispy</t>
  </si>
  <si>
    <t>K999999010</t>
  </si>
  <si>
    <t>Nude</t>
  </si>
  <si>
    <t>KOI BIG BELT</t>
  </si>
  <si>
    <t>NUDE</t>
  </si>
  <si>
    <t>Accessories</t>
  </si>
  <si>
    <t>Belts and bandoliers, of leather or composition leather</t>
  </si>
  <si>
    <t>BELT</t>
  </si>
  <si>
    <t>85-100</t>
  </si>
  <si>
    <t>Belts</t>
  </si>
  <si>
    <t>0% Sustainable fabric</t>
  </si>
  <si>
    <t>100% Leather</t>
  </si>
  <si>
    <t>K999999011</t>
  </si>
  <si>
    <t>Brown</t>
  </si>
  <si>
    <t>COGNAC</t>
  </si>
  <si>
    <t>K999999012</t>
  </si>
  <si>
    <t>K999999015</t>
  </si>
  <si>
    <t>KOI SMALL BELT</t>
  </si>
  <si>
    <t>K999999016</t>
  </si>
  <si>
    <t>K999999017</t>
  </si>
  <si>
    <t>K170700030</t>
  </si>
  <si>
    <t>Blue</t>
  </si>
  <si>
    <t>STEPHANIE</t>
  </si>
  <si>
    <t>BLUE BLACK</t>
  </si>
  <si>
    <t>Women's or girls' suits of artificial fibres (excl. knitted or crocheted, ski overalls and swimwear)</t>
  </si>
  <si>
    <t>XS-L womens</t>
  </si>
  <si>
    <t>11166 BLUE BLACK (COLOUR 901) : Lenzing certif. nr: 11608792</t>
  </si>
  <si>
    <t>100% Tencel lyocell</t>
  </si>
  <si>
    <t>200g</t>
  </si>
  <si>
    <t>EDWARD JEANS</t>
  </si>
  <si>
    <t>CAD</t>
  </si>
  <si>
    <t>30,50 @ New Power!</t>
  </si>
  <si>
    <t>K170752050</t>
  </si>
  <si>
    <t>ERIC</t>
  </si>
  <si>
    <t>MID MARBLE</t>
  </si>
  <si>
    <t>Stock</t>
  </si>
  <si>
    <t>Men's or boys' jackets and blazers of cotton (excl. knitted or crocheted, industrial and occupational, and wind-jackets and similar articles)</t>
  </si>
  <si>
    <t>STONE BLEACH</t>
  </si>
  <si>
    <t>Classic trucker jacket</t>
  </si>
  <si>
    <t>9569A-43</t>
  </si>
  <si>
    <t>K170752051</t>
  </si>
  <si>
    <t>ERIC SELVAGE</t>
  </si>
  <si>
    <t>PETRA</t>
  </si>
  <si>
    <t>K180199010</t>
  </si>
  <si>
    <t>APRON SELVAGE</t>
  </si>
  <si>
    <t>DRY RECYCLED</t>
  </si>
  <si>
    <t>Seasonal C/O</t>
  </si>
  <si>
    <t>Women's or girls' aprons, overalls, smock-overalls and other industrial and occupational clothing of cotton (excl. knitted or crocheted)</t>
  </si>
  <si>
    <t>ONE SIZE</t>
  </si>
  <si>
    <t>SL7212 old recycled</t>
  </si>
  <si>
    <t>33% Sustainable fabric</t>
  </si>
  <si>
    <t>67% Cotton, 33% recycled cotton</t>
  </si>
  <si>
    <t>Stock CCC</t>
  </si>
  <si>
    <t>60 DAYS NETT</t>
  </si>
  <si>
    <t>K180199040</t>
  </si>
  <si>
    <t>WALLET</t>
  </si>
  <si>
    <t>Wallets, purses, key-pouches, cigarette-cases, tobacco-pouches and similar articles carried in the pocket or handbag, with outer surface of leather, composition leather or patent leather</t>
  </si>
  <si>
    <t>Modaloca</t>
  </si>
  <si>
    <t>Officina3</t>
  </si>
  <si>
    <t>K180199020</t>
  </si>
  <si>
    <t>PASSPORT HOLDER</t>
  </si>
  <si>
    <t>Executive-cases, briefcases, portfolios, school satchels and similar containers with outer surface of leather, composition leather or patent leather</t>
  </si>
  <si>
    <t>K180199030</t>
  </si>
  <si>
    <t>GLASS CASE</t>
  </si>
  <si>
    <t>K180751805</t>
  </si>
  <si>
    <t>HOMER SELVAGE</t>
  </si>
  <si>
    <t>13 OZ DRY BLACK</t>
  </si>
  <si>
    <t>High rise slim</t>
  </si>
  <si>
    <t>SL7274 N Pitch appeal-preshrunk organic</t>
  </si>
  <si>
    <t>K170750001</t>
  </si>
  <si>
    <t>BABY KOI</t>
  </si>
  <si>
    <t>74-92</t>
  </si>
  <si>
    <t>Baby KOI</t>
  </si>
  <si>
    <t>6-7W</t>
  </si>
  <si>
    <t>K180199035</t>
  </si>
  <si>
    <t>COIN HOLDER</t>
  </si>
  <si>
    <t>K180199015</t>
  </si>
  <si>
    <t>CARD HOLDER</t>
  </si>
  <si>
    <t>K180751705</t>
  </si>
  <si>
    <t>LUCIUS SELVAGE</t>
  </si>
  <si>
    <t>High rise straight</t>
  </si>
  <si>
    <t>K999954010</t>
  </si>
  <si>
    <t>K999954011</t>
  </si>
  <si>
    <t>K999954012</t>
  </si>
  <si>
    <t>K180150003</t>
  </si>
  <si>
    <t>K999901201</t>
  </si>
  <si>
    <t>DIDO</t>
  </si>
  <si>
    <t>Low rise straight</t>
  </si>
  <si>
    <t>K999901207</t>
  </si>
  <si>
    <t>K170751099</t>
  </si>
  <si>
    <t>CHARLES SELVAGE</t>
  </si>
  <si>
    <t>SL7274 N pitch appeal-preshrunk organic</t>
  </si>
  <si>
    <t>SL7274 N pitch appeal-preshrunk</t>
  </si>
  <si>
    <t>K170751100</t>
  </si>
  <si>
    <t>N-GINE DRY</t>
  </si>
  <si>
    <t>SL4760 N gine preshrunk organic</t>
  </si>
  <si>
    <t>SL4760 N gine preshrunk</t>
  </si>
  <si>
    <t>K180199045</t>
  </si>
  <si>
    <t>JEANS KEY HANGER</t>
  </si>
  <si>
    <t>Wallets, purses, key-pouches, cigarette-cases, tobacco-pouches and similar articles carried in the pocket or handbag, with outer surface of textile materials</t>
  </si>
  <si>
    <t>100% Cotton</t>
  </si>
  <si>
    <t>Women's or girls' dresses of cotton (excl. knitted or crocheted and petticoats)</t>
  </si>
  <si>
    <t>Women's or girls' jackets and blazers of cotton (excl. knitted or crocheted, industrial and occupational, wind-jackets and similar articles)</t>
  </si>
  <si>
    <t>Women's or girls' suits of cotton (excl. knitted or crocheted, ski overalls and swimwear)</t>
  </si>
  <si>
    <t>Women's or girls' trousers and breeches, of artificial fibres (not of cut corduroy, of denim or knitted or crocheted and excl. industrial and occupational clothing, bib and brace overalls, briefs and tracksuit bottoms)</t>
  </si>
  <si>
    <t>Women's or girls' dresses of artificial fibres (excl. knitted or crocheted and petticoats)</t>
  </si>
  <si>
    <t>Men's or boys' jackets and blazers of textile materials (excl. of wool, fine animal hair, cotton or man-made fibres, knitted or crocheted, and wind-jackets and similar articles)</t>
  </si>
  <si>
    <t>Women's or girls' jackets and blazers of textile materials (excl. of wool, fine animal hair, cotton or man-made fibres, knitted or crocheted, wind-jackets and similar articles)</t>
  </si>
  <si>
    <t>Women's or girls' blouses, shirts and shirt-blouses of cotton (excl. knitted or crocheted and vests)</t>
  </si>
  <si>
    <t>Women's or girls' blouses, shirts and shirt-blouses of man-made fibres (excl. knitted or crocheted and vests)</t>
  </si>
  <si>
    <t>Men's or boys' shirts of man-made fibres (excl. knitted or crocheted, nightshirts, singlets and other vests)</t>
  </si>
  <si>
    <t>Men's or boys' shirts of cotton (excl. knitted or crocheted, nightshirts, singlets and other vests)</t>
  </si>
  <si>
    <t>Men's or boys' trousers, bib and brace overalls, breeches and shorts of textile materials (excl. of wool, fine animal hair, cotton or man-made fibres, knitted or crocheted, underpants and swimwear)</t>
  </si>
  <si>
    <t>Men's or boys' trousers, bib and brace overalls, breeches and shorts of cotton, knitted or crocheted (excl. swimwear and underpants)</t>
  </si>
  <si>
    <t>Women's or girls' cotton shorts (excl. knitted or crocheted, panties and swimwear)</t>
  </si>
  <si>
    <t>T-shirts, singlets and other vests of textile materials, knitted or crocheted (excl. of wool, fine animal hair, cotton or man-made fibres)</t>
  </si>
  <si>
    <t>Women's or girls' skirts and divided skirts of cotton (excl. knitted or crocheted and petticoats)</t>
  </si>
  <si>
    <t>Women's or girls' jerseys, pullovers, cardigans, waistcoats and similar articles, of cotton, knitted or crocheted (excl. lightweight fine knit roll, polo or turtleneck jumpers and pullovers and wadded waistcoats)</t>
  </si>
  <si>
    <t>Men's or boys' jerseys, pullovers, cardigans, waistcoats and similar articles, of cotton, knitted or crocheted (excl. lightweight fine knit roll, polo or turtleneck jumpers and pullovers and wadded waistcoats)</t>
  </si>
  <si>
    <t>Shirt L/S</t>
  </si>
  <si>
    <t>Shirt S/S</t>
  </si>
  <si>
    <t>76% Organic cotton, 19% modal, 4% polyester, 1% lycra</t>
  </si>
  <si>
    <t>99% Organic cotton, 1% lycra</t>
  </si>
  <si>
    <t>NON VEGAN</t>
  </si>
  <si>
    <t>Pink</t>
  </si>
  <si>
    <t>Beige</t>
  </si>
  <si>
    <t>Orange</t>
  </si>
  <si>
    <t>Yellow</t>
  </si>
  <si>
    <t>Purple</t>
  </si>
  <si>
    <t>Indigo</t>
  </si>
  <si>
    <t>Red</t>
  </si>
  <si>
    <t>Green</t>
  </si>
  <si>
    <t>Multi</t>
  </si>
  <si>
    <t>WHITE MOUNT FUJI</t>
  </si>
  <si>
    <t>BLACK MOUNT FUJI</t>
  </si>
  <si>
    <t>Off white</t>
  </si>
  <si>
    <t>SKY BLUE</t>
  </si>
  <si>
    <t>PEAR GREEN STRIPE</t>
  </si>
  <si>
    <t>TIE DYE BLUE SMILEY</t>
  </si>
  <si>
    <t>TIE DYE PINK SMILEY</t>
  </si>
  <si>
    <t>GREY MELEE MOUNT FUJI</t>
  </si>
  <si>
    <t>STRIPE LINEN INDIGO</t>
  </si>
  <si>
    <t>INDIGO LINEN PATCH</t>
  </si>
  <si>
    <t>Women's or girls' dresses of textile materials, of silk or silk waste (excl. knitted or crocheted and petticoats)</t>
  </si>
  <si>
    <t>K200182005</t>
  </si>
  <si>
    <t xml:space="preserve">50% Tencel lyocell TRI, 50 % recycled cotton </t>
  </si>
  <si>
    <t>Men's or boys' trousers and breeches of artificial fibres (excl. knitted or crocheted, industrial and occupational, bib and brace overalls and underpants)</t>
  </si>
  <si>
    <t>Women's or girls' shorts of artificial fibres (excl. knitted or crocheted, panties and swimwear)</t>
  </si>
  <si>
    <t>Sweat L/S</t>
  </si>
  <si>
    <t>Tee L/S</t>
  </si>
  <si>
    <t xml:space="preserve">ONE INSEAM </t>
  </si>
  <si>
    <t>Mens shorts</t>
  </si>
  <si>
    <t>Womens shorts</t>
  </si>
  <si>
    <t>Womens seasonal one inseam</t>
  </si>
  <si>
    <t>XS-XL</t>
  </si>
  <si>
    <t>Mens cropped</t>
  </si>
  <si>
    <t>DANIEL SELVAGE</t>
  </si>
  <si>
    <t>Women skirts</t>
  </si>
  <si>
    <t>K200106015</t>
  </si>
  <si>
    <t>K200106016</t>
  </si>
  <si>
    <t>K200106017</t>
  </si>
  <si>
    <t>K200106018</t>
  </si>
  <si>
    <t>K200106019</t>
  </si>
  <si>
    <t>K200106032</t>
  </si>
  <si>
    <t>K200106035</t>
  </si>
  <si>
    <t>K200106036</t>
  </si>
  <si>
    <t>Edward</t>
  </si>
  <si>
    <t>CREST PEACH GREEN ASH</t>
  </si>
  <si>
    <t>Fabric dye of Garment dye (Wash apparel)</t>
  </si>
  <si>
    <t>Fabric upcharge by lower MOQ</t>
  </si>
  <si>
    <t>Shipping lead time fabric to source</t>
  </si>
  <si>
    <t>Production lead time ORDER</t>
  </si>
  <si>
    <t>Order MOQ</t>
  </si>
  <si>
    <t>Production high season</t>
  </si>
  <si>
    <t>Production low season</t>
  </si>
  <si>
    <t>SUPPLIER</t>
  </si>
  <si>
    <t>Price above &gt; 1000 pcs</t>
  </si>
  <si>
    <t>Upcharge by less then order MOQ.</t>
  </si>
  <si>
    <t>Price above &gt; 500 pcs</t>
  </si>
  <si>
    <t>Fabric consumption</t>
  </si>
  <si>
    <t xml:space="preserve"> Fabric MOQ</t>
  </si>
  <si>
    <t>Payment term from Fabric supplier to Sourch</t>
  </si>
  <si>
    <t>ARTICLE INFO</t>
  </si>
  <si>
    <t xml:space="preserve">Certificate on fabric </t>
  </si>
  <si>
    <t>Supplier</t>
  </si>
  <si>
    <t>Quality</t>
  </si>
  <si>
    <t>Fabric Witdh</t>
  </si>
  <si>
    <t>147 cm</t>
  </si>
  <si>
    <t>127 cm</t>
  </si>
  <si>
    <t>134 cm</t>
  </si>
  <si>
    <t>145 cm</t>
  </si>
  <si>
    <t>150 cm</t>
  </si>
  <si>
    <t>157 cm</t>
  </si>
  <si>
    <t>155 cm</t>
  </si>
  <si>
    <t>152 cm</t>
  </si>
  <si>
    <t>160 cm</t>
  </si>
  <si>
    <t>143 cm</t>
  </si>
  <si>
    <t>142 cm</t>
  </si>
  <si>
    <t>149 cm</t>
  </si>
  <si>
    <t>148 cm</t>
  </si>
  <si>
    <t>141 cm</t>
  </si>
  <si>
    <t>140 cm</t>
  </si>
  <si>
    <t>80 cm</t>
  </si>
  <si>
    <t>158 cm</t>
  </si>
  <si>
    <t>154 cm</t>
  </si>
  <si>
    <t>130 cm</t>
  </si>
  <si>
    <t>162 cm</t>
  </si>
  <si>
    <t>55 INCH</t>
  </si>
  <si>
    <t>Fabric Width</t>
  </si>
  <si>
    <t>KENNETH FUJI</t>
  </si>
  <si>
    <t>K200152029</t>
  </si>
  <si>
    <t>Men's or boys' jackets and blazers of synthetic fibres (excl. knitted or crocheted, industrial and occupational, and wind-jackets and similar articles)</t>
  </si>
  <si>
    <t>C/O AW18 KENNETH</t>
  </si>
  <si>
    <t>HEAVY PET / INSIDE: LIGHT PET</t>
  </si>
  <si>
    <t>100% Recycled polyester</t>
  </si>
  <si>
    <t>BLANKET BAY</t>
  </si>
  <si>
    <t>30% PP, 70% CAD</t>
  </si>
  <si>
    <t>50% Tencel lyocell TRI, 50 % recycled cotton</t>
  </si>
  <si>
    <t>76% Organic cotton, 19% modal, 4% polyester, 1% elastane</t>
  </si>
  <si>
    <t>99% Organic cotton, 1% elastane</t>
  </si>
  <si>
    <t>K190151010</t>
  </si>
  <si>
    <t>24-33</t>
  </si>
  <si>
    <t>28-40</t>
  </si>
  <si>
    <t>VEGGIE WARP MID STONE</t>
  </si>
  <si>
    <t>TURQUOISE GREEN STRIPE</t>
  </si>
  <si>
    <t>MARBLE VINTAGE BLUE</t>
  </si>
  <si>
    <t xml:space="preserve">High </t>
  </si>
  <si>
    <t xml:space="preserve">Stretch </t>
  </si>
  <si>
    <t>Super</t>
  </si>
  <si>
    <t>G.R.G. Oficina SARL</t>
  </si>
  <si>
    <t>Mergu Tekstil Konf. San.Tic.Ltd.Sti</t>
  </si>
  <si>
    <t>K180754070</t>
  </si>
  <si>
    <t>K190154081</t>
  </si>
  <si>
    <t>K190154083</t>
  </si>
  <si>
    <t>Target group</t>
  </si>
  <si>
    <t>Tariff no.</t>
  </si>
  <si>
    <t>Sweat</t>
  </si>
  <si>
    <t>Era Denim Konfeksiyon San. Tic</t>
  </si>
  <si>
    <t>CARP ALOHA</t>
  </si>
  <si>
    <t>VINTAGE MID BLUE</t>
  </si>
  <si>
    <t>CREST PEACH BUD</t>
  </si>
  <si>
    <t>HQ</t>
  </si>
  <si>
    <t>WHS</t>
  </si>
  <si>
    <t>Internal</t>
  </si>
  <si>
    <t>PO# HQ</t>
  </si>
  <si>
    <t>PO# WHS</t>
  </si>
  <si>
    <t>12 weeks, excl. Fabric leadtime</t>
  </si>
  <si>
    <t>10 weeks, excl. Fabric leadtime</t>
  </si>
  <si>
    <t>X</t>
  </si>
  <si>
    <t>Peak seaon not fixed. April, March, November.</t>
  </si>
  <si>
    <t>Januari, begin feb, September</t>
  </si>
  <si>
    <t>7 weeks</t>
  </si>
  <si>
    <t>300 pcs</t>
  </si>
  <si>
    <t>No orders less then 300 pcs</t>
  </si>
  <si>
    <t xml:space="preserve">June and July , November and December </t>
  </si>
  <si>
    <t>March -April ;September -October</t>
  </si>
  <si>
    <t>GOTS - OCS</t>
  </si>
  <si>
    <t>NO UPCHARGE</t>
  </si>
  <si>
    <t>4 wk(SAMPLING and production)</t>
  </si>
  <si>
    <t>3 weeks</t>
  </si>
  <si>
    <t>yes</t>
  </si>
  <si>
    <t>fabric dye</t>
  </si>
  <si>
    <t>8 weeks</t>
  </si>
  <si>
    <t>1 week</t>
  </si>
  <si>
    <t>30 days nett</t>
  </si>
  <si>
    <t>3000 meter</t>
  </si>
  <si>
    <t>OCS</t>
  </si>
  <si>
    <t>2-6 weeks</t>
  </si>
  <si>
    <t>if Tunisie 10 days</t>
  </si>
  <si>
    <t>60 days</t>
  </si>
  <si>
    <t>GOTS</t>
  </si>
  <si>
    <t>2,5 €/mt for 1.500</t>
  </si>
  <si>
    <t>6 week</t>
  </si>
  <si>
    <t>CAG 90 days</t>
  </si>
  <si>
    <t>3 days ERA, 12 days ARTLAB</t>
  </si>
  <si>
    <t>71060D Soho TP nesta blue OD black organic*</t>
  </si>
  <si>
    <t>71821D  MYLA DEEP ROYAL BLUE COOLMAX) ORGANIC RECYCLE</t>
  </si>
  <si>
    <t>71474D ROMINA TP D-CLEAR LIBER ORGANIC RECYCLE</t>
  </si>
  <si>
    <t>stock</t>
  </si>
  <si>
    <t xml:space="preserve">imm </t>
  </si>
  <si>
    <t xml:space="preserve">oac 30 days </t>
  </si>
  <si>
    <t>stock (500-1000)</t>
  </si>
  <si>
    <t>yarn dye</t>
  </si>
  <si>
    <t>90 days</t>
  </si>
  <si>
    <t>NOTE: Hou in de gaten dat misschien ( ?) in de li204056DF we de meters wel op voorraad kunnen hebben . Anders inderdaad 90 dagen .</t>
  </si>
  <si>
    <t>imm</t>
  </si>
  <si>
    <t>90DAYS</t>
  </si>
  <si>
    <t>90 DAYS</t>
  </si>
  <si>
    <t>XS and M</t>
  </si>
  <si>
    <t xml:space="preserve">12453 BLUEWORK (COLOUR 4897/43/152) --&gt; 45-F0079GB-007 </t>
  </si>
  <si>
    <t>GRS</t>
  </si>
  <si>
    <t>No upcharge</t>
  </si>
  <si>
    <t>10 weeks</t>
  </si>
  <si>
    <t>swift at 90 days</t>
  </si>
  <si>
    <t xml:space="preserve">no upcharge cause the MOQ is 300 pcs per color </t>
  </si>
  <si>
    <t>n/a</t>
  </si>
  <si>
    <t xml:space="preserve">GULLE </t>
  </si>
  <si>
    <t>CMS190rgFlc</t>
  </si>
  <si>
    <t>CMS190rgJe</t>
  </si>
  <si>
    <t xml:space="preserve">normal dye </t>
  </si>
  <si>
    <t xml:space="preserve">tie &amp; dye </t>
  </si>
  <si>
    <t>210/215 cm</t>
  </si>
  <si>
    <t xml:space="preserve">185 cm </t>
  </si>
  <si>
    <t xml:space="preserve">1 MT </t>
  </si>
  <si>
    <t>0,9 MT</t>
  </si>
  <si>
    <t>500 mt</t>
  </si>
  <si>
    <t xml:space="preserve">WE CAN NOT ORDER LESS THAN 500 MT </t>
  </si>
  <si>
    <t>5 wk</t>
  </si>
  <si>
    <t>2 wk</t>
  </si>
  <si>
    <t>at delivery</t>
  </si>
  <si>
    <t>Can Can &amp; Egemen</t>
  </si>
  <si>
    <t>950 PCS/1 COL  ( 475+475 / 2 COL)</t>
  </si>
  <si>
    <t>depending on the mtrs</t>
  </si>
  <si>
    <t>% 1,5 discount</t>
  </si>
  <si>
    <t>% 2,5 discount</t>
  </si>
  <si>
    <t>January-February- May-June-November-December</t>
  </si>
  <si>
    <t>March - April - July - August - September - October</t>
  </si>
  <si>
    <t xml:space="preserve">certificate for production
</t>
  </si>
  <si>
    <t>Fabric dye</t>
  </si>
  <si>
    <t>185-195 g/m²</t>
  </si>
  <si>
    <t>140-143 cm</t>
  </si>
  <si>
    <t>1000 mt/ per 1 col
500 mt / per 2 col</t>
  </si>
  <si>
    <t>3-4 w</t>
  </si>
  <si>
    <t>depending on the quality</t>
  </si>
  <si>
    <t>advance payment</t>
  </si>
  <si>
    <t>200 pcs</t>
  </si>
  <si>
    <t>AOP</t>
  </si>
  <si>
    <t>95-105 g/m²</t>
  </si>
  <si>
    <t>300 mt</t>
  </si>
  <si>
    <t>600 mtrs</t>
  </si>
  <si>
    <t>100-105 g/m²</t>
  </si>
  <si>
    <t>140-145 cm</t>
  </si>
  <si>
    <t>NO MOQ ( kontrol edilmeli)</t>
  </si>
  <si>
    <t>5-6wk</t>
  </si>
  <si>
    <t>500 PCS/1 COL ( 250+250 / 2 COL)</t>
  </si>
  <si>
    <t>400 pcs</t>
  </si>
  <si>
    <t>5-6 w</t>
  </si>
  <si>
    <t>500 PCS/1 COL ( 250 + 250 / 2 COL)</t>
  </si>
  <si>
    <t>550 PCS/1 COL ( 275 + 275 / 2 COL)</t>
  </si>
  <si>
    <t>180-190 g/m²</t>
  </si>
  <si>
    <t>143-145 cm</t>
  </si>
  <si>
    <t>750 PCS/1 COL  ( 375+375 / 2 COL)</t>
  </si>
  <si>
    <t>660 PCS/1 COL ( 350+350 / 2 COL)</t>
  </si>
  <si>
    <t>12453 BLUEWORK (COLOUR 4897/43/152) --&gt; 45-F0079GB-007</t>
  </si>
  <si>
    <t>350 pcs</t>
  </si>
  <si>
    <t>800 PCS/1 COL ( 400+400 / 2 COL)</t>
  </si>
  <si>
    <t>145cm</t>
  </si>
  <si>
    <t>600 PCS/1 COL ( 300 + 300 / 2 COL)</t>
  </si>
  <si>
    <t>400 PCS/1 COL ( 200+200 / 2 COL)</t>
  </si>
  <si>
    <t>6-8wk</t>
  </si>
  <si>
    <t>150 pcs</t>
  </si>
  <si>
    <t>180 pcs</t>
  </si>
  <si>
    <t>150pcs</t>
  </si>
  <si>
    <t>250 pcs</t>
  </si>
  <si>
    <t>plus 15%</t>
  </si>
  <si>
    <t xml:space="preserve">December - January - February - March - April - May - June - July - August </t>
  </si>
  <si>
    <t>September - October - November</t>
  </si>
  <si>
    <t>LENZING</t>
  </si>
  <si>
    <t>10/kg</t>
  </si>
  <si>
    <t>1,70cm</t>
  </si>
  <si>
    <t>5/kg</t>
  </si>
  <si>
    <t>70kg</t>
  </si>
  <si>
    <t>4-6 weeks</t>
  </si>
  <si>
    <t>10,50 /kg</t>
  </si>
  <si>
    <t>1,80cm</t>
  </si>
  <si>
    <t>1/kg</t>
  </si>
  <si>
    <t>30 days</t>
  </si>
  <si>
    <t>9,20/kg</t>
  </si>
  <si>
    <t>3,5/kg</t>
  </si>
  <si>
    <t>55kg</t>
  </si>
  <si>
    <t>8,70/kg</t>
  </si>
  <si>
    <t>8,70kg</t>
  </si>
  <si>
    <t>15,90/kg</t>
  </si>
  <si>
    <t>1,82 cm</t>
  </si>
  <si>
    <t>60kg</t>
  </si>
  <si>
    <t>Prepayment</t>
  </si>
  <si>
    <t>2,2/kg</t>
  </si>
  <si>
    <t>240-260gr</t>
  </si>
  <si>
    <t>9,30/kg</t>
  </si>
  <si>
    <t>1,60cm</t>
  </si>
  <si>
    <t>4/kg</t>
  </si>
  <si>
    <t>9,9/kg</t>
  </si>
  <si>
    <t>1,72cm</t>
  </si>
  <si>
    <t>5,5/kg</t>
  </si>
  <si>
    <t>9,90/kg</t>
  </si>
  <si>
    <t>9,90kg</t>
  </si>
  <si>
    <t>1,80 cm</t>
  </si>
  <si>
    <t>1,5/kg</t>
  </si>
  <si>
    <t>100 kg</t>
  </si>
  <si>
    <t xml:space="preserve">10/kg </t>
  </si>
  <si>
    <t>1,7/kg</t>
  </si>
  <si>
    <t>90kg</t>
  </si>
  <si>
    <t>10,50/kg</t>
  </si>
  <si>
    <t>ROYAL CORE NEW</t>
  </si>
  <si>
    <t>D4711 Gorbi Dark Blue XL str. / Finish: Dark Finish / Color: Dark Blue</t>
  </si>
  <si>
    <t>91176 Gorbi XL str/ Finish: OD black flat / Color: Mid Black</t>
  </si>
  <si>
    <t>91059 Gorbi black XL str  / Finish: OD black flat / Color: Space Black</t>
  </si>
  <si>
    <t>14 pcs size 32x32 / 2 pcs 31x32 and 2 pcs 33x32</t>
  </si>
  <si>
    <t>14 pcs size 27x32 / 2 pcs 26x32 and 2 pcs 28x32</t>
  </si>
  <si>
    <t>ETA</t>
  </si>
  <si>
    <t>SHOP DATE</t>
  </si>
  <si>
    <t>ETD</t>
  </si>
  <si>
    <t>ETO</t>
  </si>
  <si>
    <t xml:space="preserve">FABRIC BOOKING </t>
  </si>
  <si>
    <t>No, 4 styles. Fabric leadtime: 8 wk to sourch. MOQ: 3000</t>
  </si>
  <si>
    <t>Average max order</t>
  </si>
  <si>
    <t>No, 3 styles. Fabric leadtime: 8 wk to sourch. MOQ: 3000</t>
  </si>
  <si>
    <t>No, 12 styles. Fabric leadtime: 8 wk to sourch. MOQ: 3000</t>
  </si>
  <si>
    <t>575 pcs (to finish TTL MOQ: 3000 m)</t>
  </si>
  <si>
    <t>769 pcs (to finish TTL MOQ: 3000 m)</t>
  </si>
  <si>
    <t>192 pcs (to finish TTL MOQ: 3000 m)</t>
  </si>
  <si>
    <t>333 pcs (to finish STOCK fabric 1300 m)</t>
  </si>
  <si>
    <t>167 pcs (to finish STOCK fabric 2400 m)</t>
  </si>
  <si>
    <t>410 pcs (to finish STOCK fabric 1600 m)</t>
  </si>
  <si>
    <t>76 pcs (to finish STOCK fabric 400 m)</t>
  </si>
  <si>
    <t>153 pcs (to finish STOCK fabric 800 m)</t>
  </si>
  <si>
    <t>No, 3 styles. Fabric leadtime: 8 wk to sourch. MOQ: 3000 m.</t>
  </si>
  <si>
    <t>Yes, 1300 m - 3 styles. Fabric leadtime: 8 wk to sourch. MOQ: 3000 m.</t>
  </si>
  <si>
    <t>Yes, 800 m - 4 styles. Fabric leadtime: 8 wk to sourch. MOQ: 3000 m.</t>
  </si>
  <si>
    <t>Yes, 400 m  - 4 styles. Fabric leadtime: 8 wk to sourch. MOQ: 3000 m.</t>
  </si>
  <si>
    <t>STOCK FABRIC</t>
  </si>
  <si>
    <t>No</t>
  </si>
  <si>
    <r>
      <t xml:space="preserve">No, No MOQ - </t>
    </r>
    <r>
      <rPr>
        <sz val="10"/>
        <color rgb="FFFF0000"/>
        <rFont val="Calibri"/>
        <family val="2"/>
        <scheme val="minor"/>
      </rPr>
      <t>11 weeks leadtime incl send to sourch</t>
    </r>
  </si>
  <si>
    <r>
      <t xml:space="preserve">No, No MOQ - </t>
    </r>
    <r>
      <rPr>
        <sz val="10"/>
        <color rgb="FFFF0000"/>
        <rFont val="Calibri"/>
        <family val="2"/>
        <scheme val="minor"/>
      </rPr>
      <t>11 weeks leadtime excl send to sourch.</t>
    </r>
  </si>
  <si>
    <t>Yes, 850 m. 4 styles. fabric leadtime: 3-7 weeks to sourch. MOQ: No.</t>
  </si>
  <si>
    <t>500 pcs</t>
  </si>
  <si>
    <t xml:space="preserve">163 pcs </t>
  </si>
  <si>
    <t>326 pcs</t>
  </si>
  <si>
    <t>Pre</t>
  </si>
  <si>
    <t>7-10 days</t>
  </si>
  <si>
    <t>No, 22 styles.  Fabric MOQ: 1500m. Leadtime fabric to sourch: 5 weeks</t>
  </si>
  <si>
    <t>NAVY TENCEL</t>
  </si>
  <si>
    <t>60 DAYS</t>
  </si>
  <si>
    <t>Country</t>
  </si>
  <si>
    <t>Bulgeria</t>
  </si>
  <si>
    <t>STAY BLACK RINSE</t>
  </si>
  <si>
    <t>DARK USED</t>
  </si>
  <si>
    <t>MEDIUM USED</t>
  </si>
  <si>
    <t>BLUE BLACK WORN</t>
  </si>
  <si>
    <t>BLACK USED</t>
  </si>
  <si>
    <t>GREY USED</t>
  </si>
  <si>
    <t>K111101101</t>
  </si>
  <si>
    <t>K111101102</t>
  </si>
  <si>
    <t>K111101301</t>
  </si>
  <si>
    <t>K111151401</t>
  </si>
  <si>
    <t>K111151601</t>
  </si>
  <si>
    <t>K111151201</t>
  </si>
  <si>
    <t>K111151301</t>
  </si>
  <si>
    <t>K111151202</t>
  </si>
  <si>
    <t>K111151402</t>
  </si>
  <si>
    <t>K111101103</t>
  </si>
  <si>
    <t>K111151403</t>
  </si>
  <si>
    <t>K111151302</t>
  </si>
  <si>
    <t>K111151203</t>
  </si>
  <si>
    <t>K111151404</t>
  </si>
  <si>
    <t>K111151602</t>
  </si>
  <si>
    <t>K111151303</t>
  </si>
  <si>
    <t>K111101104</t>
  </si>
  <si>
    <t>K111151304</t>
  </si>
  <si>
    <t>K111151305</t>
  </si>
  <si>
    <t>5wk</t>
  </si>
  <si>
    <t>2wk</t>
  </si>
  <si>
    <t>15 weeks (8wk garment prod)</t>
  </si>
  <si>
    <t>15 weeks  (8wk garment prod)</t>
  </si>
  <si>
    <t>3 days to artlab.</t>
  </si>
  <si>
    <t>98,7% Organic cotton, 1.3 Elastane</t>
  </si>
  <si>
    <t>10,6 oz</t>
  </si>
  <si>
    <t>11,7 oz</t>
  </si>
  <si>
    <t>9 - 12 w</t>
  </si>
  <si>
    <t>5 - 6 w</t>
  </si>
  <si>
    <t>12 - 15 w</t>
  </si>
  <si>
    <t>No,  8 styles</t>
  </si>
  <si>
    <t>No,  2 styles</t>
  </si>
  <si>
    <t>Yes, 850 m. 8 styles. fabric leadtime: 3-7 weeks to sourch. MOQ: 3000m</t>
  </si>
  <si>
    <t>Yes, 1300 m. 2 styles. fabric leadtime: 3-7 weeks to sourch. MOQ: 3000m</t>
  </si>
  <si>
    <t>No, 2 styles  - NO MOQ</t>
  </si>
  <si>
    <t>No, 5 styles</t>
  </si>
  <si>
    <t>Also Ladies CXLD WILL DELIVERED FROM STOCK</t>
  </si>
  <si>
    <t>RE-GEN</t>
  </si>
  <si>
    <t>RAPUNZEL CROPPED</t>
  </si>
  <si>
    <t>Margin</t>
  </si>
  <si>
    <t>Wash price</t>
  </si>
  <si>
    <t>Trim price</t>
  </si>
  <si>
    <t xml:space="preserve">NEW VEGAN ROYAL CORE </t>
  </si>
  <si>
    <t xml:space="preserve">Valerius group </t>
  </si>
  <si>
    <t>Valérius</t>
  </si>
  <si>
    <t xml:space="preserve">Oktay </t>
  </si>
  <si>
    <t>13,99 tbc</t>
  </si>
  <si>
    <t>ECRU</t>
  </si>
  <si>
    <t>K200102016</t>
  </si>
  <si>
    <t>DARK NAVY PATCH</t>
  </si>
  <si>
    <t>DARK NAVY</t>
  </si>
  <si>
    <t>K200100057</t>
  </si>
  <si>
    <t>K200101320</t>
  </si>
  <si>
    <t>K200150009</t>
  </si>
  <si>
    <t xml:space="preserve">PEAR GREEN </t>
  </si>
  <si>
    <t>K200151010</t>
  </si>
  <si>
    <t>K200153015</t>
  </si>
  <si>
    <t>Yes, 443 m  - 1 styles. Fabric leadtime: Stock, 1 week to sourch. (Artlab has 200m in house)</t>
  </si>
  <si>
    <t xml:space="preserve">MAX ORDER (LEFT OVER FABRICS) </t>
  </si>
  <si>
    <t>506 pcs</t>
  </si>
  <si>
    <t xml:space="preserve">Yes, 1300 m - 3 styles. Fabric leadtime: Stock, 12 days.  (stock is for Charles - Nesta blue sulphur. ) AW20 CO Fabric. </t>
  </si>
  <si>
    <t>410 pcs</t>
  </si>
  <si>
    <t>Fabric name</t>
  </si>
  <si>
    <t>Meter bought</t>
  </si>
  <si>
    <t>Fabric buy date</t>
  </si>
  <si>
    <t>revised ETD</t>
  </si>
  <si>
    <t>Fabric Mill</t>
  </si>
  <si>
    <t xml:space="preserve">Bought: 3000 m 7-6-19 </t>
  </si>
  <si>
    <t>0003A-38 ECRU Rigid</t>
  </si>
  <si>
    <t>3000 m</t>
  </si>
  <si>
    <t>100% Organic Cotton</t>
  </si>
  <si>
    <t xml:space="preserve">Comments </t>
  </si>
  <si>
    <t>On stock</t>
  </si>
  <si>
    <t>Meter Fabric block</t>
  </si>
  <si>
    <t xml:space="preserve">They have 1200m on stock block for us with fabric call of date begin sept. </t>
  </si>
  <si>
    <t xml:space="preserve">0003A-38 ECRU </t>
  </si>
  <si>
    <t>FABRIC BUY SS20</t>
  </si>
  <si>
    <t>CANCELLED STYLES</t>
  </si>
  <si>
    <t>Enviromental Friendly finish</t>
  </si>
  <si>
    <t>180 cm</t>
  </si>
  <si>
    <t>revised ETA</t>
  </si>
  <si>
    <t>Re-gen</t>
  </si>
  <si>
    <t xml:space="preserve">Bought: 2100 m 14-6-19 </t>
  </si>
  <si>
    <t xml:space="preserve">Bought: 3000 m 14-6-19 </t>
  </si>
  <si>
    <t>D5093 Gorbi Dark Blue XL str. / Finish: Dark Finish / Color: Dark Blue</t>
  </si>
  <si>
    <t>D5094 Gorbi XL str/ Finish: OD black flat / Color: Mid Black</t>
  </si>
  <si>
    <t>D5095 Gorbi black XL str  / Finish: OD black flat / Color: Space Black</t>
  </si>
  <si>
    <t>Confirmation</t>
  </si>
  <si>
    <t>Bought: 3000m 14-6-19</t>
  </si>
  <si>
    <t>Bought: 1500m 14-6-19</t>
  </si>
  <si>
    <t xml:space="preserve">71060D Soho TP nesta blue OD black organic + recycled / doorzetten
</t>
  </si>
  <si>
    <t>71286D Rover twilight OD black organic + recycled / opmaken</t>
  </si>
  <si>
    <t>FYI:</t>
  </si>
  <si>
    <t>18-3-19 / 18-6-19</t>
  </si>
  <si>
    <t>KOI - BUYINGPLAN SS20</t>
  </si>
  <si>
    <t>KOI - LINELIST SS20</t>
  </si>
  <si>
    <t>18-3-19/18-6-19</t>
  </si>
  <si>
    <t>ONLY SELLING FROM STOCK</t>
  </si>
  <si>
    <t>ETD  (ex mill)</t>
  </si>
  <si>
    <t>Expected Fabric leadtime</t>
  </si>
  <si>
    <t>Final fabric leadtime</t>
  </si>
  <si>
    <t>FABRIC STOCK LIST</t>
  </si>
  <si>
    <t>Current stock</t>
  </si>
  <si>
    <t>Order date</t>
  </si>
  <si>
    <t>Productgroup</t>
  </si>
  <si>
    <t>Quality ref</t>
  </si>
  <si>
    <t>TBA</t>
  </si>
  <si>
    <t>FOB, CIF</t>
  </si>
  <si>
    <t>Value</t>
  </si>
  <si>
    <t>Season</t>
  </si>
  <si>
    <t>C/O to SS20</t>
  </si>
  <si>
    <t>L/O AW19</t>
  </si>
  <si>
    <t>70528D Acacia organic + recycled</t>
  </si>
  <si>
    <t>C/O to AW20</t>
  </si>
  <si>
    <t>D7487O1163 N-Mica Deep Blue Bi-str</t>
  </si>
  <si>
    <t>Royal Core</t>
  </si>
  <si>
    <t>500m Stock Artlab</t>
  </si>
  <si>
    <t>CANDIANI</t>
  </si>
  <si>
    <t>KR7176 K-old pure organic</t>
  </si>
  <si>
    <t>New price as of 2019 5,35€ Also 900m @ Artlab after AW19</t>
  </si>
  <si>
    <t>???</t>
  </si>
  <si>
    <t>Still l/o after SS18.</t>
  </si>
  <si>
    <t>Still l/o after SS16.</t>
  </si>
  <si>
    <t>ROYO</t>
  </si>
  <si>
    <t>KILIM</t>
  </si>
  <si>
    <t>23886 Episode organic GMD</t>
  </si>
  <si>
    <t>L/O AW19 plus 850 Kilim own stock</t>
  </si>
  <si>
    <t>9573A-37 Veggie Warp Stretch</t>
  </si>
  <si>
    <t>COPEN</t>
  </si>
  <si>
    <t>Lining</t>
  </si>
  <si>
    <t>Parma  Natural</t>
  </si>
  <si>
    <t>Parma Naturel Strippes Print 6783E</t>
  </si>
  <si>
    <t>Women stripe.</t>
  </si>
  <si>
    <t>Turin Natural</t>
  </si>
  <si>
    <t>Turin Naturel stripes print 6783 F</t>
  </si>
  <si>
    <t>Men stripe</t>
  </si>
  <si>
    <t>Finished stock</t>
  </si>
  <si>
    <t>Royal Core. Finished SS19</t>
  </si>
  <si>
    <t>Sold by Calik</t>
  </si>
  <si>
    <t>D7037O289 Carter True Blue</t>
  </si>
  <si>
    <t>Cleaned SS18</t>
  </si>
  <si>
    <t>TEARING ISSUE LINNEN! 1500m stock unusable for prod SS19</t>
  </si>
  <si>
    <t>D7184O394 Axel 2 ice blue</t>
  </si>
  <si>
    <t>D7276O1125 N-Marsh plus smoky blue</t>
  </si>
  <si>
    <t>Cleaned AW18</t>
  </si>
  <si>
    <t>D7563O112 Handwoven slub</t>
  </si>
  <si>
    <t>1900 SOLD CALIK 040618</t>
  </si>
  <si>
    <t>D7497P313 New Arien Atlantic</t>
  </si>
  <si>
    <t>Still l/o after AW17!! MODAL Sateen ??? SOLD by Calik</t>
  </si>
  <si>
    <t>70601D Vanessa TP blue ORGANIC + recycled</t>
  </si>
  <si>
    <t>l/o after AW18. Finished SS19</t>
  </si>
  <si>
    <t>70602D Teodor black od Black (Warp power Str)</t>
  </si>
  <si>
    <t>@ Artlab. Calik sold the rest 1250m @ 1,50. Artlab will invoice us at the same!</t>
  </si>
  <si>
    <t>70628D Corona air blue ORGANIC + recycled</t>
  </si>
  <si>
    <t>70600D Dante raw carbonated ORGANIC + recycled</t>
  </si>
  <si>
    <t>Still l/o after SS18!! Finished SS19</t>
  </si>
  <si>
    <t>70599D Gleen black OD black organic</t>
  </si>
  <si>
    <t>70821D Gleen holiday blue organic + recycled</t>
  </si>
  <si>
    <t>L/O SS18 Finished SS19</t>
  </si>
  <si>
    <t>70781D Soho TP anthracite organic + recycled</t>
  </si>
  <si>
    <t>Calik sold partly. Cleaned AW18</t>
  </si>
  <si>
    <t>70847D Fiesta smoky OD black organic + recycled</t>
  </si>
  <si>
    <t>Design Development, Calik own accord</t>
  </si>
  <si>
    <t>70748D Gleen liber blue organic + recycled</t>
  </si>
  <si>
    <t>Lighter Version not for KOI!</t>
  </si>
  <si>
    <t>AW18 Foreign fiber issue + high % weave mistakes! 500m stock CXLD. Finished AW19</t>
  </si>
  <si>
    <t>RR5533 Elast Raven sling!!</t>
  </si>
  <si>
    <t>RR5533 Elast Griffin sling Organic</t>
  </si>
  <si>
    <t>Still l/o after SS18!! New price as of 2019 5,65€ Finised SS19</t>
  </si>
  <si>
    <t>RR5533 Elast Inox sling Organic</t>
  </si>
  <si>
    <t>Still l/o after SS18!! TRC sold part! New price as of 2019 5,65€ Finished SS19</t>
  </si>
  <si>
    <t>RR5540 Yesterday crispy organic</t>
  </si>
  <si>
    <t>RR7733 N-joy sling organic</t>
  </si>
  <si>
    <t>SL7274 N pitch appeal-preshrunk ORGANIC</t>
  </si>
  <si>
    <t>Still l/o after SS18!! Cleaned AW18</t>
  </si>
  <si>
    <t>LR7777 sioux coal organic</t>
  </si>
  <si>
    <t>Royal Core New price as of 2019 5,10€</t>
  </si>
  <si>
    <t>New price as of 2019 5,05€</t>
  </si>
  <si>
    <t>RR7736 N-joy rebus organic</t>
  </si>
  <si>
    <t>KR0674 K-planet appeal</t>
  </si>
  <si>
    <r>
      <t xml:space="preserve">ARTLAB didn't give correct stock position!!! </t>
    </r>
    <r>
      <rPr>
        <sz val="10"/>
        <color theme="1"/>
        <rFont val="Calibri"/>
        <family val="2"/>
        <scheme val="minor"/>
      </rPr>
      <t>@ Artlab 440m CXL M@W order! NOT ORGANIC</t>
    </r>
  </si>
  <si>
    <t>UNITIN</t>
  </si>
  <si>
    <t>Moon D.01</t>
  </si>
  <si>
    <t>Moon D.02</t>
  </si>
  <si>
    <t>Lining non indigo version of Moon D.01 CLEANED AW18</t>
  </si>
  <si>
    <t>Saturn</t>
  </si>
  <si>
    <t>MAPLE 314</t>
  </si>
  <si>
    <t>L/O SS18! Finished SS19</t>
  </si>
  <si>
    <t>C4976 FOGGIA</t>
  </si>
  <si>
    <r>
      <t>9585</t>
    </r>
    <r>
      <rPr>
        <b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>-33</t>
    </r>
  </si>
  <si>
    <t>Original verison</t>
  </si>
  <si>
    <r>
      <t>9585</t>
    </r>
    <r>
      <rPr>
        <b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>-33</t>
    </r>
  </si>
  <si>
    <t>Less stretch version! Finshed SS19</t>
  </si>
  <si>
    <t>9560A-50</t>
  </si>
  <si>
    <t>L/O SS18 Cleaned AW18 (9575 is 100% org. Version)</t>
  </si>
  <si>
    <r>
      <rPr>
        <strike/>
        <sz val="10"/>
        <color theme="1"/>
        <rFont val="Calibri"/>
        <family val="2"/>
        <scheme val="minor"/>
      </rPr>
      <t>L/O SS18</t>
    </r>
    <r>
      <rPr>
        <sz val="10"/>
        <color theme="1"/>
        <rFont val="Calibri"/>
        <family val="2"/>
        <scheme val="minor"/>
      </rPr>
      <t xml:space="preserve"> Finished AW19</t>
    </r>
  </si>
  <si>
    <t>0505A-44 Optic White Stretch</t>
  </si>
  <si>
    <t>9588A-40 Veggie Warp Denim</t>
  </si>
  <si>
    <t>L/O SS18. Finished SS19</t>
  </si>
  <si>
    <t>More stretchy version of 9540</t>
  </si>
  <si>
    <t>9586A-46 i-core glory Polar</t>
  </si>
  <si>
    <t>9593A-48 Crimson warp stretch</t>
  </si>
  <si>
    <t>9583 bi-stretch Glory i-core Green</t>
  </si>
  <si>
    <t>Ata own accord!</t>
  </si>
  <si>
    <t>9582 bi-stretch Glory i-core Polar</t>
  </si>
  <si>
    <t>9581 bi-stretch Glory</t>
  </si>
  <si>
    <t>Consumption</t>
  </si>
  <si>
    <t>Pcs left</t>
  </si>
  <si>
    <t>Women plain</t>
  </si>
  <si>
    <t>Men plain</t>
  </si>
  <si>
    <t>D5093 - Gorbi Dark Blue XL str. / Finish: Dark Finish / Color: Dark Blue</t>
  </si>
  <si>
    <t>D5094 - Gorbi XL str/ Finish: OD black flat / Color: Mid Black</t>
  </si>
  <si>
    <t>D5095 - Gorbi black XL str  / Finish: OD black flat / Color: Space Black</t>
  </si>
  <si>
    <t>1500m</t>
  </si>
  <si>
    <t>Fabric Certificate</t>
  </si>
  <si>
    <t>Certification code</t>
  </si>
  <si>
    <t>Certification body</t>
  </si>
  <si>
    <t>Production: one size down S=M</t>
  </si>
  <si>
    <t>Production: one size down S = M</t>
  </si>
  <si>
    <t>Production: change sizing into XS- S - M - L instead?</t>
  </si>
  <si>
    <t>Discuss twisting seams PT - comment ITP bulk? Price revised to 59,99?</t>
  </si>
  <si>
    <t>Buttonhole at WB should be CXL</t>
  </si>
  <si>
    <t>inseam -2.7</t>
  </si>
  <si>
    <t>carelabel has wrong washing name</t>
  </si>
  <si>
    <t>inseam -2cm</t>
  </si>
  <si>
    <t>Waist &amp; seat is +1.5 too big</t>
  </si>
  <si>
    <t>front &amp; back rise +1.9 cm  inseam is + 3.3cm</t>
  </si>
  <si>
    <t>overrider is wrong (says EMI HIGH)  waist + seat is +2cm too big</t>
  </si>
  <si>
    <t>overrider is wrong (says EMI HIGH) thigh, knee + leg -1.5cm</t>
  </si>
  <si>
    <t xml:space="preserve">overrider is wrong (says EMI HIGH) </t>
  </si>
  <si>
    <t>overrider is wrong (says EMI HIGH) inseam - 2cm, back rise - 1.95cm</t>
  </si>
  <si>
    <t>waist + 2cm</t>
  </si>
  <si>
    <t>waist +1.5cm</t>
  </si>
  <si>
    <t>inseam +2.5 cm too long (wrong care label its in the fly)</t>
  </si>
  <si>
    <t>thigh -2.7 cm too small</t>
  </si>
  <si>
    <t>inseam +1.7cm too long + front rise +1.1cm too long</t>
  </si>
  <si>
    <t>knee -1.5cm too small</t>
  </si>
  <si>
    <t>thigh -1.5cm too short</t>
  </si>
  <si>
    <t>seat +3.3 too big</t>
  </si>
  <si>
    <t>inseams different</t>
  </si>
  <si>
    <t xml:space="preserve">waist +1.4 too big, seat +3.8 cm too big, thigh +1.1cm </t>
  </si>
  <si>
    <t>Indigo dye will change to Garment to avoid bleeding. Color will be the same</t>
  </si>
  <si>
    <t>GARMENT DYE</t>
  </si>
  <si>
    <t>100 g</t>
  </si>
  <si>
    <t>Incl 930 pcs: Etichetta 2 -Dark blue Candiani label and Cartellino 4 -Greenest Candiani Hangtag</t>
  </si>
  <si>
    <t xml:space="preserve">It's Perfect B2B comments (ERP) </t>
  </si>
  <si>
    <t>Improved fit</t>
  </si>
  <si>
    <t>Oktay</t>
  </si>
  <si>
    <t xml:space="preserve">12453 BLUEWORK (COLOUR 4897/43/152) </t>
  </si>
  <si>
    <t>Textile Santanderina</t>
  </si>
  <si>
    <t>Khoi reserved 1500m with TS for Lenzing collab</t>
  </si>
  <si>
    <t xml:space="preserve">11166 BLUE BLACK (COLOUR 901) </t>
  </si>
  <si>
    <t>No?</t>
  </si>
  <si>
    <t>Sample yardage reserved? Khoi bulk order?</t>
  </si>
  <si>
    <t xml:space="preserve">STOCK </t>
  </si>
  <si>
    <t xml:space="preserve">	11166 BLUE BLACK (COLOUR 901) </t>
  </si>
  <si>
    <t>tba</t>
  </si>
  <si>
    <t>6-7 wk</t>
  </si>
  <si>
    <t>No, 22 styles.  Fabric MOQ: 1500m. Leadtime fabric to sourc: 5 weeks</t>
  </si>
  <si>
    <t>Yes, 1000m - 2 styles. Leadtime stock fabric to sourc: 10 days</t>
  </si>
  <si>
    <t>Yes, 850 m. 8 styles. fabric leadtime: 3-7 weeks to sourc. MOQ: 3000m</t>
  </si>
  <si>
    <r>
      <t xml:space="preserve">No, No MOQ - </t>
    </r>
    <r>
      <rPr>
        <sz val="10"/>
        <color rgb="FFFF0000"/>
        <rFont val="Calibri"/>
        <family val="2"/>
        <scheme val="minor"/>
      </rPr>
      <t>11 weeks leadtime incl send to sourc</t>
    </r>
  </si>
  <si>
    <t>Yes, 1050m - 4 styles. Fabric Leadtime to sourc: 8weeks</t>
  </si>
  <si>
    <t>No, 22 styles.  Fabric MOQ: 1500m. Leadtime fabric to source: 5 weeks</t>
  </si>
  <si>
    <t>ETD / AC DATE</t>
  </si>
  <si>
    <t>FORECAST 30-6-19</t>
  </si>
  <si>
    <t>FABRIC CONSUMPTION</t>
  </si>
  <si>
    <t>NEED TO BUY</t>
  </si>
  <si>
    <t>Yes</t>
  </si>
  <si>
    <t>STOCK 850m (hatsubee and leila marble vintage blue)</t>
  </si>
  <si>
    <t>ARTLAB STOCK</t>
  </si>
  <si>
    <t>90 days  in house Tunisia(incl shipping time)</t>
  </si>
  <si>
    <t>ROMINA TP D-CLEAR LIBER ORGANIC RECYCLE - 71474D</t>
  </si>
  <si>
    <t>MYLA DEEP ROYAL COOLMAX ORGANIC RECYCLE - 71821D</t>
  </si>
  <si>
    <t>RONALD CARIBBEAN COOLMAX ORG RECYCLE - 62658D</t>
  </si>
  <si>
    <t>Still l/o after AW17!! Testing for SS20 (stock checked 3-7-19)</t>
  </si>
  <si>
    <r>
      <rPr>
        <strike/>
        <sz val="10"/>
        <color theme="1"/>
        <rFont val="Calibri"/>
        <family val="2"/>
        <scheme val="minor"/>
      </rPr>
      <t>L/O SS19</t>
    </r>
    <r>
      <rPr>
        <sz val="10"/>
        <color theme="1"/>
        <rFont val="Calibri"/>
        <family val="2"/>
        <scheme val="minor"/>
      </rPr>
      <t xml:space="preserve"> L/O AW19   (stock checked 3-7-19)</t>
    </r>
  </si>
  <si>
    <t>@ Artlab (stock checked 3-7-19)</t>
  </si>
  <si>
    <t>L/O SS19. Confirmed 3-7-19 fabric is finished.</t>
  </si>
  <si>
    <t>Yes, 2150 m - 11 styles. Fabric leadtime: 8 wk to sourch. MOQ: 3000 m.</t>
  </si>
  <si>
    <t>Yes, 2150 m - 11 styles. Fabric leadtime: Stock, 12 days.  (stock is for Christina high, Emi and Charles - Myla worn in and Myla mid worn)</t>
  </si>
  <si>
    <t>100/200</t>
  </si>
  <si>
    <t>We need in total 900 or 1000 meter. Orta blocked the extra fabric on top of our 850 meter</t>
  </si>
  <si>
    <t>Latest update: 3-7-19</t>
  </si>
  <si>
    <t>Yes, 1550 m - 3 styles. Fabric leadtime: Stock, 12 days.  (stock is for Ryan - Rover vintage black. )</t>
  </si>
  <si>
    <t>Yes, 1550 m - 3 styles. Fabric leadtime: 8 wk to sourch. MOQ: 3000 m.</t>
  </si>
  <si>
    <t>Yes, 815 m - 4 styles. Fabric leadtime: 8 wk to sourch. MOQ: 3000 m.</t>
  </si>
  <si>
    <t>Yes, 1700 m - 8 styles. Fabric leadtime: 8 wk to sourch. MOQ: 3000 m.</t>
  </si>
  <si>
    <t>was before Royal core</t>
  </si>
  <si>
    <t>was before Royal core. (stock checked 3-7-19)</t>
  </si>
  <si>
    <t>Bought: 3000m 3-7-19</t>
  </si>
  <si>
    <t>Bought: 3000m  3-7-19</t>
  </si>
  <si>
    <t>Bought 4500m 3-7-19</t>
  </si>
  <si>
    <t>C/O to SS21</t>
  </si>
  <si>
    <t>Bought 6000m 3-7-19</t>
  </si>
  <si>
    <t>Blocked 1000 m ttl  2-7-19</t>
  </si>
  <si>
    <t>Testing for SS20 NEEDS TO BE FINISHED AND CALLED OFF JUNE 2019. 4-7-19 They sold our stock.</t>
  </si>
  <si>
    <t xml:space="preserve">They sold our 1100 meter. They only can make 600 meter. </t>
  </si>
  <si>
    <t>600m bought - 4-7-19</t>
  </si>
  <si>
    <t>9 WEEKS</t>
  </si>
  <si>
    <t>300  PIECES COLOR / STYLE</t>
  </si>
  <si>
    <t>July, August, November, December.</t>
  </si>
  <si>
    <t>January February March April May June September october</t>
  </si>
  <si>
    <t xml:space="preserve">CLOTHIUS </t>
  </si>
  <si>
    <t>FAMCOO005</t>
  </si>
  <si>
    <t>RIB022.1</t>
  </si>
  <si>
    <t>JLCLI008</t>
  </si>
  <si>
    <t>JLCLYO007</t>
  </si>
  <si>
    <t>JLCCOO012</t>
  </si>
  <si>
    <t>GOTS / OEKOTEX</t>
  </si>
  <si>
    <t>LENZING / OEKOTEX</t>
  </si>
  <si>
    <t>GARMENT WASH</t>
  </si>
  <si>
    <t>V</t>
  </si>
  <si>
    <t>MAX. 40ºC</t>
  </si>
  <si>
    <t>100% Linen - maybe organic tbc</t>
  </si>
  <si>
    <t>315gr</t>
  </si>
  <si>
    <t>260gr</t>
  </si>
  <si>
    <t>140gr</t>
  </si>
  <si>
    <t>160gr</t>
  </si>
  <si>
    <t>230gr</t>
  </si>
  <si>
    <t>12.90€/kg</t>
  </si>
  <si>
    <t>12.10€/kg</t>
  </si>
  <si>
    <t>23.40€/KG</t>
  </si>
  <si>
    <t>26.95€/KG</t>
  </si>
  <si>
    <t>12.30€/KG</t>
  </si>
  <si>
    <t>15.95€/KG</t>
  </si>
  <si>
    <t>1,4mt</t>
  </si>
  <si>
    <t>1,35mt</t>
  </si>
  <si>
    <t>1,25mt</t>
  </si>
  <si>
    <t>1,65mt</t>
  </si>
  <si>
    <t>1,75mt</t>
  </si>
  <si>
    <t>0,809kg</t>
  </si>
  <si>
    <t>0,327kg</t>
  </si>
  <si>
    <t>0,406kg</t>
  </si>
  <si>
    <t>0,305kg</t>
  </si>
  <si>
    <t>0,301kg</t>
  </si>
  <si>
    <t>0,540kg</t>
  </si>
  <si>
    <t>10kg</t>
  </si>
  <si>
    <t>20kg</t>
  </si>
  <si>
    <t>15kg</t>
  </si>
  <si>
    <t>4wk</t>
  </si>
  <si>
    <t>10days</t>
  </si>
  <si>
    <t xml:space="preserve"> 175-130-150000-115 (AW18 IDALIKA SWEAT) NON BRUSHED</t>
  </si>
  <si>
    <t xml:space="preserve">RIB022.1 </t>
  </si>
  <si>
    <t>OEKO-TEX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</si>
</sst>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-* #,##0.00\ _€_-;\-* #,##0.00\ _€_-;_-* &quot;-&quot;??\ _€_-;_-@_-"/>
    <numFmt numFmtId="165" formatCode="[$-409]d\-mmm;@"/>
    <numFmt numFmtId="166" formatCode="&quot;€&quot;\ #,##0.00"/>
    <numFmt numFmtId="167" formatCode="[$-413]d/mmm;@"/>
    <numFmt numFmtId="168" formatCode="0.0%"/>
    <numFmt numFmtId="169" formatCode="_ * #,##0_ ;_ * \-#,##0_ ;_ * &quot;-&quot;??_ ;_ @_ "/>
    <numFmt numFmtId="170" formatCode="&quot;€&quot;\ #,##0"/>
    <numFmt numFmtId="171" formatCode="[$-409]d/mmm;@"/>
    <numFmt numFmtId="172" formatCode="[$€-2]\ #,##0.00;[Red]\-[$€-2]\ #,##0.00"/>
    <numFmt numFmtId="173" formatCode="#,##0.00\ &quot;€&quot;;[Red]\-#,##0.00\ &quot;€&quot;"/>
    <numFmt numFmtId="174" formatCode="[$-413]d/mmm/yy;@"/>
    <numFmt numFmtId="175" formatCode="[$-413]dd/mmm/yy;@"/>
  </numFmts>
  <fonts count="42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MT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3366"/>
      <name val="Arial"/>
      <family val="2"/>
    </font>
    <font>
      <sz val="10"/>
      <color rgb="FFFF000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0033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176">
    <xf numFmtId="0" fontId="0" fillId="0" borderId="0"/>
    <xf numFmtId="0" fontId="6" fillId="0" borderId="0">
      <alignment vertical="top"/>
    </xf>
    <xf numFmtId="0" fontId="7" fillId="0" borderId="0"/>
    <xf numFmtId="0" fontId="6" fillId="0" borderId="0"/>
    <xf numFmtId="0" fontId="5" fillId="0" borderId="0"/>
    <xf numFmtId="0" fontId="6" fillId="0" borderId="0">
      <alignment vertical="top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top"/>
    </xf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8" fillId="0" borderId="0">
      <alignment vertical="top"/>
    </xf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14" fillId="6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</cellStyleXfs>
  <cellXfs count="640">
    <xf numFmtId="0" fontId="0" fillId="0" borderId="0" xfId="0"/>
    <xf numFmtId="0" fontId="10" fillId="0" borderId="0" xfId="0" applyFont="1"/>
    <xf numFmtId="14" fontId="10" fillId="0" borderId="0" xfId="0" applyNumberFormat="1" applyFont="1"/>
    <xf numFmtId="0" fontId="10" fillId="0" borderId="0" xfId="0" applyFont="1" applyAlignment="1">
      <alignment horizontal="center"/>
    </xf>
    <xf numFmtId="166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14" fontId="11" fillId="0" borderId="0" xfId="0" applyNumberFormat="1" applyFont="1"/>
    <xf numFmtId="0" fontId="13" fillId="2" borderId="4" xfId="1" applyFont="1" applyFill="1" applyBorder="1" applyAlignment="1">
      <alignment horizontal="center" vertical="center" wrapText="1" readingOrder="1"/>
    </xf>
    <xf numFmtId="14" fontId="13" fillId="2" borderId="1" xfId="1" applyNumberFormat="1" applyFont="1" applyFill="1" applyBorder="1" applyAlignment="1">
      <alignment horizontal="center" vertical="center" wrapText="1" readingOrder="1"/>
    </xf>
    <xf numFmtId="0" fontId="13" fillId="2" borderId="1" xfId="1" applyFont="1" applyFill="1" applyBorder="1" applyAlignment="1">
      <alignment horizontal="center" vertical="center" wrapText="1" readingOrder="1"/>
    </xf>
    <xf numFmtId="0" fontId="13" fillId="5" borderId="1" xfId="1" applyFont="1" applyFill="1" applyBorder="1" applyAlignment="1">
      <alignment horizontal="center" vertical="center" wrapText="1" readingOrder="1"/>
    </xf>
    <xf numFmtId="166" fontId="13" fillId="5" borderId="1" xfId="1" applyNumberFormat="1" applyFont="1" applyFill="1" applyBorder="1" applyAlignment="1">
      <alignment horizontal="center" vertical="center" wrapText="1" readingOrder="1"/>
    </xf>
    <xf numFmtId="166" fontId="13" fillId="2" borderId="1" xfId="1" applyNumberFormat="1" applyFont="1" applyFill="1" applyBorder="1" applyAlignment="1">
      <alignment horizontal="center" vertical="center" wrapText="1" readingOrder="1"/>
    </xf>
    <xf numFmtId="10" fontId="13" fillId="2" borderId="1" xfId="1" applyNumberFormat="1" applyFont="1" applyFill="1" applyBorder="1" applyAlignment="1">
      <alignment horizontal="center" vertical="center" wrapText="1" readingOrder="1"/>
    </xf>
    <xf numFmtId="14" fontId="13" fillId="5" borderId="1" xfId="1" applyNumberFormat="1" applyFont="1" applyFill="1" applyBorder="1" applyAlignment="1">
      <alignment horizontal="center" vertical="center" wrapText="1" readingOrder="1"/>
    </xf>
    <xf numFmtId="15" fontId="13" fillId="2" borderId="1" xfId="2" applyNumberFormat="1" applyFont="1" applyFill="1" applyBorder="1" applyAlignment="1">
      <alignment horizontal="center" vertical="center" wrapText="1" readingOrder="1"/>
    </xf>
    <xf numFmtId="14" fontId="13" fillId="2" borderId="1" xfId="2" applyNumberFormat="1" applyFont="1" applyFill="1" applyBorder="1" applyAlignment="1">
      <alignment horizontal="center" vertical="center" wrapText="1" readingOrder="1"/>
    </xf>
    <xf numFmtId="165" fontId="13" fillId="2" borderId="1" xfId="2" applyNumberFormat="1" applyFont="1" applyFill="1" applyBorder="1" applyAlignment="1">
      <alignment horizontal="center" vertical="center" wrapText="1" readingOrder="1"/>
    </xf>
    <xf numFmtId="16" fontId="13" fillId="5" borderId="1" xfId="2" applyNumberFormat="1" applyFont="1" applyFill="1" applyBorder="1" applyAlignment="1">
      <alignment horizontal="center" vertical="center" wrapText="1" readingOrder="1"/>
    </xf>
    <xf numFmtId="14" fontId="13" fillId="5" borderId="1" xfId="2" applyNumberFormat="1" applyFont="1" applyFill="1" applyBorder="1" applyAlignment="1">
      <alignment horizontal="center" vertical="center" wrapText="1" readingOrder="1"/>
    </xf>
    <xf numFmtId="14" fontId="13" fillId="5" borderId="1" xfId="2" applyNumberFormat="1" applyFont="1" applyFill="1" applyBorder="1" applyAlignment="1">
      <alignment horizontal="center" vertical="center" wrapText="1" shrinkToFit="1" readingOrder="1"/>
    </xf>
    <xf numFmtId="0" fontId="13" fillId="5" borderId="1" xfId="2" applyFont="1" applyFill="1" applyBorder="1" applyAlignment="1">
      <alignment horizontal="center" vertical="center" wrapText="1" shrinkToFit="1" readingOrder="1"/>
    </xf>
    <xf numFmtId="166" fontId="13" fillId="5" borderId="1" xfId="2" applyNumberFormat="1" applyFont="1" applyFill="1" applyBorder="1" applyAlignment="1">
      <alignment horizontal="center" vertical="center" wrapText="1" shrinkToFit="1" readingOrder="1"/>
    </xf>
    <xf numFmtId="0" fontId="10" fillId="2" borderId="1" xfId="1" applyFont="1" applyFill="1" applyBorder="1" applyAlignment="1">
      <alignment horizontal="left" wrapText="1" readingOrder="1"/>
    </xf>
    <xf numFmtId="0" fontId="10" fillId="2" borderId="1" xfId="1" applyFont="1" applyFill="1" applyBorder="1" applyAlignment="1">
      <alignment horizontal="left" wrapText="1" shrinkToFit="1" readingOrder="1"/>
    </xf>
    <xf numFmtId="166" fontId="10" fillId="2" borderId="1" xfId="1" applyNumberFormat="1" applyFont="1" applyFill="1" applyBorder="1" applyAlignment="1">
      <alignment horizontal="left" wrapText="1" readingOrder="1"/>
    </xf>
    <xf numFmtId="2" fontId="13" fillId="5" borderId="1" xfId="1" applyNumberFormat="1" applyFont="1" applyFill="1" applyBorder="1" applyAlignment="1">
      <alignment horizontal="center" vertical="center" wrapText="1" readingOrder="1"/>
    </xf>
    <xf numFmtId="2" fontId="10" fillId="0" borderId="0" xfId="0" applyNumberFormat="1" applyFont="1"/>
    <xf numFmtId="0" fontId="0" fillId="0" borderId="0" xfId="0" applyAlignment="1">
      <alignment horizontal="center"/>
    </xf>
    <xf numFmtId="2" fontId="15" fillId="7" borderId="0" xfId="1169" applyNumberFormat="1" applyFont="1" applyFill="1" applyProtection="1">
      <protection locked="0"/>
    </xf>
    <xf numFmtId="168" fontId="16" fillId="7" borderId="0" xfId="1169" applyNumberFormat="1" applyFont="1" applyFill="1" applyAlignment="1" applyProtection="1">
      <alignment horizontal="center"/>
      <protection locked="0"/>
    </xf>
    <xf numFmtId="168" fontId="15" fillId="7" borderId="0" xfId="1169" applyNumberFormat="1" applyFont="1" applyFill="1" applyAlignment="1" applyProtection="1">
      <alignment horizontal="center"/>
      <protection locked="0"/>
    </xf>
    <xf numFmtId="2" fontId="16" fillId="7" borderId="0" xfId="1169" applyNumberFormat="1" applyFont="1" applyFill="1" applyAlignment="1" applyProtection="1">
      <alignment horizontal="left" wrapText="1"/>
      <protection locked="0"/>
    </xf>
    <xf numFmtId="168" fontId="16" fillId="7" borderId="0" xfId="1169" applyNumberFormat="1" applyFont="1" applyFill="1" applyAlignment="1" applyProtection="1">
      <alignment horizontal="center" wrapText="1"/>
      <protection locked="0"/>
    </xf>
    <xf numFmtId="0" fontId="17" fillId="8" borderId="1" xfId="0" applyFont="1" applyFill="1" applyBorder="1" applyAlignment="1">
      <alignment horizontal="left"/>
    </xf>
    <xf numFmtId="168" fontId="17" fillId="8" borderId="1" xfId="0" applyNumberFormat="1" applyFont="1" applyFill="1" applyBorder="1" applyAlignment="1">
      <alignment horizontal="center"/>
    </xf>
    <xf numFmtId="168" fontId="8" fillId="8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166" fontId="13" fillId="9" borderId="1" xfId="1" applyNumberFormat="1" applyFont="1" applyFill="1" applyBorder="1" applyAlignment="1">
      <alignment horizontal="center" vertical="center" wrapText="1" readingOrder="1"/>
    </xf>
    <xf numFmtId="166" fontId="10" fillId="0" borderId="0" xfId="0" applyNumberFormat="1" applyFont="1" applyAlignment="1">
      <alignment horizontal="left" readingOrder="1"/>
    </xf>
    <xf numFmtId="166" fontId="10" fillId="0" borderId="0" xfId="0" applyNumberFormat="1" applyFont="1" applyAlignment="1">
      <alignment horizontal="right" readingOrder="1"/>
    </xf>
    <xf numFmtId="14" fontId="13" fillId="0" borderId="1" xfId="1" applyNumberFormat="1" applyFont="1" applyBorder="1" applyAlignment="1">
      <alignment horizontal="center" vertical="center" wrapText="1" readingOrder="1"/>
    </xf>
    <xf numFmtId="0" fontId="10" fillId="0" borderId="0" xfId="0" applyFont="1" applyAlignment="1">
      <alignment horizontal="right" readingOrder="1"/>
    </xf>
    <xf numFmtId="0" fontId="10" fillId="0" borderId="0" xfId="0" applyFont="1" applyAlignment="1">
      <alignment horizontal="left"/>
    </xf>
    <xf numFmtId="0" fontId="10" fillId="2" borderId="1" xfId="1" quotePrefix="1" applyFont="1" applyFill="1" applyBorder="1" applyAlignment="1">
      <alignment horizontal="left" wrapText="1" shrinkToFit="1" readingOrder="1"/>
    </xf>
    <xf numFmtId="0" fontId="11" fillId="0" borderId="0" xfId="0" applyFont="1" applyAlignment="1">
      <alignment horizontal="right"/>
    </xf>
    <xf numFmtId="2" fontId="16" fillId="7" borderId="0" xfId="1169" applyNumberFormat="1" applyFont="1" applyFill="1" applyAlignment="1" applyProtection="1">
      <alignment horizontal="center" wrapText="1"/>
      <protection locked="0"/>
    </xf>
    <xf numFmtId="9" fontId="17" fillId="8" borderId="1" xfId="1170" applyFont="1" applyFill="1" applyBorder="1" applyAlignment="1">
      <alignment horizontal="center"/>
    </xf>
    <xf numFmtId="10" fontId="13" fillId="9" borderId="1" xfId="1" applyNumberFormat="1" applyFont="1" applyFill="1" applyBorder="1" applyAlignment="1">
      <alignment horizontal="center" vertical="center" wrapText="1" readingOrder="1"/>
    </xf>
    <xf numFmtId="0" fontId="10" fillId="2" borderId="1" xfId="1" applyFont="1" applyFill="1" applyBorder="1" applyAlignment="1">
      <alignment horizontal="left" readingOrder="1"/>
    </xf>
    <xf numFmtId="0" fontId="12" fillId="2" borderId="1" xfId="1" applyFont="1" applyFill="1" applyBorder="1" applyAlignment="1">
      <alignment horizontal="left" wrapText="1" shrinkToFit="1" readingOrder="1"/>
    </xf>
    <xf numFmtId="0" fontId="10" fillId="5" borderId="1" xfId="1" applyFont="1" applyFill="1" applyBorder="1" applyAlignment="1">
      <alignment horizontal="left" wrapText="1" readingOrder="1"/>
    </xf>
    <xf numFmtId="14" fontId="10" fillId="2" borderId="1" xfId="1" applyNumberFormat="1" applyFont="1" applyFill="1" applyBorder="1" applyAlignment="1">
      <alignment horizontal="left" wrapText="1" readingOrder="1"/>
    </xf>
    <xf numFmtId="166" fontId="10" fillId="9" borderId="1" xfId="1" applyNumberFormat="1" applyFont="1" applyFill="1" applyBorder="1" applyAlignment="1">
      <alignment horizontal="left" wrapText="1" readingOrder="1"/>
    </xf>
    <xf numFmtId="10" fontId="10" fillId="9" borderId="1" xfId="1" applyNumberFormat="1" applyFont="1" applyFill="1" applyBorder="1" applyAlignment="1">
      <alignment horizontal="left" wrapText="1" readingOrder="1"/>
    </xf>
    <xf numFmtId="1" fontId="10" fillId="2" borderId="1" xfId="2" applyNumberFormat="1" applyFont="1" applyFill="1" applyBorder="1" applyAlignment="1">
      <alignment horizontal="left" wrapText="1" shrinkToFit="1" readingOrder="1"/>
    </xf>
    <xf numFmtId="14" fontId="10" fillId="2" borderId="1" xfId="2" applyNumberFormat="1" applyFont="1" applyFill="1" applyBorder="1" applyAlignment="1">
      <alignment horizontal="left" wrapText="1" shrinkToFit="1" readingOrder="1"/>
    </xf>
    <xf numFmtId="165" fontId="10" fillId="2" borderId="1" xfId="2" applyNumberFormat="1" applyFont="1" applyFill="1" applyBorder="1" applyAlignment="1">
      <alignment horizontal="left" wrapText="1" shrinkToFit="1" readingOrder="1"/>
    </xf>
    <xf numFmtId="16" fontId="10" fillId="5" borderId="1" xfId="2" applyNumberFormat="1" applyFont="1" applyFill="1" applyBorder="1" applyAlignment="1">
      <alignment horizontal="left" wrapText="1" shrinkToFit="1" readingOrder="1"/>
    </xf>
    <xf numFmtId="14" fontId="10" fillId="5" borderId="1" xfId="2" applyNumberFormat="1" applyFont="1" applyFill="1" applyBorder="1" applyAlignment="1">
      <alignment horizontal="left" wrapText="1" shrinkToFit="1" readingOrder="1"/>
    </xf>
    <xf numFmtId="0" fontId="10" fillId="5" borderId="1" xfId="0" applyFont="1" applyFill="1" applyBorder="1" applyAlignment="1">
      <alignment horizontal="left" readingOrder="1"/>
    </xf>
    <xf numFmtId="166" fontId="10" fillId="5" borderId="1" xfId="1" applyNumberFormat="1" applyFont="1" applyFill="1" applyBorder="1" applyAlignment="1">
      <alignment horizontal="left" wrapText="1" readingOrder="1"/>
    </xf>
    <xf numFmtId="14" fontId="10" fillId="5" borderId="1" xfId="1" applyNumberFormat="1" applyFont="1" applyFill="1" applyBorder="1" applyAlignment="1">
      <alignment horizontal="left" wrapText="1" readingOrder="1"/>
    </xf>
    <xf numFmtId="0" fontId="10" fillId="0" borderId="1" xfId="1" applyFont="1" applyBorder="1" applyAlignment="1">
      <alignment horizontal="left" wrapText="1" readingOrder="1"/>
    </xf>
    <xf numFmtId="0" fontId="10" fillId="0" borderId="0" xfId="0" applyFont="1" applyAlignment="1">
      <alignment horizontal="left" readingOrder="1"/>
    </xf>
    <xf numFmtId="14" fontId="10" fillId="0" borderId="0" xfId="0" applyNumberFormat="1" applyFont="1" applyAlignment="1">
      <alignment horizontal="left" readingOrder="1"/>
    </xf>
    <xf numFmtId="2" fontId="10" fillId="0" borderId="0" xfId="0" applyNumberFormat="1" applyFont="1" applyAlignment="1">
      <alignment horizontal="left" readingOrder="1"/>
    </xf>
    <xf numFmtId="10" fontId="10" fillId="0" borderId="0" xfId="0" applyNumberFormat="1" applyFont="1" applyAlignment="1">
      <alignment horizontal="left" readingOrder="1"/>
    </xf>
    <xf numFmtId="0" fontId="11" fillId="0" borderId="0" xfId="0" applyFont="1" applyAlignment="1">
      <alignment horizontal="left" readingOrder="1"/>
    </xf>
    <xf numFmtId="14" fontId="11" fillId="0" borderId="0" xfId="0" applyNumberFormat="1" applyFont="1" applyAlignment="1">
      <alignment horizontal="left" readingOrder="1"/>
    </xf>
    <xf numFmtId="0" fontId="10" fillId="2" borderId="1" xfId="1" applyFont="1" applyFill="1" applyBorder="1" applyAlignment="1">
      <alignment wrapText="1" readingOrder="1"/>
    </xf>
    <xf numFmtId="0" fontId="10" fillId="2" borderId="1" xfId="1" applyFont="1" applyFill="1" applyBorder="1" applyAlignment="1">
      <alignment wrapText="1" shrinkToFit="1" readingOrder="1"/>
    </xf>
    <xf numFmtId="0" fontId="13" fillId="0" borderId="0" xfId="0" applyFont="1" applyAlignment="1">
      <alignment horizontal="center"/>
    </xf>
    <xf numFmtId="166" fontId="13" fillId="2" borderId="1" xfId="1" applyNumberFormat="1" applyFont="1" applyFill="1" applyBorder="1" applyAlignment="1">
      <alignment horizontal="left" wrapText="1" readingOrder="1"/>
    </xf>
    <xf numFmtId="0" fontId="13" fillId="2" borderId="5" xfId="1" applyFont="1" applyFill="1" applyBorder="1" applyAlignment="1">
      <alignment horizontal="center" readingOrder="1"/>
    </xf>
    <xf numFmtId="16" fontId="13" fillId="5" borderId="5" xfId="2" applyNumberFormat="1" applyFont="1" applyFill="1" applyBorder="1" applyAlignment="1">
      <alignment horizontal="center" readingOrder="1"/>
    </xf>
    <xf numFmtId="0" fontId="13" fillId="2" borderId="5" xfId="1" applyFont="1" applyFill="1" applyBorder="1" applyAlignment="1">
      <alignment readingOrder="1"/>
    </xf>
    <xf numFmtId="0" fontId="13" fillId="2" borderId="3" xfId="1" applyFont="1" applyFill="1" applyBorder="1" applyAlignment="1">
      <alignment readingOrder="1"/>
    </xf>
    <xf numFmtId="0" fontId="13" fillId="5" borderId="2" xfId="1" applyFont="1" applyFill="1" applyBorder="1" applyAlignment="1">
      <alignment readingOrder="1"/>
    </xf>
    <xf numFmtId="0" fontId="13" fillId="5" borderId="5" xfId="1" applyFont="1" applyFill="1" applyBorder="1" applyAlignment="1">
      <alignment readingOrder="1"/>
    </xf>
    <xf numFmtId="0" fontId="13" fillId="5" borderId="3" xfId="1" applyFont="1" applyFill="1" applyBorder="1" applyAlignment="1">
      <alignment readingOrder="1"/>
    </xf>
    <xf numFmtId="0" fontId="13" fillId="2" borderId="2" xfId="1" applyFont="1" applyFill="1" applyBorder="1" applyAlignment="1">
      <alignment readingOrder="1"/>
    </xf>
    <xf numFmtId="2" fontId="13" fillId="5" borderId="2" xfId="1" applyNumberFormat="1" applyFont="1" applyFill="1" applyBorder="1" applyAlignment="1">
      <alignment readingOrder="1"/>
    </xf>
    <xf numFmtId="1" fontId="13" fillId="2" borderId="2" xfId="2" applyNumberFormat="1" applyFont="1" applyFill="1" applyBorder="1" applyAlignment="1">
      <alignment readingOrder="1"/>
    </xf>
    <xf numFmtId="1" fontId="13" fillId="2" borderId="5" xfId="2" applyNumberFormat="1" applyFont="1" applyFill="1" applyBorder="1" applyAlignment="1">
      <alignment readingOrder="1"/>
    </xf>
    <xf numFmtId="1" fontId="13" fillId="2" borderId="3" xfId="2" applyNumberFormat="1" applyFont="1" applyFill="1" applyBorder="1" applyAlignment="1">
      <alignment readingOrder="1"/>
    </xf>
    <xf numFmtId="16" fontId="13" fillId="5" borderId="2" xfId="2" applyNumberFormat="1" applyFont="1" applyFill="1" applyBorder="1" applyAlignment="1">
      <alignment readingOrder="1"/>
    </xf>
    <xf numFmtId="16" fontId="13" fillId="5" borderId="5" xfId="2" applyNumberFormat="1" applyFont="1" applyFill="1" applyBorder="1" applyAlignment="1">
      <alignment readingOrder="1"/>
    </xf>
    <xf numFmtId="165" fontId="10" fillId="2" borderId="1" xfId="2" applyNumberFormat="1" applyFont="1" applyFill="1" applyBorder="1" applyAlignment="1">
      <alignment wrapText="1" shrinkToFit="1" readingOrder="1"/>
    </xf>
    <xf numFmtId="14" fontId="9" fillId="2" borderId="1" xfId="2" applyNumberFormat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left" vertical="center" wrapText="1" readingOrder="1"/>
    </xf>
    <xf numFmtId="1" fontId="13" fillId="2" borderId="1" xfId="1" applyNumberFormat="1" applyFont="1" applyFill="1" applyBorder="1" applyAlignment="1">
      <alignment horizontal="center" vertical="center" wrapText="1"/>
    </xf>
    <xf numFmtId="0" fontId="13" fillId="5" borderId="1" xfId="2" applyFont="1" applyFill="1" applyBorder="1" applyAlignment="1">
      <alignment horizontal="center" vertical="center" wrapText="1" shrinkToFit="1"/>
    </xf>
    <xf numFmtId="1" fontId="13" fillId="5" borderId="1" xfId="2" applyNumberFormat="1" applyFont="1" applyFill="1" applyBorder="1" applyAlignment="1">
      <alignment horizontal="center" vertical="center" wrapText="1" shrinkToFit="1"/>
    </xf>
    <xf numFmtId="167" fontId="13" fillId="5" borderId="1" xfId="2" applyNumberFormat="1" applyFont="1" applyFill="1" applyBorder="1" applyAlignment="1">
      <alignment horizontal="center" vertical="center" wrapText="1" shrinkToFit="1"/>
    </xf>
    <xf numFmtId="0" fontId="10" fillId="2" borderId="1" xfId="1" applyFont="1" applyFill="1" applyBorder="1" applyAlignment="1">
      <alignment horizontal="left" wrapText="1" shrinkToFit="1"/>
    </xf>
    <xf numFmtId="0" fontId="10" fillId="2" borderId="1" xfId="1" applyFont="1" applyFill="1" applyBorder="1" applyAlignment="1">
      <alignment readingOrder="1"/>
    </xf>
    <xf numFmtId="0" fontId="10" fillId="5" borderId="1" xfId="1" applyFont="1" applyFill="1" applyBorder="1" applyAlignment="1">
      <alignment wrapText="1" readingOrder="1"/>
    </xf>
    <xf numFmtId="16" fontId="10" fillId="0" borderId="0" xfId="0" applyNumberFormat="1" applyFont="1" applyAlignment="1">
      <alignment horizontal="center"/>
    </xf>
    <xf numFmtId="16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3" fillId="2" borderId="1" xfId="1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10" fillId="2" borderId="4" xfId="1" applyFont="1" applyFill="1" applyBorder="1" applyAlignment="1">
      <alignment horizontal="center" wrapText="1" shrinkToFit="1"/>
    </xf>
    <xf numFmtId="0" fontId="10" fillId="0" borderId="0" xfId="1" applyFont="1" applyAlignment="1">
      <alignment horizontal="center" wrapText="1" shrinkToFit="1"/>
    </xf>
    <xf numFmtId="0" fontId="10" fillId="0" borderId="0" xfId="1" applyFont="1" applyAlignment="1">
      <alignment horizontal="left" wrapText="1" shrinkToFit="1"/>
    </xf>
    <xf numFmtId="16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3" borderId="0" xfId="0" applyNumberFormat="1" applyFont="1" applyFill="1" applyAlignment="1">
      <alignment horizontal="left"/>
    </xf>
    <xf numFmtId="3" fontId="10" fillId="4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6" fontId="0" fillId="4" borderId="0" xfId="0" applyNumberFormat="1" applyFill="1" applyAlignment="1">
      <alignment horizontal="center"/>
    </xf>
    <xf numFmtId="0" fontId="13" fillId="4" borderId="1" xfId="2" applyFont="1" applyFill="1" applyBorder="1" applyAlignment="1">
      <alignment horizontal="center" vertical="center" wrapText="1" shrinkToFit="1"/>
    </xf>
    <xf numFmtId="0" fontId="10" fillId="2" borderId="1" xfId="1" applyFont="1" applyFill="1" applyBorder="1" applyAlignment="1">
      <alignment horizontal="center" wrapText="1"/>
    </xf>
    <xf numFmtId="0" fontId="10" fillId="2" borderId="1" xfId="1" quotePrefix="1" applyFont="1" applyFill="1" applyBorder="1" applyAlignment="1">
      <alignment horizontal="center" wrapText="1"/>
    </xf>
    <xf numFmtId="0" fontId="10" fillId="2" borderId="1" xfId="1" applyFont="1" applyFill="1" applyBorder="1" applyAlignment="1">
      <alignment horizontal="justify" wrapText="1" shrinkToFit="1" readingOrder="1"/>
    </xf>
    <xf numFmtId="167" fontId="13" fillId="5" borderId="5" xfId="2" applyNumberFormat="1" applyFont="1" applyFill="1" applyBorder="1" applyAlignment="1">
      <alignment readingOrder="1"/>
    </xf>
    <xf numFmtId="167" fontId="13" fillId="5" borderId="1" xfId="2" applyNumberFormat="1" applyFont="1" applyFill="1" applyBorder="1" applyAlignment="1">
      <alignment horizontal="center" vertical="center" wrapText="1" readingOrder="1"/>
    </xf>
    <xf numFmtId="167" fontId="10" fillId="5" borderId="1" xfId="2" applyNumberFormat="1" applyFont="1" applyFill="1" applyBorder="1" applyAlignment="1">
      <alignment horizontal="left" wrapText="1" shrinkToFit="1" readingOrder="1"/>
    </xf>
    <xf numFmtId="167" fontId="10" fillId="0" borderId="0" xfId="0" applyNumberFormat="1" applyFont="1" applyAlignment="1">
      <alignment horizontal="left" readingOrder="1"/>
    </xf>
    <xf numFmtId="167" fontId="10" fillId="0" borderId="0" xfId="0" applyNumberFormat="1" applyFont="1"/>
    <xf numFmtId="169" fontId="10" fillId="5" borderId="1" xfId="1171" applyNumberFormat="1" applyFont="1" applyFill="1" applyBorder="1" applyAlignment="1">
      <alignment horizontal="left" readingOrder="1"/>
    </xf>
    <xf numFmtId="49" fontId="13" fillId="2" borderId="4" xfId="1" applyNumberFormat="1" applyFont="1" applyFill="1" applyBorder="1" applyAlignment="1">
      <alignment horizontal="center" vertical="center" wrapText="1" readingOrder="1"/>
    </xf>
    <xf numFmtId="16" fontId="13" fillId="0" borderId="1" xfId="2" applyNumberFormat="1" applyFont="1" applyBorder="1" applyAlignment="1">
      <alignment horizontal="center" vertical="center" wrapText="1" readingOrder="1"/>
    </xf>
    <xf numFmtId="49" fontId="10" fillId="0" borderId="0" xfId="0" applyNumberFormat="1" applyFont="1" applyAlignment="1">
      <alignment horizontal="right" readingOrder="1"/>
    </xf>
    <xf numFmtId="166" fontId="10" fillId="0" borderId="0" xfId="0" applyNumberFormat="1" applyFont="1" applyAlignment="1">
      <alignment horizontal="center"/>
    </xf>
    <xf numFmtId="170" fontId="13" fillId="4" borderId="3" xfId="1" applyNumberFormat="1" applyFont="1" applyFill="1" applyBorder="1" applyAlignment="1">
      <alignment horizontal="center" readingOrder="1"/>
    </xf>
    <xf numFmtId="0" fontId="10" fillId="0" borderId="0" xfId="0" applyFont="1" applyAlignment="1">
      <alignment horizontal="center" readingOrder="1"/>
    </xf>
    <xf numFmtId="3" fontId="13" fillId="4" borderId="3" xfId="1" applyNumberFormat="1" applyFont="1" applyFill="1" applyBorder="1" applyAlignment="1">
      <alignment horizontal="center" readingOrder="1"/>
    </xf>
    <xf numFmtId="168" fontId="17" fillId="4" borderId="1" xfId="0" applyNumberFormat="1" applyFont="1" applyFill="1" applyBorder="1" applyAlignment="1">
      <alignment horizontal="center"/>
    </xf>
    <xf numFmtId="3" fontId="10" fillId="4" borderId="6" xfId="1" applyNumberFormat="1" applyFont="1" applyFill="1" applyBorder="1" applyAlignment="1">
      <alignment horizontal="center" wrapText="1" shrinkToFit="1"/>
    </xf>
    <xf numFmtId="16" fontId="10" fillId="4" borderId="7" xfId="0" applyNumberFormat="1" applyFont="1" applyFill="1" applyBorder="1" applyAlignment="1">
      <alignment horizontal="center"/>
    </xf>
    <xf numFmtId="16" fontId="10" fillId="4" borderId="8" xfId="0" applyNumberFormat="1" applyFont="1" applyFill="1" applyBorder="1" applyAlignment="1">
      <alignment horizontal="center"/>
    </xf>
    <xf numFmtId="3" fontId="10" fillId="4" borderId="9" xfId="0" applyNumberFormat="1" applyFont="1" applyFill="1" applyBorder="1" applyAlignment="1">
      <alignment horizontal="center"/>
    </xf>
    <xf numFmtId="3" fontId="10" fillId="4" borderId="10" xfId="0" applyNumberFormat="1" applyFont="1" applyFill="1" applyBorder="1" applyAlignment="1">
      <alignment horizontal="center"/>
    </xf>
    <xf numFmtId="3" fontId="10" fillId="10" borderId="6" xfId="0" applyNumberFormat="1" applyFont="1" applyFill="1" applyBorder="1" applyAlignment="1">
      <alignment horizontal="center"/>
    </xf>
    <xf numFmtId="16" fontId="10" fillId="10" borderId="6" xfId="0" applyNumberFormat="1" applyFont="1" applyFill="1" applyBorder="1" applyAlignment="1">
      <alignment horizontal="center"/>
    </xf>
    <xf numFmtId="3" fontId="13" fillId="4" borderId="6" xfId="1" applyNumberFormat="1" applyFont="1" applyFill="1" applyBorder="1" applyAlignment="1">
      <alignment horizontal="center" wrapText="1" shrinkToFit="1"/>
    </xf>
    <xf numFmtId="3" fontId="10" fillId="2" borderId="0" xfId="1" applyNumberFormat="1" applyFont="1" applyFill="1" applyAlignment="1">
      <alignment horizontal="center" wrapText="1" shrinkToFit="1"/>
    </xf>
    <xf numFmtId="1" fontId="9" fillId="2" borderId="1" xfId="2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 wrapText="1" readingOrder="1"/>
    </xf>
    <xf numFmtId="166" fontId="10" fillId="9" borderId="1" xfId="1" quotePrefix="1" applyNumberFormat="1" applyFont="1" applyFill="1" applyBorder="1" applyAlignment="1">
      <alignment horizontal="left" wrapText="1" readingOrder="1"/>
    </xf>
    <xf numFmtId="3" fontId="13" fillId="4" borderId="1" xfId="1" applyNumberFormat="1" applyFont="1" applyFill="1" applyBorder="1" applyAlignment="1">
      <alignment horizontal="center" readingOrder="1"/>
    </xf>
    <xf numFmtId="3" fontId="10" fillId="2" borderId="1" xfId="1" applyNumberFormat="1" applyFont="1" applyFill="1" applyBorder="1" applyAlignment="1">
      <alignment horizontal="center" wrapText="1" readingOrder="1"/>
    </xf>
    <xf numFmtId="10" fontId="13" fillId="10" borderId="1" xfId="0" applyNumberFormat="1" applyFont="1" applyFill="1" applyBorder="1" applyAlignment="1">
      <alignment horizontal="center" readingOrder="1"/>
    </xf>
    <xf numFmtId="170" fontId="13" fillId="4" borderId="1" xfId="1" applyNumberFormat="1" applyFont="1" applyFill="1" applyBorder="1" applyAlignment="1">
      <alignment horizontal="center" readingOrder="1"/>
    </xf>
    <xf numFmtId="3" fontId="13" fillId="11" borderId="5" xfId="0" applyNumberFormat="1" applyFont="1" applyFill="1" applyBorder="1" applyAlignment="1">
      <alignment horizontal="center" readingOrder="1"/>
    </xf>
    <xf numFmtId="0" fontId="13" fillId="5" borderId="5" xfId="0" applyFont="1" applyFill="1" applyBorder="1" applyAlignment="1">
      <alignment horizontal="center" readingOrder="1"/>
    </xf>
    <xf numFmtId="0" fontId="13" fillId="5" borderId="2" xfId="0" applyFont="1" applyFill="1" applyBorder="1" applyAlignment="1">
      <alignment readingOrder="1"/>
    </xf>
    <xf numFmtId="0" fontId="13" fillId="2" borderId="2" xfId="1" applyFont="1" applyFill="1" applyBorder="1" applyAlignment="1">
      <alignment horizontal="left" readingOrder="1"/>
    </xf>
    <xf numFmtId="14" fontId="10" fillId="2" borderId="1" xfId="1" applyNumberFormat="1" applyFont="1" applyFill="1" applyBorder="1" applyAlignment="1">
      <alignment horizontal="left" wrapText="1" shrinkToFit="1" readingOrder="1"/>
    </xf>
    <xf numFmtId="14" fontId="12" fillId="2" borderId="1" xfId="1" applyNumberFormat="1" applyFont="1" applyFill="1" applyBorder="1" applyAlignment="1">
      <alignment horizontal="left" wrapText="1" shrinkToFit="1" readingOrder="1"/>
    </xf>
    <xf numFmtId="0" fontId="19" fillId="2" borderId="1" xfId="1" applyFont="1" applyFill="1" applyBorder="1" applyAlignment="1">
      <alignment horizontal="left" wrapText="1" shrinkToFit="1" readingOrder="1"/>
    </xf>
    <xf numFmtId="14" fontId="19" fillId="2" borderId="1" xfId="1" applyNumberFormat="1" applyFont="1" applyFill="1" applyBorder="1" applyAlignment="1">
      <alignment horizontal="left" wrapText="1" shrinkToFit="1" readingOrder="1"/>
    </xf>
    <xf numFmtId="0" fontId="19" fillId="2" borderId="1" xfId="1" applyFont="1" applyFill="1" applyBorder="1" applyAlignment="1">
      <alignment horizontal="left" readingOrder="1"/>
    </xf>
    <xf numFmtId="0" fontId="12" fillId="2" borderId="1" xfId="1" applyFont="1" applyFill="1" applyBorder="1" applyAlignment="1">
      <alignment horizontal="left" readingOrder="1"/>
    </xf>
    <xf numFmtId="0" fontId="18" fillId="2" borderId="1" xfId="1" applyFont="1" applyFill="1" applyBorder="1" applyAlignment="1">
      <alignment horizontal="left" wrapText="1" readingOrder="1"/>
    </xf>
    <xf numFmtId="0" fontId="12" fillId="2" borderId="1" xfId="1" applyFont="1" applyFill="1" applyBorder="1" applyAlignment="1">
      <alignment horizontal="left" wrapText="1" readingOrder="1"/>
    </xf>
    <xf numFmtId="0" fontId="10" fillId="5" borderId="1" xfId="1" quotePrefix="1" applyFont="1" applyFill="1" applyBorder="1" applyAlignment="1">
      <alignment horizontal="left" wrapText="1" readingOrder="1"/>
    </xf>
    <xf numFmtId="0" fontId="18" fillId="0" borderId="1" xfId="1" applyFont="1" applyBorder="1" applyAlignment="1">
      <alignment horizontal="left" wrapText="1" readingOrder="1"/>
    </xf>
    <xf numFmtId="0" fontId="12" fillId="5" borderId="1" xfId="1" applyFont="1" applyFill="1" applyBorder="1" applyAlignment="1">
      <alignment horizontal="left" wrapText="1" readingOrder="1"/>
    </xf>
    <xf numFmtId="0" fontId="10" fillId="0" borderId="1" xfId="1" quotePrefix="1" applyFont="1" applyBorder="1" applyAlignment="1">
      <alignment horizontal="left" wrapText="1" readingOrder="1"/>
    </xf>
    <xf numFmtId="0" fontId="12" fillId="0" borderId="1" xfId="1" applyFont="1" applyBorder="1" applyAlignment="1">
      <alignment horizontal="left" wrapText="1" readingOrder="1"/>
    </xf>
    <xf numFmtId="0" fontId="10" fillId="10" borderId="1" xfId="1" applyFont="1" applyFill="1" applyBorder="1" applyAlignment="1">
      <alignment horizontal="left" wrapText="1" readingOrder="1"/>
    </xf>
    <xf numFmtId="9" fontId="10" fillId="2" borderId="1" xfId="1" applyNumberFormat="1" applyFont="1" applyFill="1" applyBorder="1" applyAlignment="1">
      <alignment horizontal="left" wrapText="1" readingOrder="1"/>
    </xf>
    <xf numFmtId="166" fontId="19" fillId="2" borderId="1" xfId="1" applyNumberFormat="1" applyFont="1" applyFill="1" applyBorder="1" applyAlignment="1">
      <alignment horizontal="left" wrapText="1" readingOrder="1"/>
    </xf>
    <xf numFmtId="166" fontId="12" fillId="2" borderId="1" xfId="1" applyNumberFormat="1" applyFont="1" applyFill="1" applyBorder="1" applyAlignment="1">
      <alignment horizontal="left" wrapText="1" readingOrder="1"/>
    </xf>
    <xf numFmtId="166" fontId="18" fillId="2" borderId="1" xfId="1" applyNumberFormat="1" applyFont="1" applyFill="1" applyBorder="1" applyAlignment="1">
      <alignment horizontal="left" wrapText="1" readingOrder="1"/>
    </xf>
    <xf numFmtId="14" fontId="12" fillId="5" borderId="1" xfId="1" applyNumberFormat="1" applyFont="1" applyFill="1" applyBorder="1" applyAlignment="1">
      <alignment horizontal="left" wrapText="1" readingOrder="1"/>
    </xf>
    <xf numFmtId="14" fontId="10" fillId="0" borderId="1" xfId="1" applyNumberFormat="1" applyFont="1" applyBorder="1" applyAlignment="1">
      <alignment horizontal="left" wrapText="1" readingOrder="1"/>
    </xf>
    <xf numFmtId="14" fontId="18" fillId="0" borderId="1" xfId="1" applyNumberFormat="1" applyFont="1" applyBorder="1" applyAlignment="1">
      <alignment horizontal="left" wrapText="1" readingOrder="1"/>
    </xf>
    <xf numFmtId="1" fontId="10" fillId="3" borderId="1" xfId="2" applyNumberFormat="1" applyFont="1" applyFill="1" applyBorder="1" applyAlignment="1">
      <alignment horizontal="left" wrapText="1" shrinkToFit="1" readingOrder="1"/>
    </xf>
    <xf numFmtId="1" fontId="12" fillId="2" borderId="1" xfId="2" applyNumberFormat="1" applyFont="1" applyFill="1" applyBorder="1" applyAlignment="1">
      <alignment horizontal="center" wrapText="1" shrinkToFit="1" readingOrder="1"/>
    </xf>
    <xf numFmtId="1" fontId="10" fillId="2" borderId="1" xfId="2" applyNumberFormat="1" applyFont="1" applyFill="1" applyBorder="1" applyAlignment="1">
      <alignment horizontal="center" wrapText="1" shrinkToFit="1" readingOrder="1"/>
    </xf>
    <xf numFmtId="1" fontId="10" fillId="3" borderId="1" xfId="2" applyNumberFormat="1" applyFont="1" applyFill="1" applyBorder="1" applyAlignment="1">
      <alignment horizontal="center" wrapText="1" shrinkToFit="1" readingOrder="1"/>
    </xf>
    <xf numFmtId="0" fontId="11" fillId="0" borderId="0" xfId="0" applyFont="1" applyAlignment="1">
      <alignment horizontal="center"/>
    </xf>
    <xf numFmtId="1" fontId="13" fillId="2" borderId="5" xfId="2" applyNumberFormat="1" applyFont="1" applyFill="1" applyBorder="1" applyAlignment="1">
      <alignment horizontal="center" readingOrder="1"/>
    </xf>
    <xf numFmtId="0" fontId="11" fillId="0" borderId="0" xfId="0" applyFont="1" applyAlignment="1">
      <alignment horizontal="center" readingOrder="1"/>
    </xf>
    <xf numFmtId="171" fontId="10" fillId="2" borderId="1" xfId="1" applyNumberFormat="1" applyFont="1" applyFill="1" applyBorder="1" applyAlignment="1">
      <alignment horizontal="left" wrapText="1" shrinkToFit="1" readingOrder="1"/>
    </xf>
    <xf numFmtId="0" fontId="10" fillId="2" borderId="1" xfId="1" applyFont="1" applyFill="1" applyBorder="1" applyAlignment="1">
      <alignment horizontal="center" wrapText="1" shrinkToFit="1" readingOrder="1"/>
    </xf>
    <xf numFmtId="0" fontId="10" fillId="11" borderId="1" xfId="1" applyFont="1" applyFill="1" applyBorder="1" applyAlignment="1">
      <alignment horizontal="left" wrapText="1" readingOrder="1"/>
    </xf>
    <xf numFmtId="166" fontId="10" fillId="11" borderId="1" xfId="1" applyNumberFormat="1" applyFont="1" applyFill="1" applyBorder="1" applyAlignment="1">
      <alignment horizontal="left" wrapText="1" readingOrder="1"/>
    </xf>
    <xf numFmtId="0" fontId="10" fillId="2" borderId="1" xfId="2" quotePrefix="1" applyFont="1" applyFill="1" applyBorder="1" applyAlignment="1">
      <alignment horizontal="left" wrapText="1" shrinkToFit="1" readingOrder="1"/>
    </xf>
    <xf numFmtId="2" fontId="10" fillId="2" borderId="1" xfId="2" applyNumberFormat="1" applyFont="1" applyFill="1" applyBorder="1" applyAlignment="1">
      <alignment horizontal="left" wrapText="1" shrinkToFit="1" readingOrder="1"/>
    </xf>
    <xf numFmtId="0" fontId="19" fillId="2" borderId="1" xfId="1" applyFont="1" applyFill="1" applyBorder="1" applyAlignment="1">
      <alignment horizontal="justify" wrapText="1" shrinkToFit="1" readingOrder="1"/>
    </xf>
    <xf numFmtId="0" fontId="13" fillId="2" borderId="5" xfId="1" applyFont="1" applyFill="1" applyBorder="1" applyAlignment="1">
      <alignment horizontal="left" readingOrder="1"/>
    </xf>
    <xf numFmtId="0" fontId="13" fillId="12" borderId="1" xfId="1" applyFont="1" applyFill="1" applyBorder="1" applyAlignment="1">
      <alignment horizontal="center" vertical="center" wrapText="1" readingOrder="1"/>
    </xf>
    <xf numFmtId="0" fontId="10" fillId="4" borderId="1" xfId="1" applyFont="1" applyFill="1" applyBorder="1" applyAlignment="1">
      <alignment horizontal="left" wrapText="1" shrinkToFit="1" readingOrder="1"/>
    </xf>
    <xf numFmtId="0" fontId="13" fillId="11" borderId="11" xfId="1" applyFont="1" applyFill="1" applyBorder="1" applyAlignment="1">
      <alignment horizontal="center" vertical="center" wrapText="1" readingOrder="1"/>
    </xf>
    <xf numFmtId="0" fontId="13" fillId="11" borderId="12" xfId="1" applyFont="1" applyFill="1" applyBorder="1" applyAlignment="1">
      <alignment horizontal="center" vertical="center" wrapText="1" readingOrder="1"/>
    </xf>
    <xf numFmtId="0" fontId="13" fillId="13" borderId="11" xfId="1" applyFont="1" applyFill="1" applyBorder="1" applyAlignment="1">
      <alignment horizontal="center" vertical="center" wrapText="1" readingOrder="1"/>
    </xf>
    <xf numFmtId="0" fontId="12" fillId="2" borderId="4" xfId="1" applyFont="1" applyFill="1" applyBorder="1" applyAlignment="1">
      <alignment horizontal="left" wrapText="1" shrinkToFit="1" readingOrder="1"/>
    </xf>
    <xf numFmtId="0" fontId="10" fillId="2" borderId="4" xfId="1" applyFont="1" applyFill="1" applyBorder="1" applyAlignment="1">
      <alignment horizontal="left" wrapText="1" shrinkToFit="1" readingOrder="1"/>
    </xf>
    <xf numFmtId="0" fontId="10" fillId="2" borderId="4" xfId="1" applyFont="1" applyFill="1" applyBorder="1" applyAlignment="1">
      <alignment horizontal="left" readingOrder="1"/>
    </xf>
    <xf numFmtId="0" fontId="10" fillId="5" borderId="4" xfId="1" applyFont="1" applyFill="1" applyBorder="1" applyAlignment="1">
      <alignment horizontal="left" wrapText="1" readingOrder="1"/>
    </xf>
    <xf numFmtId="166" fontId="10" fillId="2" borderId="4" xfId="1" applyNumberFormat="1" applyFont="1" applyFill="1" applyBorder="1" applyAlignment="1">
      <alignment horizontal="left" wrapText="1" readingOrder="1"/>
    </xf>
    <xf numFmtId="0" fontId="10" fillId="2" borderId="4" xfId="1" applyFont="1" applyFill="1" applyBorder="1" applyAlignment="1">
      <alignment horizontal="left" wrapText="1" readingOrder="1"/>
    </xf>
    <xf numFmtId="0" fontId="13" fillId="4" borderId="18" xfId="1" applyFont="1" applyFill="1" applyBorder="1" applyAlignment="1">
      <alignment horizontal="center" vertical="center" wrapText="1" readingOrder="1"/>
    </xf>
    <xf numFmtId="0" fontId="13" fillId="4" borderId="11" xfId="1" applyFont="1" applyFill="1" applyBorder="1" applyAlignment="1">
      <alignment horizontal="center" vertical="center" wrapText="1" readingOrder="1"/>
    </xf>
    <xf numFmtId="14" fontId="13" fillId="4" borderId="11" xfId="1" applyNumberFormat="1" applyFont="1" applyFill="1" applyBorder="1" applyAlignment="1">
      <alignment horizontal="center" vertical="center" wrapText="1" readingOrder="1"/>
    </xf>
    <xf numFmtId="166" fontId="13" fillId="11" borderId="11" xfId="1" applyNumberFormat="1" applyFont="1" applyFill="1" applyBorder="1" applyAlignment="1">
      <alignment horizontal="center" vertical="center" wrapText="1" readingOrder="1"/>
    </xf>
    <xf numFmtId="2" fontId="13" fillId="11" borderId="11" xfId="1" applyNumberFormat="1" applyFont="1" applyFill="1" applyBorder="1" applyAlignment="1">
      <alignment horizontal="center" vertical="center" wrapText="1" readingOrder="1"/>
    </xf>
    <xf numFmtId="16" fontId="10" fillId="2" borderId="1" xfId="1" applyNumberFormat="1" applyFont="1" applyFill="1" applyBorder="1" applyAlignment="1">
      <alignment horizontal="left" wrapText="1" shrinkToFit="1" readingOrder="1"/>
    </xf>
    <xf numFmtId="0" fontId="10" fillId="14" borderId="1" xfId="1" applyFont="1" applyFill="1" applyBorder="1" applyAlignment="1">
      <alignment horizontal="left" wrapText="1" readingOrder="1"/>
    </xf>
    <xf numFmtId="0" fontId="12" fillId="4" borderId="1" xfId="1" applyFont="1" applyFill="1" applyBorder="1" applyAlignment="1">
      <alignment horizontal="left" wrapText="1" shrinkToFit="1" readingOrder="1"/>
    </xf>
    <xf numFmtId="0" fontId="18" fillId="5" borderId="1" xfId="1" applyFont="1" applyFill="1" applyBorder="1" applyAlignment="1">
      <alignment horizontal="left" wrapText="1" readingOrder="1"/>
    </xf>
    <xf numFmtId="0" fontId="18" fillId="0" borderId="0" xfId="0" applyFont="1" applyAlignment="1">
      <alignment horizontal="left" readingOrder="1"/>
    </xf>
    <xf numFmtId="1" fontId="10" fillId="2" borderId="0" xfId="2" applyNumberFormat="1" applyFont="1" applyFill="1" applyBorder="1" applyAlignment="1">
      <alignment horizontal="center" wrapText="1" shrinkToFit="1" readingOrder="1"/>
    </xf>
    <xf numFmtId="1" fontId="10" fillId="3" borderId="0" xfId="2" applyNumberFormat="1" applyFont="1" applyFill="1" applyBorder="1" applyAlignment="1">
      <alignment horizontal="center" wrapText="1" shrinkToFit="1" readingOrder="1"/>
    </xf>
    <xf numFmtId="1" fontId="10" fillId="11" borderId="1" xfId="2" applyNumberFormat="1" applyFont="1" applyFill="1" applyBorder="1" applyAlignment="1">
      <alignment horizontal="center" wrapText="1" shrinkToFit="1" readingOrder="1"/>
    </xf>
    <xf numFmtId="0" fontId="10" fillId="5" borderId="1" xfId="1" applyFont="1" applyFill="1" applyBorder="1" applyAlignment="1">
      <alignment horizontal="left" readingOrder="1"/>
    </xf>
    <xf numFmtId="0" fontId="10" fillId="5" borderId="1" xfId="1" applyFont="1" applyFill="1" applyBorder="1" applyAlignment="1">
      <alignment readingOrder="1"/>
    </xf>
    <xf numFmtId="0" fontId="10" fillId="5" borderId="4" xfId="1" applyFont="1" applyFill="1" applyBorder="1" applyAlignment="1">
      <alignment readingOrder="1"/>
    </xf>
    <xf numFmtId="44" fontId="10" fillId="5" borderId="1" xfId="1172" applyFont="1" applyFill="1" applyBorder="1" applyAlignment="1">
      <alignment horizontal="left" wrapText="1" readingOrder="1"/>
    </xf>
    <xf numFmtId="0" fontId="10" fillId="5" borderId="1" xfId="1" applyFont="1" applyFill="1" applyBorder="1" applyAlignment="1">
      <alignment vertical="top" wrapText="1" readingOrder="1"/>
    </xf>
    <xf numFmtId="0" fontId="10" fillId="2" borderId="1" xfId="1" applyFont="1" applyFill="1" applyBorder="1" applyAlignment="1">
      <alignment horizontal="left" wrapText="1" shrinkToFit="1" readingOrder="1"/>
    </xf>
    <xf numFmtId="166" fontId="10" fillId="2" borderId="1" xfId="1" applyNumberFormat="1" applyFont="1" applyFill="1" applyBorder="1" applyAlignment="1">
      <alignment horizontal="left" wrapText="1" readingOrder="1"/>
    </xf>
    <xf numFmtId="2" fontId="10" fillId="5" borderId="1" xfId="1" applyNumberFormat="1" applyFont="1" applyFill="1" applyBorder="1" applyAlignment="1">
      <alignment horizontal="left" wrapText="1" readingOrder="1"/>
    </xf>
    <xf numFmtId="2" fontId="19" fillId="2" borderId="1" xfId="1" applyNumberFormat="1" applyFont="1" applyFill="1" applyBorder="1" applyAlignment="1">
      <alignment horizontal="left" wrapText="1" readingOrder="1"/>
    </xf>
    <xf numFmtId="0" fontId="19" fillId="2" borderId="1" xfId="1" applyFont="1" applyFill="1" applyBorder="1" applyAlignment="1">
      <alignment horizontal="left" wrapText="1" readingOrder="1"/>
    </xf>
    <xf numFmtId="9" fontId="19" fillId="2" borderId="1" xfId="1" applyNumberFormat="1" applyFont="1" applyFill="1" applyBorder="1" applyAlignment="1">
      <alignment horizontal="left" wrapText="1" readingOrder="1"/>
    </xf>
    <xf numFmtId="172" fontId="10" fillId="2" borderId="1" xfId="1" applyNumberFormat="1" applyFont="1" applyFill="1" applyBorder="1" applyAlignment="1">
      <alignment horizontal="left" wrapText="1" readingOrder="1"/>
    </xf>
    <xf numFmtId="1" fontId="10" fillId="11" borderId="1" xfId="2" applyNumberFormat="1" applyFont="1" applyFill="1" applyBorder="1" applyAlignment="1">
      <alignment horizontal="left" wrapText="1" shrinkToFit="1" readingOrder="1"/>
    </xf>
    <xf numFmtId="1" fontId="10" fillId="4" borderId="0" xfId="2" applyNumberFormat="1" applyFont="1" applyFill="1" applyBorder="1" applyAlignment="1">
      <alignment horizontal="center" wrapText="1" shrinkToFit="1" readingOrder="1"/>
    </xf>
    <xf numFmtId="0" fontId="10" fillId="2" borderId="1" xfId="1" applyFont="1" applyFill="1" applyBorder="1" applyAlignment="1">
      <alignment horizontal="left" wrapText="1" readingOrder="1"/>
    </xf>
    <xf numFmtId="166" fontId="10" fillId="0" borderId="1" xfId="1" applyNumberFormat="1" applyFont="1" applyFill="1" applyBorder="1" applyAlignment="1">
      <alignment horizontal="left" wrapText="1" readingOrder="1"/>
    </xf>
    <xf numFmtId="173" fontId="10" fillId="2" borderId="1" xfId="1" applyNumberFormat="1" applyFont="1" applyFill="1" applyBorder="1" applyAlignment="1">
      <alignment horizontal="left" wrapText="1" readingOrder="1"/>
    </xf>
    <xf numFmtId="0" fontId="10" fillId="5" borderId="1" xfId="1" applyFont="1" applyFill="1" applyBorder="1" applyAlignment="1">
      <alignment horizontal="center" vertical="center" wrapText="1" readingOrder="1"/>
    </xf>
    <xf numFmtId="10" fontId="10" fillId="5" borderId="1" xfId="1" applyNumberFormat="1" applyFont="1" applyFill="1" applyBorder="1" applyAlignment="1">
      <alignment horizontal="center" vertical="center" wrapText="1" readingOrder="1"/>
    </xf>
    <xf numFmtId="0" fontId="10" fillId="2" borderId="1" xfId="1" applyFont="1" applyFill="1" applyBorder="1" applyAlignment="1">
      <alignment horizontal="center" vertical="center" wrapText="1" readingOrder="1"/>
    </xf>
    <xf numFmtId="166" fontId="10" fillId="2" borderId="1" xfId="1" applyNumberFormat="1" applyFont="1" applyFill="1" applyBorder="1" applyAlignment="1">
      <alignment horizontal="center" vertical="center" wrapText="1" readingOrder="1"/>
    </xf>
    <xf numFmtId="2" fontId="10" fillId="5" borderId="1" xfId="1" applyNumberFormat="1" applyFont="1" applyFill="1" applyBorder="1" applyAlignment="1">
      <alignment horizontal="center" vertical="center" wrapText="1" readingOrder="1"/>
    </xf>
    <xf numFmtId="0" fontId="10" fillId="2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wrapText="1" readingOrder="1"/>
    </xf>
    <xf numFmtId="0" fontId="12" fillId="2" borderId="1" xfId="1" applyFont="1" applyFill="1" applyBorder="1" applyAlignment="1">
      <alignment horizontal="center" vertical="center" wrapText="1" readingOrder="1"/>
    </xf>
    <xf numFmtId="0" fontId="10" fillId="2" borderId="1" xfId="1" applyFont="1" applyFill="1" applyBorder="1" applyAlignment="1">
      <alignment horizontal="center" wrapText="1" readingOrder="1"/>
    </xf>
    <xf numFmtId="0" fontId="13" fillId="2" borderId="1" xfId="1" applyFont="1" applyFill="1" applyBorder="1" applyAlignment="1">
      <alignment horizontal="left" readingOrder="1"/>
    </xf>
    <xf numFmtId="166" fontId="13" fillId="2" borderId="4" xfId="1" applyNumberFormat="1" applyFont="1" applyFill="1" applyBorder="1" applyAlignment="1">
      <alignment horizontal="left" wrapText="1" readingOrder="1"/>
    </xf>
    <xf numFmtId="0" fontId="10" fillId="2" borderId="1" xfId="2" applyNumberFormat="1" applyFont="1" applyFill="1" applyBorder="1" applyAlignment="1">
      <alignment horizontal="left" vertical="center" shrinkToFit="1" readingOrder="1"/>
    </xf>
    <xf numFmtId="165" fontId="13" fillId="3" borderId="1" xfId="2" applyNumberFormat="1" applyFont="1" applyFill="1" applyBorder="1" applyAlignment="1">
      <alignment horizontal="center" vertical="center" wrapText="1" readingOrder="1"/>
    </xf>
    <xf numFmtId="0" fontId="13" fillId="10" borderId="11" xfId="1" applyFont="1" applyFill="1" applyBorder="1" applyAlignment="1">
      <alignment horizontal="center" vertical="center" wrapText="1" readingOrder="1"/>
    </xf>
    <xf numFmtId="14" fontId="10" fillId="2" borderId="4" xfId="1" applyNumberFormat="1" applyFont="1" applyFill="1" applyBorder="1" applyAlignment="1">
      <alignment horizontal="left" readingOrder="1"/>
    </xf>
    <xf numFmtId="14" fontId="10" fillId="2" borderId="1" xfId="1" applyNumberFormat="1" applyFont="1" applyFill="1" applyBorder="1" applyAlignment="1">
      <alignment horizontal="left" readingOrder="1"/>
    </xf>
    <xf numFmtId="0" fontId="13" fillId="10" borderId="20" xfId="1" applyFont="1" applyFill="1" applyBorder="1" applyAlignment="1">
      <alignment horizontal="center" vertical="center" wrapText="1" readingOrder="1"/>
    </xf>
    <xf numFmtId="0" fontId="12" fillId="2" borderId="4" xfId="1" applyFont="1" applyFill="1" applyBorder="1" applyAlignment="1">
      <alignment horizontal="left" readingOrder="1"/>
    </xf>
    <xf numFmtId="0" fontId="13" fillId="4" borderId="20" xfId="1" applyFont="1" applyFill="1" applyBorder="1" applyAlignment="1">
      <alignment horizontal="center" vertical="center" wrapText="1" readingOrder="1"/>
    </xf>
    <xf numFmtId="0" fontId="13" fillId="4" borderId="21" xfId="1" applyFont="1" applyFill="1" applyBorder="1" applyAlignment="1">
      <alignment readingOrder="1"/>
    </xf>
    <xf numFmtId="0" fontId="13" fillId="4" borderId="19" xfId="1" applyFont="1" applyFill="1" applyBorder="1" applyAlignment="1">
      <alignment readingOrder="1"/>
    </xf>
    <xf numFmtId="0" fontId="10" fillId="2" borderId="23" xfId="1" applyFont="1" applyFill="1" applyBorder="1" applyAlignment="1">
      <alignment horizontal="left" readingOrder="1"/>
    </xf>
    <xf numFmtId="0" fontId="10" fillId="2" borderId="2" xfId="1" applyFont="1" applyFill="1" applyBorder="1" applyAlignment="1">
      <alignment horizontal="left" readingOrder="1"/>
    </xf>
    <xf numFmtId="0" fontId="13" fillId="10" borderId="13" xfId="1" applyFont="1" applyFill="1" applyBorder="1" applyAlignment="1">
      <alignment horizontal="center" vertical="center" wrapText="1" readingOrder="1"/>
    </xf>
    <xf numFmtId="14" fontId="10" fillId="2" borderId="3" xfId="1" applyNumberFormat="1" applyFont="1" applyFill="1" applyBorder="1" applyAlignment="1">
      <alignment horizontal="left" readingOrder="1"/>
    </xf>
    <xf numFmtId="0" fontId="13" fillId="10" borderId="18" xfId="1" applyFont="1" applyFill="1" applyBorder="1" applyAlignment="1">
      <alignment horizontal="center" vertical="center" wrapText="1" readingOrder="1"/>
    </xf>
    <xf numFmtId="14" fontId="23" fillId="16" borderId="26" xfId="1174" applyNumberFormat="1" applyBorder="1" applyAlignment="1">
      <alignment horizontal="right"/>
    </xf>
    <xf numFmtId="14" fontId="23" fillId="16" borderId="25" xfId="1174" applyNumberFormat="1" applyBorder="1" applyAlignment="1">
      <alignment horizontal="right"/>
    </xf>
    <xf numFmtId="14" fontId="22" fillId="15" borderId="26" xfId="1173" applyNumberFormat="1" applyBorder="1" applyAlignment="1">
      <alignment horizontal="right" readingOrder="1"/>
    </xf>
    <xf numFmtId="0" fontId="10" fillId="0" borderId="0" xfId="0" applyFont="1" applyAlignment="1">
      <alignment horizontal="right"/>
    </xf>
    <xf numFmtId="0" fontId="19" fillId="2" borderId="2" xfId="1" applyFont="1" applyFill="1" applyBorder="1" applyAlignment="1">
      <alignment horizontal="left" readingOrder="1"/>
    </xf>
    <xf numFmtId="0" fontId="12" fillId="2" borderId="2" xfId="1" applyFont="1" applyFill="1" applyBorder="1" applyAlignment="1">
      <alignment horizontal="left" readingOrder="1"/>
    </xf>
    <xf numFmtId="0" fontId="12" fillId="2" borderId="23" xfId="1" applyFont="1" applyFill="1" applyBorder="1" applyAlignment="1">
      <alignment horizontal="left" readingOrder="1"/>
    </xf>
    <xf numFmtId="14" fontId="10" fillId="2" borderId="24" xfId="1" applyNumberFormat="1" applyFont="1" applyFill="1" applyBorder="1" applyAlignment="1">
      <alignment horizontal="left" readingOrder="1"/>
    </xf>
    <xf numFmtId="14" fontId="24" fillId="17" borderId="28" xfId="1175" applyNumberFormat="1" applyBorder="1" applyAlignment="1">
      <alignment horizontal="right" readingOrder="1"/>
    </xf>
    <xf numFmtId="14" fontId="22" fillId="15" borderId="25" xfId="1173" applyNumberFormat="1" applyBorder="1" applyAlignment="1">
      <alignment horizontal="right" readingOrder="1"/>
    </xf>
    <xf numFmtId="0" fontId="10" fillId="2" borderId="25" xfId="1" applyFont="1" applyFill="1" applyBorder="1" applyAlignment="1">
      <alignment horizontal="right" readingOrder="1"/>
    </xf>
    <xf numFmtId="14" fontId="10" fillId="2" borderId="26" xfId="1" applyNumberFormat="1" applyFont="1" applyFill="1" applyBorder="1" applyAlignment="1">
      <alignment horizontal="left" readingOrder="1"/>
    </xf>
    <xf numFmtId="14" fontId="10" fillId="2" borderId="27" xfId="1" applyNumberFormat="1" applyFont="1" applyFill="1" applyBorder="1" applyAlignment="1">
      <alignment horizontal="left" readingOrder="1"/>
    </xf>
    <xf numFmtId="0" fontId="12" fillId="2" borderId="26" xfId="1" applyFont="1" applyFill="1" applyBorder="1" applyAlignment="1">
      <alignment horizontal="left" readingOrder="1"/>
    </xf>
    <xf numFmtId="0" fontId="12" fillId="3" borderId="1" xfId="1" applyFont="1" applyFill="1" applyBorder="1" applyAlignment="1">
      <alignment horizontal="left" wrapText="1" shrinkToFit="1" readingOrder="1"/>
    </xf>
    <xf numFmtId="0" fontId="10" fillId="3" borderId="1" xfId="1" applyFont="1" applyFill="1" applyBorder="1" applyAlignment="1">
      <alignment horizontal="left" wrapText="1" shrinkToFit="1" readingOrder="1"/>
    </xf>
    <xf numFmtId="0" fontId="12" fillId="3" borderId="2" xfId="1" applyFont="1" applyFill="1" applyBorder="1" applyAlignment="1">
      <alignment horizontal="left" readingOrder="1"/>
    </xf>
    <xf numFmtId="0" fontId="10" fillId="3" borderId="1" xfId="1" applyFont="1" applyFill="1" applyBorder="1" applyAlignment="1">
      <alignment horizontal="left" wrapText="1" readingOrder="1"/>
    </xf>
    <xf numFmtId="166" fontId="10" fillId="3" borderId="1" xfId="1" applyNumberFormat="1" applyFont="1" applyFill="1" applyBorder="1" applyAlignment="1">
      <alignment horizontal="left" wrapText="1" readingOrder="1"/>
    </xf>
    <xf numFmtId="2" fontId="10" fillId="3" borderId="1" xfId="1" applyNumberFormat="1" applyFont="1" applyFill="1" applyBorder="1" applyAlignment="1">
      <alignment horizontal="left" wrapText="1" readingOrder="1"/>
    </xf>
    <xf numFmtId="0" fontId="10" fillId="0" borderId="24" xfId="1" applyFont="1" applyBorder="1" applyAlignment="1">
      <alignment horizontal="left" wrapText="1" readingOrder="1"/>
    </xf>
    <xf numFmtId="0" fontId="10" fillId="0" borderId="3" xfId="1" applyFont="1" applyBorder="1" applyAlignment="1">
      <alignment horizontal="left" wrapText="1" readingOrder="1"/>
    </xf>
    <xf numFmtId="0" fontId="10" fillId="0" borderId="3" xfId="1" quotePrefix="1" applyFont="1" applyBorder="1" applyAlignment="1">
      <alignment horizontal="left" wrapText="1" readingOrder="1"/>
    </xf>
    <xf numFmtId="0" fontId="12" fillId="0" borderId="3" xfId="1" applyFont="1" applyBorder="1" applyAlignment="1">
      <alignment horizontal="left" wrapText="1" readingOrder="1"/>
    </xf>
    <xf numFmtId="0" fontId="10" fillId="5" borderId="3" xfId="1" applyFont="1" applyFill="1" applyBorder="1" applyAlignment="1">
      <alignment horizontal="left" wrapText="1" readingOrder="1"/>
    </xf>
    <xf numFmtId="0" fontId="10" fillId="2" borderId="28" xfId="1" applyFont="1" applyFill="1" applyBorder="1" applyAlignment="1">
      <alignment horizontal="left" readingOrder="1"/>
    </xf>
    <xf numFmtId="0" fontId="10" fillId="2" borderId="24" xfId="1" applyFont="1" applyFill="1" applyBorder="1" applyAlignment="1">
      <alignment horizontal="left" readingOrder="1"/>
    </xf>
    <xf numFmtId="0" fontId="12" fillId="3" borderId="1" xfId="1" applyFont="1" applyFill="1" applyBorder="1" applyAlignment="1">
      <alignment horizontal="left" readingOrder="1"/>
    </xf>
    <xf numFmtId="0" fontId="10" fillId="3" borderId="25" xfId="1" applyFont="1" applyFill="1" applyBorder="1" applyAlignment="1">
      <alignment horizontal="right" readingOrder="1"/>
    </xf>
    <xf numFmtId="0" fontId="12" fillId="3" borderId="3" xfId="1" applyFont="1" applyFill="1" applyBorder="1" applyAlignment="1">
      <alignment horizontal="left" readingOrder="1"/>
    </xf>
    <xf numFmtId="14" fontId="10" fillId="3" borderId="26" xfId="1" applyNumberFormat="1" applyFont="1" applyFill="1" applyBorder="1" applyAlignment="1">
      <alignment horizontal="left" readingOrder="1"/>
    </xf>
    <xf numFmtId="0" fontId="10" fillId="2" borderId="1" xfId="1" applyFont="1" applyFill="1" applyBorder="1" applyAlignment="1">
      <alignment vertical="top" wrapText="1" readingOrder="1"/>
    </xf>
    <xf numFmtId="0" fontId="9" fillId="2" borderId="1" xfId="1" applyFont="1" applyFill="1" applyBorder="1" applyAlignment="1">
      <alignment horizontal="left" wrapText="1" readingOrder="1"/>
    </xf>
    <xf numFmtId="0" fontId="13" fillId="2" borderId="1" xfId="1" applyFont="1" applyFill="1" applyBorder="1" applyAlignment="1">
      <alignment readingOrder="1"/>
    </xf>
    <xf numFmtId="0" fontId="10" fillId="2" borderId="1" xfId="1" applyFont="1" applyFill="1" applyBorder="1" applyAlignment="1">
      <alignment horizontal="center" vertical="top" wrapText="1" readingOrder="1"/>
    </xf>
    <xf numFmtId="0" fontId="10" fillId="5" borderId="1" xfId="1" applyFont="1" applyFill="1" applyBorder="1" applyAlignment="1">
      <alignment horizontal="center" vertical="top" wrapText="1" readingOrder="1"/>
    </xf>
    <xf numFmtId="0" fontId="12" fillId="2" borderId="1" xfId="1" applyFont="1" applyFill="1" applyBorder="1" applyAlignment="1">
      <alignment horizontal="center" wrapText="1" readingOrder="1"/>
    </xf>
    <xf numFmtId="14" fontId="24" fillId="17" borderId="25" xfId="1175" applyNumberFormat="1" applyBorder="1" applyAlignment="1">
      <alignment horizontal="right"/>
    </xf>
    <xf numFmtId="166" fontId="24" fillId="17" borderId="1" xfId="1175" applyNumberFormat="1" applyBorder="1" applyAlignment="1">
      <alignment horizontal="left" wrapText="1" readingOrder="1"/>
    </xf>
    <xf numFmtId="166" fontId="22" fillId="15" borderId="1" xfId="1173" applyNumberFormat="1" applyBorder="1" applyAlignment="1">
      <alignment horizontal="left" wrapText="1" readingOrder="1"/>
    </xf>
    <xf numFmtId="10" fontId="25" fillId="16" borderId="1" xfId="1170" applyNumberFormat="1" applyFont="1" applyFill="1" applyBorder="1" applyAlignment="1">
      <alignment horizontal="left"/>
    </xf>
    <xf numFmtId="166" fontId="23" fillId="16" borderId="1" xfId="1174" applyNumberFormat="1" applyBorder="1" applyAlignment="1">
      <alignment horizontal="left" wrapText="1" readingOrder="1"/>
    </xf>
    <xf numFmtId="0" fontId="26" fillId="2" borderId="1" xfId="1" applyFont="1" applyFill="1" applyBorder="1" applyAlignment="1">
      <alignment horizontal="left" wrapText="1" shrinkToFit="1" readingOrder="1"/>
    </xf>
    <xf numFmtId="0" fontId="10" fillId="5" borderId="4" xfId="1" applyFont="1" applyFill="1" applyBorder="1" applyAlignment="1">
      <alignment horizontal="center" vertical="center" wrapText="1" readingOrder="1"/>
    </xf>
    <xf numFmtId="0" fontId="10" fillId="2" borderId="27" xfId="1" applyFont="1" applyFill="1" applyBorder="1" applyAlignment="1">
      <alignment horizontal="left" readingOrder="1"/>
    </xf>
    <xf numFmtId="0" fontId="10" fillId="5" borderId="4" xfId="1" applyFont="1" applyFill="1" applyBorder="1" applyAlignment="1">
      <alignment horizontal="center" vertical="top" wrapText="1" readingOrder="1"/>
    </xf>
    <xf numFmtId="10" fontId="10" fillId="5" borderId="4" xfId="1" applyNumberFormat="1" applyFont="1" applyFill="1" applyBorder="1" applyAlignment="1">
      <alignment horizontal="center" vertical="center" wrapText="1" readingOrder="1"/>
    </xf>
    <xf numFmtId="166" fontId="10" fillId="0" borderId="4" xfId="1" applyNumberFormat="1" applyFont="1" applyFill="1" applyBorder="1" applyAlignment="1">
      <alignment horizontal="left" wrapText="1" readingOrder="1"/>
    </xf>
    <xf numFmtId="166" fontId="10" fillId="5" borderId="4" xfId="1" applyNumberFormat="1" applyFont="1" applyFill="1" applyBorder="1" applyAlignment="1">
      <alignment horizontal="left" wrapText="1" readingOrder="1"/>
    </xf>
    <xf numFmtId="0" fontId="10" fillId="18" borderId="25" xfId="1" applyFont="1" applyFill="1" applyBorder="1" applyAlignment="1">
      <alignment horizontal="right" readingOrder="1"/>
    </xf>
    <xf numFmtId="0" fontId="10" fillId="18" borderId="26" xfId="1" applyFont="1" applyFill="1" applyBorder="1" applyAlignment="1">
      <alignment horizontal="right" readingOrder="1"/>
    </xf>
    <xf numFmtId="14" fontId="10" fillId="18" borderId="3" xfId="1" applyNumberFormat="1" applyFont="1" applyFill="1" applyBorder="1" applyAlignment="1">
      <alignment horizontal="left" readingOrder="1"/>
    </xf>
    <xf numFmtId="14" fontId="10" fillId="18" borderId="26" xfId="1" applyNumberFormat="1" applyFont="1" applyFill="1" applyBorder="1" applyAlignment="1">
      <alignment horizontal="left" readingOrder="1"/>
    </xf>
    <xf numFmtId="14" fontId="10" fillId="18" borderId="24" xfId="1" applyNumberFormat="1" applyFont="1" applyFill="1" applyBorder="1" applyAlignment="1">
      <alignment horizontal="left" readingOrder="1"/>
    </xf>
    <xf numFmtId="14" fontId="10" fillId="18" borderId="4" xfId="1" applyNumberFormat="1" applyFont="1" applyFill="1" applyBorder="1" applyAlignment="1">
      <alignment horizontal="left" readingOrder="1"/>
    </xf>
    <xf numFmtId="0" fontId="12" fillId="18" borderId="28" xfId="1" applyFont="1" applyFill="1" applyBorder="1" applyAlignment="1">
      <alignment horizontal="right" readingOrder="1"/>
    </xf>
    <xf numFmtId="0" fontId="12" fillId="18" borderId="27" xfId="1" applyFont="1" applyFill="1" applyBorder="1" applyAlignment="1">
      <alignment horizontal="right" readingOrder="1"/>
    </xf>
    <xf numFmtId="14" fontId="10" fillId="2" borderId="2" xfId="1" applyNumberFormat="1" applyFont="1" applyFill="1" applyBorder="1" applyAlignment="1">
      <alignment horizontal="left" readingOrder="1"/>
    </xf>
    <xf numFmtId="0" fontId="10" fillId="5" borderId="1" xfId="1" applyFont="1" applyFill="1" applyBorder="1" applyAlignment="1">
      <alignment horizontal="left" vertical="top" wrapText="1" readingOrder="1"/>
    </xf>
    <xf numFmtId="166" fontId="10" fillId="9" borderId="1" xfId="1" applyNumberFormat="1" applyFont="1" applyFill="1" applyBorder="1" applyAlignment="1">
      <alignment horizontal="center" vertical="center" wrapText="1" readingOrder="1"/>
    </xf>
    <xf numFmtId="10" fontId="23" fillId="16" borderId="1" xfId="1170" applyNumberFormat="1" applyFont="1" applyFill="1" applyBorder="1" applyAlignment="1">
      <alignment horizontal="left"/>
    </xf>
    <xf numFmtId="10" fontId="22" fillId="15" borderId="1" xfId="1173" applyNumberFormat="1" applyFont="1" applyBorder="1" applyAlignment="1">
      <alignment horizontal="left" wrapText="1" readingOrder="1"/>
    </xf>
    <xf numFmtId="10" fontId="24" fillId="17" borderId="1" xfId="1175" applyNumberFormat="1" applyFont="1" applyBorder="1" applyAlignment="1">
      <alignment horizontal="left" wrapText="1" readingOrder="1"/>
    </xf>
    <xf numFmtId="10" fontId="22" fillId="15" borderId="1" xfId="1173" applyNumberFormat="1" applyFont="1" applyBorder="1" applyAlignment="1">
      <alignment horizontal="left"/>
    </xf>
    <xf numFmtId="10" fontId="24" fillId="17" borderId="1" xfId="1175" applyNumberFormat="1" applyFont="1" applyBorder="1" applyAlignment="1">
      <alignment horizontal="left"/>
    </xf>
    <xf numFmtId="14" fontId="27" fillId="15" borderId="26" xfId="1173" applyNumberFormat="1" applyFont="1" applyBorder="1" applyAlignment="1">
      <alignment horizontal="right" readingOrder="1"/>
    </xf>
    <xf numFmtId="14" fontId="27" fillId="15" borderId="26" xfId="1173" applyNumberFormat="1" applyFont="1" applyBorder="1" applyAlignment="1">
      <alignment horizontal="right"/>
    </xf>
    <xf numFmtId="14" fontId="28" fillId="17" borderId="26" xfId="1175" applyNumberFormat="1" applyFont="1" applyBorder="1" applyAlignment="1">
      <alignment horizontal="right"/>
    </xf>
    <xf numFmtId="14" fontId="29" fillId="16" borderId="26" xfId="1174" applyNumberFormat="1" applyFont="1" applyBorder="1" applyAlignment="1">
      <alignment horizontal="right"/>
    </xf>
    <xf numFmtId="14" fontId="10" fillId="3" borderId="1" xfId="1" applyNumberFormat="1" applyFont="1" applyFill="1" applyBorder="1" applyAlignment="1">
      <alignment horizontal="left" wrapText="1" shrinkToFit="1" readingOrder="1"/>
    </xf>
    <xf numFmtId="0" fontId="10" fillId="3" borderId="1" xfId="1" applyFont="1" applyFill="1" applyBorder="1" applyAlignment="1">
      <alignment horizontal="justify" wrapText="1" shrinkToFit="1" readingOrder="1"/>
    </xf>
    <xf numFmtId="0" fontId="10" fillId="3" borderId="1" xfId="1" applyFont="1" applyFill="1" applyBorder="1" applyAlignment="1">
      <alignment horizontal="left" readingOrder="1"/>
    </xf>
    <xf numFmtId="0" fontId="10" fillId="3" borderId="1" xfId="1" applyFont="1" applyFill="1" applyBorder="1" applyAlignment="1">
      <alignment wrapText="1" shrinkToFit="1" readingOrder="1"/>
    </xf>
    <xf numFmtId="166" fontId="10" fillId="3" borderId="1" xfId="1" quotePrefix="1" applyNumberFormat="1" applyFont="1" applyFill="1" applyBorder="1" applyAlignment="1">
      <alignment horizontal="left" wrapText="1" readingOrder="1"/>
    </xf>
    <xf numFmtId="10" fontId="10" fillId="3" borderId="1" xfId="1" applyNumberFormat="1" applyFont="1" applyFill="1" applyBorder="1" applyAlignment="1">
      <alignment horizontal="left" wrapText="1" readingOrder="1"/>
    </xf>
    <xf numFmtId="3" fontId="10" fillId="3" borderId="1" xfId="1" applyNumberFormat="1" applyFont="1" applyFill="1" applyBorder="1" applyAlignment="1">
      <alignment horizontal="center" wrapText="1" readingOrder="1"/>
    </xf>
    <xf numFmtId="10" fontId="22" fillId="3" borderId="1" xfId="1173" applyNumberFormat="1" applyFont="1" applyFill="1" applyBorder="1" applyAlignment="1">
      <alignment horizontal="left"/>
    </xf>
    <xf numFmtId="14" fontId="10" fillId="3" borderId="1" xfId="1" applyNumberFormat="1" applyFont="1" applyFill="1" applyBorder="1" applyAlignment="1">
      <alignment horizontal="left" wrapText="1" readingOrder="1"/>
    </xf>
    <xf numFmtId="0" fontId="10" fillId="3" borderId="2" xfId="1" applyFont="1" applyFill="1" applyBorder="1" applyAlignment="1">
      <alignment horizontal="left" readingOrder="1"/>
    </xf>
    <xf numFmtId="14" fontId="23" fillId="3" borderId="25" xfId="1174" applyNumberFormat="1" applyFill="1" applyBorder="1" applyAlignment="1">
      <alignment horizontal="right"/>
    </xf>
    <xf numFmtId="14" fontId="22" fillId="3" borderId="26" xfId="1173" applyNumberFormat="1" applyFill="1" applyBorder="1" applyAlignment="1">
      <alignment horizontal="right" readingOrder="1"/>
    </xf>
    <xf numFmtId="14" fontId="10" fillId="3" borderId="3" xfId="1" applyNumberFormat="1" applyFont="1" applyFill="1" applyBorder="1" applyAlignment="1">
      <alignment horizontal="left" readingOrder="1"/>
    </xf>
    <xf numFmtId="0" fontId="12" fillId="3" borderId="1" xfId="1" applyFont="1" applyFill="1" applyBorder="1" applyAlignment="1">
      <alignment horizontal="left" wrapText="1" readingOrder="1"/>
    </xf>
    <xf numFmtId="0" fontId="12" fillId="0" borderId="0" xfId="0" applyFont="1" applyAlignment="1">
      <alignment horizontal="left" readingOrder="1"/>
    </xf>
    <xf numFmtId="14" fontId="12" fillId="3" borderId="1" xfId="1" applyNumberFormat="1" applyFont="1" applyFill="1" applyBorder="1" applyAlignment="1">
      <alignment horizontal="left" wrapText="1" shrinkToFit="1" readingOrder="1"/>
    </xf>
    <xf numFmtId="0" fontId="12" fillId="3" borderId="25" xfId="1" applyFont="1" applyFill="1" applyBorder="1" applyAlignment="1">
      <alignment horizontal="right" readingOrder="1"/>
    </xf>
    <xf numFmtId="0" fontId="18" fillId="3" borderId="3" xfId="1" applyFont="1" applyFill="1" applyBorder="1" applyAlignment="1">
      <alignment horizontal="left" wrapText="1" readingOrder="1"/>
    </xf>
    <xf numFmtId="0" fontId="18" fillId="3" borderId="1" xfId="1" applyFont="1" applyFill="1" applyBorder="1" applyAlignment="1">
      <alignment horizontal="left" wrapText="1" readingOrder="1"/>
    </xf>
    <xf numFmtId="166" fontId="18" fillId="3" borderId="1" xfId="1" applyNumberFormat="1" applyFont="1" applyFill="1" applyBorder="1" applyAlignment="1">
      <alignment horizontal="left" wrapText="1" readingOrder="1"/>
    </xf>
    <xf numFmtId="0" fontId="18" fillId="3" borderId="1" xfId="1" applyFont="1" applyFill="1" applyBorder="1" applyAlignment="1">
      <alignment horizontal="left" wrapText="1" shrinkToFit="1" readingOrder="1"/>
    </xf>
    <xf numFmtId="0" fontId="10" fillId="3" borderId="4" xfId="1" applyFont="1" applyFill="1" applyBorder="1" applyAlignment="1">
      <alignment horizontal="left" wrapText="1" readingOrder="1"/>
    </xf>
    <xf numFmtId="0" fontId="12" fillId="3" borderId="3" xfId="1" applyFont="1" applyFill="1" applyBorder="1" applyAlignment="1">
      <alignment horizontal="left" wrapText="1" readingOrder="1"/>
    </xf>
    <xf numFmtId="0" fontId="10" fillId="3" borderId="1" xfId="1" applyFont="1" applyFill="1" applyBorder="1" applyAlignment="1">
      <alignment readingOrder="1"/>
    </xf>
    <xf numFmtId="0" fontId="10" fillId="3" borderId="3" xfId="1" applyFont="1" applyFill="1" applyBorder="1" applyAlignment="1">
      <alignment horizontal="left" wrapText="1" readingOrder="1"/>
    </xf>
    <xf numFmtId="44" fontId="10" fillId="3" borderId="1" xfId="1172" applyFont="1" applyFill="1" applyBorder="1" applyAlignment="1">
      <alignment horizontal="left" wrapText="1" readingOrder="1"/>
    </xf>
    <xf numFmtId="0" fontId="10" fillId="3" borderId="1" xfId="1" applyFont="1" applyFill="1" applyBorder="1" applyAlignment="1">
      <alignment vertical="top" wrapText="1" readingOrder="1"/>
    </xf>
    <xf numFmtId="172" fontId="10" fillId="3" borderId="1" xfId="1" applyNumberFormat="1" applyFont="1" applyFill="1" applyBorder="1" applyAlignment="1">
      <alignment horizontal="left" wrapText="1" readingOrder="1"/>
    </xf>
    <xf numFmtId="14" fontId="24" fillId="3" borderId="25" xfId="1175" applyNumberFormat="1" applyFill="1" applyBorder="1" applyAlignment="1">
      <alignment horizontal="right"/>
    </xf>
    <xf numFmtId="14" fontId="10" fillId="3" borderId="1" xfId="1" applyNumberFormat="1" applyFont="1" applyFill="1" applyBorder="1" applyAlignment="1">
      <alignment horizontal="left" readingOrder="1"/>
    </xf>
    <xf numFmtId="171" fontId="10" fillId="3" borderId="1" xfId="1" applyNumberFormat="1" applyFont="1" applyFill="1" applyBorder="1" applyAlignment="1">
      <alignment horizontal="left" wrapText="1" shrinkToFit="1" readingOrder="1"/>
    </xf>
    <xf numFmtId="0" fontId="10" fillId="3" borderId="4" xfId="1" applyFont="1" applyFill="1" applyBorder="1" applyAlignment="1">
      <alignment horizontal="left" readingOrder="1"/>
    </xf>
    <xf numFmtId="0" fontId="10" fillId="3" borderId="23" xfId="1" applyFont="1" applyFill="1" applyBorder="1" applyAlignment="1">
      <alignment horizontal="left" readingOrder="1"/>
    </xf>
    <xf numFmtId="0" fontId="10" fillId="3" borderId="26" xfId="1" applyFont="1" applyFill="1" applyBorder="1" applyAlignment="1">
      <alignment horizontal="right" readingOrder="1"/>
    </xf>
    <xf numFmtId="2" fontId="19" fillId="3" borderId="1" xfId="1" applyNumberFormat="1" applyFont="1" applyFill="1" applyBorder="1" applyAlignment="1">
      <alignment horizontal="left" wrapText="1" readingOrder="1"/>
    </xf>
    <xf numFmtId="14" fontId="10" fillId="3" borderId="24" xfId="1" applyNumberFormat="1" applyFont="1" applyFill="1" applyBorder="1" applyAlignment="1">
      <alignment horizontal="left" readingOrder="1"/>
    </xf>
    <xf numFmtId="14" fontId="10" fillId="3" borderId="4" xfId="1" applyNumberFormat="1" applyFont="1" applyFill="1" applyBorder="1" applyAlignment="1">
      <alignment horizontal="left" readingOrder="1"/>
    </xf>
    <xf numFmtId="0" fontId="19" fillId="3" borderId="1" xfId="1" applyFont="1" applyFill="1" applyBorder="1" applyAlignment="1">
      <alignment horizontal="left" wrapText="1" readingOrder="1"/>
    </xf>
    <xf numFmtId="0" fontId="10" fillId="3" borderId="28" xfId="1" applyFont="1" applyFill="1" applyBorder="1" applyAlignment="1">
      <alignment horizontal="right" readingOrder="1"/>
    </xf>
    <xf numFmtId="0" fontId="10" fillId="3" borderId="27" xfId="1" applyFont="1" applyFill="1" applyBorder="1" applyAlignment="1">
      <alignment horizontal="right" readingOrder="1"/>
    </xf>
    <xf numFmtId="0" fontId="10" fillId="3" borderId="1" xfId="1" applyFont="1" applyFill="1" applyBorder="1" applyAlignment="1">
      <alignment horizontal="center" wrapText="1" shrinkToFit="1" readingOrder="1"/>
    </xf>
    <xf numFmtId="0" fontId="10" fillId="3" borderId="1" xfId="1" applyFont="1" applyFill="1" applyBorder="1" applyAlignment="1">
      <alignment horizontal="left" vertical="top" wrapText="1" readingOrder="1"/>
    </xf>
    <xf numFmtId="166" fontId="10" fillId="3" borderId="4" xfId="1" applyNumberFormat="1" applyFont="1" applyFill="1" applyBorder="1" applyAlignment="1">
      <alignment horizontal="left" wrapText="1" readingOrder="1"/>
    </xf>
    <xf numFmtId="10" fontId="23" fillId="3" borderId="1" xfId="1170" applyNumberFormat="1" applyFont="1" applyFill="1" applyBorder="1" applyAlignment="1">
      <alignment horizontal="left"/>
    </xf>
    <xf numFmtId="165" fontId="10" fillId="3" borderId="1" xfId="2" applyNumberFormat="1" applyFont="1" applyFill="1" applyBorder="1" applyAlignment="1">
      <alignment horizontal="left" wrapText="1" shrinkToFit="1" readingOrder="1"/>
    </xf>
    <xf numFmtId="165" fontId="10" fillId="3" borderId="1" xfId="2" applyNumberFormat="1" applyFont="1" applyFill="1" applyBorder="1" applyAlignment="1">
      <alignment wrapText="1" shrinkToFit="1" readingOrder="1"/>
    </xf>
    <xf numFmtId="16" fontId="10" fillId="3" borderId="1" xfId="2" applyNumberFormat="1" applyFont="1" applyFill="1" applyBorder="1" applyAlignment="1">
      <alignment horizontal="left" wrapText="1" shrinkToFit="1" readingOrder="1"/>
    </xf>
    <xf numFmtId="167" fontId="10" fillId="3" borderId="1" xfId="2" applyNumberFormat="1" applyFont="1" applyFill="1" applyBorder="1" applyAlignment="1">
      <alignment horizontal="left" wrapText="1" shrinkToFit="1" readingOrder="1"/>
    </xf>
    <xf numFmtId="14" fontId="10" fillId="3" borderId="1" xfId="2" applyNumberFormat="1" applyFont="1" applyFill="1" applyBorder="1" applyAlignment="1">
      <alignment horizontal="left" wrapText="1" shrinkToFit="1" readingOrder="1"/>
    </xf>
    <xf numFmtId="0" fontId="10" fillId="3" borderId="1" xfId="0" applyFont="1" applyFill="1" applyBorder="1" applyAlignment="1">
      <alignment horizontal="left" readingOrder="1"/>
    </xf>
    <xf numFmtId="169" fontId="10" fillId="3" borderId="1" xfId="1171" applyNumberFormat="1" applyFont="1" applyFill="1" applyBorder="1" applyAlignment="1">
      <alignment horizontal="left" readingOrder="1"/>
    </xf>
    <xf numFmtId="171" fontId="12" fillId="3" borderId="1" xfId="1" applyNumberFormat="1" applyFont="1" applyFill="1" applyBorder="1" applyAlignment="1">
      <alignment horizontal="left" wrapText="1" shrinkToFit="1" readingOrder="1"/>
    </xf>
    <xf numFmtId="0" fontId="12" fillId="3" borderId="1" xfId="1" applyFont="1" applyFill="1" applyBorder="1" applyAlignment="1">
      <alignment horizontal="center" wrapText="1" shrinkToFit="1" readingOrder="1"/>
    </xf>
    <xf numFmtId="0" fontId="12" fillId="3" borderId="1" xfId="1" applyFont="1" applyFill="1" applyBorder="1" applyAlignment="1">
      <alignment horizontal="justify" wrapText="1" shrinkToFit="1" readingOrder="1"/>
    </xf>
    <xf numFmtId="0" fontId="12" fillId="3" borderId="1" xfId="1" applyFont="1" applyFill="1" applyBorder="1" applyAlignment="1">
      <alignment horizontal="left" vertical="top" wrapText="1" readingOrder="1"/>
    </xf>
    <xf numFmtId="166" fontId="12" fillId="3" borderId="4" xfId="1" applyNumberFormat="1" applyFont="1" applyFill="1" applyBorder="1" applyAlignment="1">
      <alignment horizontal="left" wrapText="1" readingOrder="1"/>
    </xf>
    <xf numFmtId="166" fontId="12" fillId="3" borderId="1" xfId="1" applyNumberFormat="1" applyFont="1" applyFill="1" applyBorder="1" applyAlignment="1">
      <alignment horizontal="left" wrapText="1" readingOrder="1"/>
    </xf>
    <xf numFmtId="14" fontId="12" fillId="3" borderId="1" xfId="1" applyNumberFormat="1" applyFont="1" applyFill="1" applyBorder="1" applyAlignment="1">
      <alignment horizontal="left" wrapText="1" readingOrder="1"/>
    </xf>
    <xf numFmtId="2" fontId="12" fillId="3" borderId="1" xfId="1" applyNumberFormat="1" applyFont="1" applyFill="1" applyBorder="1" applyAlignment="1">
      <alignment horizontal="left" wrapText="1" readingOrder="1"/>
    </xf>
    <xf numFmtId="166" fontId="12" fillId="3" borderId="1" xfId="1" quotePrefix="1" applyNumberFormat="1" applyFont="1" applyFill="1" applyBorder="1" applyAlignment="1">
      <alignment horizontal="left" wrapText="1" readingOrder="1"/>
    </xf>
    <xf numFmtId="10" fontId="12" fillId="3" borderId="1" xfId="1" applyNumberFormat="1" applyFont="1" applyFill="1" applyBorder="1" applyAlignment="1">
      <alignment horizontal="left" wrapText="1" readingOrder="1"/>
    </xf>
    <xf numFmtId="3" fontId="12" fillId="3" borderId="1" xfId="1" applyNumberFormat="1" applyFont="1" applyFill="1" applyBorder="1" applyAlignment="1">
      <alignment horizontal="center" wrapText="1" readingOrder="1"/>
    </xf>
    <xf numFmtId="10" fontId="30" fillId="3" borderId="1" xfId="1170" applyNumberFormat="1" applyFont="1" applyFill="1" applyBorder="1" applyAlignment="1">
      <alignment horizontal="left"/>
    </xf>
    <xf numFmtId="1" fontId="12" fillId="3" borderId="1" xfId="2" applyNumberFormat="1" applyFont="1" applyFill="1" applyBorder="1" applyAlignment="1">
      <alignment horizontal="left" wrapText="1" shrinkToFit="1" readingOrder="1"/>
    </xf>
    <xf numFmtId="165" fontId="12" fillId="3" borderId="1" xfId="2" applyNumberFormat="1" applyFont="1" applyFill="1" applyBorder="1" applyAlignment="1">
      <alignment horizontal="left" wrapText="1" shrinkToFit="1" readingOrder="1"/>
    </xf>
    <xf numFmtId="165" fontId="12" fillId="3" borderId="1" xfId="2" applyNumberFormat="1" applyFont="1" applyFill="1" applyBorder="1" applyAlignment="1">
      <alignment wrapText="1" shrinkToFit="1" readingOrder="1"/>
    </xf>
    <xf numFmtId="16" fontId="12" fillId="3" borderId="1" xfId="2" applyNumberFormat="1" applyFont="1" applyFill="1" applyBorder="1" applyAlignment="1">
      <alignment horizontal="left" wrapText="1" shrinkToFit="1" readingOrder="1"/>
    </xf>
    <xf numFmtId="167" fontId="12" fillId="3" borderId="1" xfId="2" applyNumberFormat="1" applyFont="1" applyFill="1" applyBorder="1" applyAlignment="1">
      <alignment horizontal="left" wrapText="1" shrinkToFit="1" readingOrder="1"/>
    </xf>
    <xf numFmtId="14" fontId="12" fillId="3" borderId="1" xfId="2" applyNumberFormat="1" applyFont="1" applyFill="1" applyBorder="1" applyAlignment="1">
      <alignment horizontal="left" wrapText="1" shrinkToFit="1" readingOrder="1"/>
    </xf>
    <xf numFmtId="0" fontId="12" fillId="3" borderId="1" xfId="0" applyFont="1" applyFill="1" applyBorder="1" applyAlignment="1">
      <alignment horizontal="left" readingOrder="1"/>
    </xf>
    <xf numFmtId="169" fontId="12" fillId="3" borderId="1" xfId="1171" applyNumberFormat="1" applyFont="1" applyFill="1" applyBorder="1" applyAlignment="1">
      <alignment horizontal="left" readingOrder="1"/>
    </xf>
    <xf numFmtId="1" fontId="12" fillId="3" borderId="1" xfId="2" applyNumberFormat="1" applyFont="1" applyFill="1" applyBorder="1" applyAlignment="1">
      <alignment horizontal="center" wrapText="1" shrinkToFit="1" readingOrder="1"/>
    </xf>
    <xf numFmtId="3" fontId="12" fillId="3" borderId="1" xfId="1" applyNumberFormat="1" applyFont="1" applyFill="1" applyBorder="1" applyAlignment="1">
      <alignment horizontal="left" wrapText="1" shrinkToFit="1" readingOrder="1"/>
    </xf>
    <xf numFmtId="0" fontId="12" fillId="3" borderId="1" xfId="1" applyFont="1" applyFill="1" applyBorder="1" applyAlignment="1">
      <alignment horizontal="left" wrapText="1" shrinkToFit="1"/>
    </xf>
    <xf numFmtId="10" fontId="30" fillId="3" borderId="1" xfId="1173" applyNumberFormat="1" applyFont="1" applyFill="1" applyBorder="1" applyAlignment="1">
      <alignment horizontal="left" wrapText="1" readingOrder="1"/>
    </xf>
    <xf numFmtId="166" fontId="30" fillId="3" borderId="1" xfId="1174" applyNumberFormat="1" applyFont="1" applyFill="1" applyBorder="1" applyAlignment="1">
      <alignment horizontal="left" wrapText="1" readingOrder="1"/>
    </xf>
    <xf numFmtId="0" fontId="19" fillId="3" borderId="1" xfId="1" applyFont="1" applyFill="1" applyBorder="1" applyAlignment="1">
      <alignment horizontal="left" wrapText="1" shrinkToFit="1" readingOrder="1"/>
    </xf>
    <xf numFmtId="2" fontId="19" fillId="3" borderId="4" xfId="1" applyNumberFormat="1" applyFont="1" applyFill="1" applyBorder="1" applyAlignment="1">
      <alignment horizontal="left" wrapText="1" readingOrder="1"/>
    </xf>
    <xf numFmtId="0" fontId="12" fillId="3" borderId="1" xfId="1" applyFont="1" applyFill="1" applyBorder="1" applyAlignment="1">
      <alignment wrapText="1" shrinkToFit="1" readingOrder="1"/>
    </xf>
    <xf numFmtId="0" fontId="12" fillId="3" borderId="1" xfId="2" quotePrefix="1" applyFont="1" applyFill="1" applyBorder="1" applyAlignment="1">
      <alignment horizontal="left" wrapText="1" shrinkToFit="1" readingOrder="1"/>
    </xf>
    <xf numFmtId="0" fontId="10" fillId="3" borderId="28" xfId="1" applyFont="1" applyFill="1" applyBorder="1" applyAlignment="1">
      <alignment horizontal="left" readingOrder="1"/>
    </xf>
    <xf numFmtId="0" fontId="10" fillId="3" borderId="3" xfId="1" applyFont="1" applyFill="1" applyBorder="1" applyAlignment="1">
      <alignment horizontal="left" readingOrder="1"/>
    </xf>
    <xf numFmtId="0" fontId="10" fillId="3" borderId="24" xfId="1" applyFont="1" applyFill="1" applyBorder="1" applyAlignment="1">
      <alignment horizontal="left" readingOrder="1"/>
    </xf>
    <xf numFmtId="14" fontId="24" fillId="17" borderId="25" xfId="1175" applyNumberFormat="1" applyBorder="1" applyAlignment="1">
      <alignment horizontal="right" readingOrder="1"/>
    </xf>
    <xf numFmtId="14" fontId="24" fillId="17" borderId="28" xfId="1175" applyNumberFormat="1" applyBorder="1" applyAlignment="1">
      <alignment horizontal="right"/>
    </xf>
    <xf numFmtId="14" fontId="27" fillId="15" borderId="27" xfId="1173" applyNumberFormat="1" applyFont="1" applyBorder="1" applyAlignment="1">
      <alignment horizontal="right"/>
    </xf>
    <xf numFmtId="14" fontId="10" fillId="18" borderId="2" xfId="1" applyNumberFormat="1" applyFont="1" applyFill="1" applyBorder="1" applyAlignment="1">
      <alignment horizontal="left" readingOrder="1"/>
    </xf>
    <xf numFmtId="0" fontId="10" fillId="5" borderId="4" xfId="1" applyFont="1" applyFill="1" applyBorder="1" applyAlignment="1">
      <alignment horizontal="left" readingOrder="1"/>
    </xf>
    <xf numFmtId="0" fontId="10" fillId="3" borderId="0" xfId="0" applyFont="1" applyFill="1" applyAlignment="1">
      <alignment horizontal="left" readingOrder="1"/>
    </xf>
    <xf numFmtId="14" fontId="19" fillId="3" borderId="1" xfId="1" applyNumberFormat="1" applyFont="1" applyFill="1" applyBorder="1" applyAlignment="1">
      <alignment horizontal="left" wrapText="1" shrinkToFit="1" readingOrder="1"/>
    </xf>
    <xf numFmtId="0" fontId="19" fillId="3" borderId="1" xfId="1" applyFont="1" applyFill="1" applyBorder="1" applyAlignment="1">
      <alignment horizontal="left" readingOrder="1"/>
    </xf>
    <xf numFmtId="166" fontId="19" fillId="3" borderId="1" xfId="1" applyNumberFormat="1" applyFont="1" applyFill="1" applyBorder="1" applyAlignment="1">
      <alignment horizontal="left" wrapText="1" readingOrder="1"/>
    </xf>
    <xf numFmtId="14" fontId="18" fillId="3" borderId="1" xfId="1" applyNumberFormat="1" applyFont="1" applyFill="1" applyBorder="1" applyAlignment="1">
      <alignment horizontal="left" wrapText="1" readingOrder="1"/>
    </xf>
    <xf numFmtId="10" fontId="22" fillId="3" borderId="1" xfId="1173" applyNumberFormat="1" applyFont="1" applyFill="1" applyBorder="1" applyAlignment="1">
      <alignment horizontal="left" wrapText="1" readingOrder="1"/>
    </xf>
    <xf numFmtId="10" fontId="24" fillId="3" borderId="1" xfId="1175" applyNumberFormat="1" applyFont="1" applyFill="1" applyBorder="1" applyAlignment="1">
      <alignment horizontal="left" wrapText="1" readingOrder="1"/>
    </xf>
    <xf numFmtId="166" fontId="10" fillId="4" borderId="1" xfId="1" applyNumberFormat="1" applyFont="1" applyFill="1" applyBorder="1" applyAlignment="1">
      <alignment horizontal="left" wrapText="1" readingOrder="1"/>
    </xf>
    <xf numFmtId="10" fontId="24" fillId="3" borderId="1" xfId="1175" applyNumberFormat="1" applyFont="1" applyFill="1" applyBorder="1" applyAlignment="1">
      <alignment horizontal="left"/>
    </xf>
    <xf numFmtId="0" fontId="12" fillId="3" borderId="0" xfId="0" applyFont="1" applyFill="1" applyAlignment="1">
      <alignment horizontal="left" readingOrder="1"/>
    </xf>
    <xf numFmtId="14" fontId="23" fillId="16" borderId="3" xfId="1174" applyNumberFormat="1" applyBorder="1" applyAlignment="1">
      <alignment horizontal="right"/>
    </xf>
    <xf numFmtId="0" fontId="18" fillId="2" borderId="1" xfId="1" applyFont="1" applyFill="1" applyBorder="1" applyAlignment="1">
      <alignment horizontal="left" wrapText="1" shrinkToFit="1" readingOrder="1"/>
    </xf>
    <xf numFmtId="14" fontId="22" fillId="15" borderId="25" xfId="1173" applyNumberFormat="1" applyBorder="1" applyAlignment="1">
      <alignment horizontal="right"/>
    </xf>
    <xf numFmtId="0" fontId="22" fillId="15" borderId="4" xfId="1173" applyBorder="1" applyAlignment="1">
      <alignment horizontal="left" readingOrder="1"/>
    </xf>
    <xf numFmtId="0" fontId="22" fillId="15" borderId="23" xfId="1173" applyBorder="1" applyAlignment="1">
      <alignment horizontal="left" readingOrder="1"/>
    </xf>
    <xf numFmtId="0" fontId="24" fillId="17" borderId="23" xfId="1175" applyBorder="1" applyAlignment="1">
      <alignment horizontal="left" readingOrder="1"/>
    </xf>
    <xf numFmtId="0" fontId="10" fillId="2" borderId="1" xfId="1" applyFont="1" applyFill="1" applyBorder="1" applyAlignment="1">
      <alignment horizontal="left" vertical="top" wrapText="1" readingOrder="1"/>
    </xf>
    <xf numFmtId="0" fontId="31" fillId="0" borderId="0" xfId="0" applyFont="1"/>
    <xf numFmtId="0" fontId="0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2" fillId="15" borderId="1" xfId="1173" applyBorder="1"/>
    <xf numFmtId="0" fontId="32" fillId="0" borderId="0" xfId="0" applyFont="1" applyAlignment="1">
      <alignment horizontal="left" readingOrder="1"/>
    </xf>
    <xf numFmtId="49" fontId="13" fillId="2" borderId="1" xfId="1" applyNumberFormat="1" applyFont="1" applyFill="1" applyBorder="1" applyAlignment="1">
      <alignment horizontal="center" vertical="center" wrapText="1" readingOrder="1"/>
    </xf>
    <xf numFmtId="2" fontId="23" fillId="16" borderId="1" xfId="1174" applyNumberFormat="1" applyBorder="1" applyAlignment="1">
      <alignment horizontal="left"/>
    </xf>
    <xf numFmtId="0" fontId="33" fillId="2" borderId="1" xfId="1" applyFont="1" applyFill="1" applyBorder="1" applyAlignment="1">
      <alignment horizontal="left" wrapText="1" shrinkToFit="1" readingOrder="1"/>
    </xf>
    <xf numFmtId="14" fontId="10" fillId="0" borderId="0" xfId="0" applyNumberFormat="1" applyFont="1" applyAlignment="1">
      <alignment horizontal="right" readingOrder="1"/>
    </xf>
    <xf numFmtId="14" fontId="24" fillId="17" borderId="26" xfId="1175" applyNumberFormat="1" applyBorder="1" applyAlignment="1">
      <alignment horizontal="right" readingOrder="1"/>
    </xf>
    <xf numFmtId="14" fontId="0" fillId="0" borderId="2" xfId="0" applyNumberFormat="1" applyBorder="1"/>
    <xf numFmtId="14" fontId="27" fillId="15" borderId="2" xfId="1173" applyNumberFormat="1" applyFont="1" applyBorder="1" applyAlignment="1">
      <alignment horizontal="right"/>
    </xf>
    <xf numFmtId="0" fontId="0" fillId="0" borderId="0" xfId="0" applyAlignment="1"/>
    <xf numFmtId="0" fontId="34" fillId="0" borderId="0" xfId="0" applyFont="1"/>
    <xf numFmtId="0" fontId="23" fillId="16" borderId="1" xfId="1174" applyBorder="1"/>
    <xf numFmtId="0" fontId="23" fillId="3" borderId="1" xfId="1174" applyFill="1" applyBorder="1"/>
    <xf numFmtId="0" fontId="23" fillId="3" borderId="0" xfId="1174" applyFill="1"/>
    <xf numFmtId="0" fontId="10" fillId="3" borderId="1" xfId="2" quotePrefix="1" applyFont="1" applyFill="1" applyBorder="1" applyAlignment="1">
      <alignment horizontal="left" wrapText="1" shrinkToFit="1" readingOrder="1"/>
    </xf>
    <xf numFmtId="0" fontId="35" fillId="0" borderId="0" xfId="0" applyFont="1" applyAlignment="1">
      <alignment horizontal="left"/>
    </xf>
    <xf numFmtId="14" fontId="27" fillId="3" borderId="26" xfId="1173" applyNumberFormat="1" applyFont="1" applyFill="1" applyBorder="1" applyAlignment="1">
      <alignment horizontal="right"/>
    </xf>
    <xf numFmtId="14" fontId="5" fillId="3" borderId="28" xfId="1175" applyNumberFormat="1" applyFont="1" applyFill="1" applyBorder="1" applyAlignment="1">
      <alignment horizontal="right"/>
    </xf>
    <xf numFmtId="14" fontId="5" fillId="3" borderId="27" xfId="1173" applyNumberFormat="1" applyFont="1" applyFill="1" applyBorder="1" applyAlignment="1">
      <alignment horizontal="right"/>
    </xf>
    <xf numFmtId="14" fontId="22" fillId="15" borderId="1" xfId="1173" applyNumberFormat="1" applyBorder="1"/>
    <xf numFmtId="0" fontId="13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166" fontId="10" fillId="0" borderId="4" xfId="0" applyNumberFormat="1" applyFont="1" applyBorder="1"/>
    <xf numFmtId="170" fontId="10" fillId="0" borderId="4" xfId="0" applyNumberFormat="1" applyFont="1" applyBorder="1"/>
    <xf numFmtId="0" fontId="10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/>
    <xf numFmtId="170" fontId="10" fillId="0" borderId="1" xfId="0" applyNumberFormat="1" applyFont="1" applyBorder="1"/>
    <xf numFmtId="0" fontId="10" fillId="4" borderId="1" xfId="0" applyFont="1" applyFill="1" applyBorder="1" applyAlignment="1">
      <alignment horizontal="center"/>
    </xf>
    <xf numFmtId="16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>
      <alignment horizontal="center" wrapText="1" shrinkToFit="1"/>
    </xf>
    <xf numFmtId="1" fontId="10" fillId="11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1" fontId="3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3" fontId="10" fillId="11" borderId="0" xfId="0" applyNumberFormat="1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5" fillId="0" borderId="0" xfId="0" applyFont="1"/>
    <xf numFmtId="170" fontId="10" fillId="4" borderId="0" xfId="0" applyNumberFormat="1" applyFont="1" applyFill="1" applyAlignment="1">
      <alignment horizontal="center"/>
    </xf>
    <xf numFmtId="0" fontId="10" fillId="0" borderId="1" xfId="0" quotePrefix="1" applyFont="1" applyBorder="1" applyAlignment="1">
      <alignment horizontal="left"/>
    </xf>
    <xf numFmtId="16" fontId="10" fillId="0" borderId="1" xfId="0" applyNumberFormat="1" applyFont="1" applyBorder="1" applyAlignment="1">
      <alignment horizontal="center"/>
    </xf>
    <xf numFmtId="0" fontId="10" fillId="21" borderId="1" xfId="0" applyFont="1" applyFill="1" applyBorder="1" applyAlignment="1">
      <alignment horizontal="left"/>
    </xf>
    <xf numFmtId="16" fontId="36" fillId="0" borderId="1" xfId="0" applyNumberFormat="1" applyFont="1" applyBorder="1" applyAlignment="1">
      <alignment horizontal="left"/>
    </xf>
    <xf numFmtId="0" fontId="18" fillId="0" borderId="1" xfId="1" applyFont="1" applyBorder="1" applyAlignment="1">
      <alignment horizontal="center" wrapText="1" shrinkToFit="1"/>
    </xf>
    <xf numFmtId="1" fontId="18" fillId="0" borderId="1" xfId="0" applyNumberFormat="1" applyFont="1" applyBorder="1" applyAlignment="1">
      <alignment horizontal="center"/>
    </xf>
    <xf numFmtId="166" fontId="18" fillId="0" borderId="1" xfId="0" applyNumberFormat="1" applyFont="1" applyBorder="1"/>
    <xf numFmtId="170" fontId="18" fillId="0" borderId="1" xfId="0" applyNumberFormat="1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" fontId="10" fillId="0" borderId="23" xfId="0" applyNumberFormat="1" applyFont="1" applyBorder="1" applyAlignment="1">
      <alignment horizontal="left"/>
    </xf>
    <xf numFmtId="16" fontId="10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16" fontId="10" fillId="11" borderId="2" xfId="0" applyNumberFormat="1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6" fontId="10" fillId="0" borderId="2" xfId="0" quotePrefix="1" applyNumberFormat="1" applyFont="1" applyBorder="1" applyAlignment="1">
      <alignment horizontal="left"/>
    </xf>
    <xf numFmtId="1" fontId="24" fillId="17" borderId="4" xfId="1175" applyNumberFormat="1" applyBorder="1" applyAlignment="1">
      <alignment horizontal="center"/>
    </xf>
    <xf numFmtId="1" fontId="24" fillId="17" borderId="1" xfId="1175" applyNumberFormat="1" applyBorder="1" applyAlignment="1">
      <alignment horizontal="center"/>
    </xf>
    <xf numFmtId="0" fontId="0" fillId="0" borderId="23" xfId="0" applyBorder="1"/>
    <xf numFmtId="0" fontId="0" fillId="0" borderId="2" xfId="0" applyBorder="1"/>
    <xf numFmtId="1" fontId="0" fillId="0" borderId="2" xfId="0" applyNumberFormat="1" applyBorder="1"/>
    <xf numFmtId="9" fontId="10" fillId="2" borderId="1" xfId="1" applyNumberFormat="1" applyFont="1" applyFill="1" applyBorder="1" applyAlignment="1">
      <alignment horizontal="left" vertical="top" wrapText="1" readingOrder="1"/>
    </xf>
    <xf numFmtId="9" fontId="19" fillId="2" borderId="1" xfId="1" applyNumberFormat="1" applyFont="1" applyFill="1" applyBorder="1" applyAlignment="1">
      <alignment horizontal="left" vertical="top" wrapText="1" readingOrder="1"/>
    </xf>
    <xf numFmtId="0" fontId="19" fillId="2" borderId="1" xfId="1" applyFont="1" applyFill="1" applyBorder="1" applyAlignment="1">
      <alignment horizontal="left" vertical="top" wrapText="1" readingOrder="1"/>
    </xf>
    <xf numFmtId="0" fontId="12" fillId="2" borderId="1" xfId="1" applyFont="1" applyFill="1" applyBorder="1" applyAlignment="1">
      <alignment horizontal="left" vertical="top" wrapText="1" readingOrder="1"/>
    </xf>
    <xf numFmtId="0" fontId="12" fillId="2" borderId="1" xfId="1" applyFont="1" applyFill="1" applyBorder="1" applyAlignment="1">
      <alignment vertical="top" wrapText="1" readingOrder="1"/>
    </xf>
    <xf numFmtId="2" fontId="23" fillId="16" borderId="1" xfId="1174" applyNumberFormat="1" applyBorder="1" applyAlignment="1">
      <alignment horizontal="left" wrapText="1" readingOrder="1"/>
    </xf>
    <xf numFmtId="0" fontId="18" fillId="3" borderId="1" xfId="1" applyFont="1" applyFill="1" applyBorder="1" applyAlignment="1">
      <alignment horizontal="center" wrapText="1" readingOrder="1"/>
    </xf>
    <xf numFmtId="0" fontId="10" fillId="3" borderId="1" xfId="1" applyFont="1" applyFill="1" applyBorder="1" applyAlignment="1">
      <alignment horizontal="center" wrapText="1" readingOrder="1"/>
    </xf>
    <xf numFmtId="2" fontId="10" fillId="0" borderId="0" xfId="0" applyNumberFormat="1" applyFont="1" applyAlignment="1">
      <alignment horizontal="center"/>
    </xf>
    <xf numFmtId="2" fontId="10" fillId="5" borderId="1" xfId="1" applyNumberFormat="1" applyFont="1" applyFill="1" applyBorder="1" applyAlignment="1">
      <alignment horizontal="center" wrapText="1" readingOrder="1"/>
    </xf>
    <xf numFmtId="166" fontId="12" fillId="2" borderId="1" xfId="1" applyNumberFormat="1" applyFont="1" applyFill="1" applyBorder="1" applyAlignment="1">
      <alignment horizontal="center" wrapText="1" readingOrder="1"/>
    </xf>
    <xf numFmtId="2" fontId="10" fillId="0" borderId="0" xfId="0" applyNumberFormat="1" applyFont="1" applyAlignment="1">
      <alignment horizontal="center" readingOrder="1"/>
    </xf>
    <xf numFmtId="2" fontId="18" fillId="3" borderId="1" xfId="1" applyNumberFormat="1" applyFont="1" applyFill="1" applyBorder="1" applyAlignment="1">
      <alignment horizontal="center" wrapText="1" readingOrder="1"/>
    </xf>
    <xf numFmtId="2" fontId="10" fillId="3" borderId="1" xfId="1" applyNumberFormat="1" applyFont="1" applyFill="1" applyBorder="1" applyAlignment="1">
      <alignment horizontal="center" wrapText="1" readingOrder="1"/>
    </xf>
    <xf numFmtId="166" fontId="10" fillId="3" borderId="1" xfId="1" applyNumberFormat="1" applyFont="1" applyFill="1" applyBorder="1" applyAlignment="1">
      <alignment horizontal="center" wrapText="1" readingOrder="1"/>
    </xf>
    <xf numFmtId="0" fontId="10" fillId="3" borderId="1" xfId="1" applyNumberFormat="1" applyFont="1" applyFill="1" applyBorder="1" applyAlignment="1">
      <alignment horizontal="center" wrapText="1" readingOrder="1"/>
    </xf>
    <xf numFmtId="0" fontId="12" fillId="3" borderId="1" xfId="1" applyFont="1" applyFill="1" applyBorder="1" applyAlignment="1">
      <alignment horizontal="center" wrapText="1" readingOrder="1"/>
    </xf>
    <xf numFmtId="0" fontId="10" fillId="19" borderId="1" xfId="1" applyFont="1" applyFill="1" applyBorder="1" applyAlignment="1">
      <alignment horizontal="center" wrapText="1" readingOrder="1"/>
    </xf>
    <xf numFmtId="9" fontId="17" fillId="11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 wrapText="1" shrinkToFit="1" readingOrder="1"/>
    </xf>
    <xf numFmtId="174" fontId="22" fillId="15" borderId="1" xfId="1173" applyNumberFormat="1" applyBorder="1" applyAlignment="1">
      <alignment horizontal="right" readingOrder="1"/>
    </xf>
    <xf numFmtId="175" fontId="23" fillId="16" borderId="1" xfId="1174" applyNumberFormat="1" applyBorder="1" applyAlignment="1">
      <alignment horizontal="right" readingOrder="1"/>
    </xf>
    <xf numFmtId="175" fontId="10" fillId="2" borderId="1" xfId="1" applyNumberFormat="1" applyFont="1" applyFill="1" applyBorder="1" applyAlignment="1">
      <alignment horizontal="right" readingOrder="1"/>
    </xf>
    <xf numFmtId="175" fontId="22" fillId="15" borderId="1" xfId="1173" applyNumberFormat="1" applyBorder="1" applyAlignment="1">
      <alignment horizontal="right" readingOrder="1"/>
    </xf>
    <xf numFmtId="174" fontId="10" fillId="2" borderId="1" xfId="1" applyNumberFormat="1" applyFont="1" applyFill="1" applyBorder="1" applyAlignment="1">
      <alignment horizontal="right" readingOrder="1"/>
    </xf>
    <xf numFmtId="0" fontId="13" fillId="4" borderId="19" xfId="1" applyFont="1" applyFill="1" applyBorder="1" applyAlignment="1">
      <alignment horizontal="center" readingOrder="1"/>
    </xf>
    <xf numFmtId="0" fontId="12" fillId="2" borderId="1" xfId="1" applyFont="1" applyFill="1" applyBorder="1" applyAlignment="1">
      <alignment horizontal="center" wrapText="1" shrinkToFit="1" readingOrder="1"/>
    </xf>
    <xf numFmtId="0" fontId="26" fillId="3" borderId="1" xfId="1" applyFont="1" applyFill="1" applyBorder="1" applyAlignment="1">
      <alignment horizontal="center" wrapText="1" shrinkToFit="1" readingOrder="1"/>
    </xf>
    <xf numFmtId="174" fontId="22" fillId="2" borderId="1" xfId="1173" applyNumberFormat="1" applyFill="1" applyBorder="1" applyAlignment="1">
      <alignment horizontal="right" readingOrder="1"/>
    </xf>
    <xf numFmtId="175" fontId="23" fillId="16" borderId="25" xfId="1174" applyNumberFormat="1" applyBorder="1" applyAlignment="1">
      <alignment horizontal="right" readingOrder="1"/>
    </xf>
    <xf numFmtId="174" fontId="22" fillId="15" borderId="25" xfId="1173" applyNumberFormat="1" applyBorder="1" applyAlignment="1">
      <alignment horizontal="right" readingOrder="1"/>
    </xf>
    <xf numFmtId="175" fontId="23" fillId="2" borderId="3" xfId="1174" applyNumberFormat="1" applyFill="1" applyBorder="1" applyAlignment="1">
      <alignment horizontal="right" readingOrder="1"/>
    </xf>
    <xf numFmtId="175" fontId="22" fillId="15" borderId="25" xfId="1173" applyNumberFormat="1" applyBorder="1" applyAlignment="1">
      <alignment horizontal="right" readingOrder="1"/>
    </xf>
    <xf numFmtId="174" fontId="10" fillId="2" borderId="26" xfId="1" applyNumberFormat="1" applyFont="1" applyFill="1" applyBorder="1" applyAlignment="1">
      <alignment horizontal="left" readingOrder="1"/>
    </xf>
    <xf numFmtId="0" fontId="13" fillId="10" borderId="12" xfId="1" applyFont="1" applyFill="1" applyBorder="1" applyAlignment="1">
      <alignment horizontal="right" vertical="center" wrapText="1" readingOrder="1"/>
    </xf>
    <xf numFmtId="0" fontId="12" fillId="3" borderId="26" xfId="1" applyFont="1" applyFill="1" applyBorder="1" applyAlignment="1">
      <alignment horizontal="right" readingOrder="1"/>
    </xf>
    <xf numFmtId="0" fontId="19" fillId="2" borderId="4" xfId="1" applyFont="1" applyFill="1" applyBorder="1" applyAlignment="1">
      <alignment horizontal="left" readingOrder="1"/>
    </xf>
    <xf numFmtId="0" fontId="19" fillId="2" borderId="23" xfId="1" applyFont="1" applyFill="1" applyBorder="1" applyAlignment="1">
      <alignment horizontal="left" readingOrder="1"/>
    </xf>
    <xf numFmtId="174" fontId="22" fillId="2" borderId="25" xfId="1173" applyNumberFormat="1" applyFill="1" applyBorder="1" applyAlignment="1">
      <alignment horizontal="right" readingOrder="1"/>
    </xf>
    <xf numFmtId="174" fontId="23" fillId="16" borderId="1" xfId="1174" applyNumberFormat="1" applyBorder="1" applyAlignment="1">
      <alignment horizontal="right" readingOrder="1"/>
    </xf>
    <xf numFmtId="174" fontId="22" fillId="2" borderId="26" xfId="1173" applyNumberFormat="1" applyFill="1" applyBorder="1" applyAlignment="1">
      <alignment horizontal="right" readingOrder="1"/>
    </xf>
    <xf numFmtId="0" fontId="10" fillId="5" borderId="4" xfId="1" applyFont="1" applyFill="1" applyBorder="1" applyAlignment="1">
      <alignment vertical="top" wrapText="1" readingOrder="1"/>
    </xf>
    <xf numFmtId="165" fontId="10" fillId="2" borderId="1" xfId="2" applyNumberFormat="1" applyFont="1" applyFill="1" applyBorder="1" applyAlignment="1">
      <alignment horizontal="left" vertical="top" wrapText="1" shrinkToFit="1" readingOrder="1"/>
    </xf>
    <xf numFmtId="2" fontId="10" fillId="22" borderId="1" xfId="1" applyNumberFormat="1" applyFont="1" applyFill="1" applyBorder="1" applyAlignment="1">
      <alignment horizontal="left" wrapText="1" readingOrder="1"/>
    </xf>
    <xf numFmtId="2" fontId="10" fillId="23" borderId="1" xfId="1" applyNumberFormat="1" applyFont="1" applyFill="1" applyBorder="1" applyAlignment="1">
      <alignment horizontal="left" wrapText="1" readingOrder="1"/>
    </xf>
    <xf numFmtId="0" fontId="23" fillId="23" borderId="1" xfId="1174" applyFill="1" applyBorder="1"/>
    <xf numFmtId="0" fontId="23" fillId="22" borderId="1" xfId="1174" applyFill="1" applyBorder="1"/>
    <xf numFmtId="166" fontId="10" fillId="24" borderId="1" xfId="1" applyNumberFormat="1" applyFont="1" applyFill="1" applyBorder="1" applyAlignment="1">
      <alignment horizontal="left" wrapText="1" readingOrder="1"/>
    </xf>
    <xf numFmtId="14" fontId="22" fillId="3" borderId="25" xfId="1173" applyNumberFormat="1" applyFill="1" applyBorder="1" applyAlignment="1">
      <alignment horizontal="right" readingOrder="1"/>
    </xf>
    <xf numFmtId="14" fontId="22" fillId="3" borderId="26" xfId="1173" applyNumberFormat="1" applyFill="1" applyBorder="1" applyAlignment="1">
      <alignment horizontal="left" readingOrder="1"/>
    </xf>
    <xf numFmtId="14" fontId="23" fillId="3" borderId="26" xfId="1174" applyNumberFormat="1" applyFill="1" applyBorder="1" applyAlignment="1">
      <alignment horizontal="left" readingOrder="1"/>
    </xf>
    <xf numFmtId="14" fontId="23" fillId="3" borderId="3" xfId="1174" applyNumberFormat="1" applyFill="1" applyBorder="1" applyAlignment="1">
      <alignment horizontal="left" readingOrder="1"/>
    </xf>
    <xf numFmtId="14" fontId="23" fillId="3" borderId="1" xfId="1174" applyNumberFormat="1" applyFill="1" applyBorder="1" applyAlignment="1">
      <alignment horizontal="left" readingOrder="1"/>
    </xf>
    <xf numFmtId="14" fontId="19" fillId="3" borderId="3" xfId="1" applyNumberFormat="1" applyFont="1" applyFill="1" applyBorder="1" applyAlignment="1">
      <alignment horizontal="left" readingOrder="1"/>
    </xf>
    <xf numFmtId="175" fontId="10" fillId="3" borderId="1" xfId="1" applyNumberFormat="1" applyFont="1" applyFill="1" applyBorder="1" applyAlignment="1">
      <alignment horizontal="right" readingOrder="1"/>
    </xf>
    <xf numFmtId="0" fontId="19" fillId="3" borderId="2" xfId="1" applyFont="1" applyFill="1" applyBorder="1" applyAlignment="1">
      <alignment horizontal="left" readingOrder="1"/>
    </xf>
    <xf numFmtId="175" fontId="23" fillId="3" borderId="3" xfId="1174" applyNumberFormat="1" applyFill="1" applyBorder="1" applyAlignment="1">
      <alignment horizontal="right" readingOrder="1"/>
    </xf>
    <xf numFmtId="14" fontId="10" fillId="3" borderId="2" xfId="1" applyNumberFormat="1" applyFont="1" applyFill="1" applyBorder="1" applyAlignment="1">
      <alignment horizontal="left" readingOrder="1"/>
    </xf>
    <xf numFmtId="174" fontId="23" fillId="16" borderId="26" xfId="1174" applyNumberFormat="1" applyBorder="1" applyAlignment="1">
      <alignment horizontal="right" readingOrder="1"/>
    </xf>
    <xf numFmtId="0" fontId="13" fillId="2" borderId="29" xfId="1" applyFont="1" applyFill="1" applyBorder="1" applyAlignment="1">
      <alignment horizontal="left" vertical="center" wrapText="1" readingOrder="1"/>
    </xf>
    <xf numFmtId="0" fontId="10" fillId="0" borderId="0" xfId="0" applyFont="1" applyAlignment="1"/>
    <xf numFmtId="0" fontId="13" fillId="10" borderId="12" xfId="1" applyFont="1" applyFill="1" applyBorder="1" applyAlignment="1">
      <alignment vertical="center" wrapText="1" readingOrder="1"/>
    </xf>
    <xf numFmtId="175" fontId="10" fillId="2" borderId="1" xfId="1" applyNumberFormat="1" applyFont="1" applyFill="1" applyBorder="1" applyAlignment="1">
      <alignment readingOrder="1"/>
    </xf>
    <xf numFmtId="174" fontId="10" fillId="2" borderId="26" xfId="1" applyNumberFormat="1" applyFont="1" applyFill="1" applyBorder="1" applyAlignment="1">
      <alignment readingOrder="1"/>
    </xf>
    <xf numFmtId="0" fontId="10" fillId="0" borderId="0" xfId="0" applyFont="1" applyAlignment="1">
      <alignment readingOrder="1"/>
    </xf>
    <xf numFmtId="14" fontId="12" fillId="3" borderId="26" xfId="1" applyNumberFormat="1" applyFont="1" applyFill="1" applyBorder="1" applyAlignment="1">
      <alignment readingOrder="1"/>
    </xf>
    <xf numFmtId="14" fontId="10" fillId="3" borderId="26" xfId="1" applyNumberFormat="1" applyFont="1" applyFill="1" applyBorder="1" applyAlignment="1">
      <alignment readingOrder="1"/>
    </xf>
    <xf numFmtId="14" fontId="10" fillId="3" borderId="27" xfId="1" applyNumberFormat="1" applyFont="1" applyFill="1" applyBorder="1" applyAlignment="1">
      <alignment readingOrder="1"/>
    </xf>
    <xf numFmtId="174" fontId="10" fillId="3" borderId="26" xfId="1" applyNumberFormat="1" applyFont="1" applyFill="1" applyBorder="1" applyAlignment="1">
      <alignment readingOrder="1"/>
    </xf>
    <xf numFmtId="0" fontId="13" fillId="10" borderId="12" xfId="1" applyFont="1" applyFill="1" applyBorder="1" applyAlignment="1">
      <alignment horizontal="center" vertical="center" wrapText="1" readingOrder="1"/>
    </xf>
    <xf numFmtId="0" fontId="10" fillId="3" borderId="25" xfId="1" applyFont="1" applyFill="1" applyBorder="1" applyAlignment="1">
      <alignment horizontal="left" readingOrder="1"/>
    </xf>
    <xf numFmtId="0" fontId="10" fillId="3" borderId="26" xfId="1" applyFont="1" applyFill="1" applyBorder="1" applyAlignment="1">
      <alignment horizontal="left" readingOrder="1"/>
    </xf>
    <xf numFmtId="166" fontId="37" fillId="2" borderId="1" xfId="1" applyNumberFormat="1" applyFont="1" applyFill="1" applyBorder="1" applyAlignment="1">
      <alignment horizontal="left" wrapText="1" readingOrder="1"/>
    </xf>
    <xf numFmtId="10" fontId="10" fillId="0" borderId="0" xfId="1170" applyNumberFormat="1" applyFont="1" applyAlignment="1">
      <alignment horizontal="right" readingOrder="1"/>
    </xf>
    <xf numFmtId="166" fontId="38" fillId="2" borderId="1" xfId="1" applyNumberFormat="1" applyFont="1" applyFill="1" applyBorder="1" applyAlignment="1">
      <alignment horizontal="left" wrapText="1" readingOrder="1"/>
    </xf>
    <xf numFmtId="14" fontId="10" fillId="4" borderId="1" xfId="1" applyNumberFormat="1" applyFont="1" applyFill="1" applyBorder="1" applyAlignment="1">
      <alignment horizontal="left" wrapText="1" shrinkToFit="1" readingOrder="1"/>
    </xf>
    <xf numFmtId="0" fontId="10" fillId="4" borderId="1" xfId="1" applyFont="1" applyFill="1" applyBorder="1" applyAlignment="1">
      <alignment horizontal="justify" wrapText="1" shrinkToFit="1" readingOrder="1"/>
    </xf>
    <xf numFmtId="0" fontId="10" fillId="4" borderId="1" xfId="1" applyFont="1" applyFill="1" applyBorder="1" applyAlignment="1">
      <alignment horizontal="left" readingOrder="1"/>
    </xf>
    <xf numFmtId="0" fontId="10" fillId="2" borderId="1" xfId="1" applyFont="1" applyFill="1" applyBorder="1" applyAlignment="1">
      <alignment horizontal="left" vertical="top" wrapText="1" shrinkToFit="1" readingOrder="1"/>
    </xf>
    <xf numFmtId="0" fontId="10" fillId="0" borderId="1" xfId="0" applyFont="1" applyBorder="1" applyAlignment="1">
      <alignment horizontal="left" readingOrder="1"/>
    </xf>
    <xf numFmtId="0" fontId="24" fillId="17" borderId="1" xfId="1175" applyBorder="1" applyAlignment="1">
      <alignment horizontal="left" readingOrder="1"/>
    </xf>
    <xf numFmtId="0" fontId="13" fillId="25" borderId="30" xfId="0" applyFont="1" applyFill="1" applyBorder="1" applyAlignment="1">
      <alignment horizontal="center" wrapText="1"/>
    </xf>
    <xf numFmtId="1" fontId="10" fillId="0" borderId="1" xfId="0" applyNumberFormat="1" applyFont="1" applyBorder="1" applyAlignment="1">
      <alignment horizontal="left" readingOrder="1"/>
    </xf>
    <xf numFmtId="0" fontId="0" fillId="3" borderId="1" xfId="0" applyFill="1" applyBorder="1"/>
    <xf numFmtId="1" fontId="10" fillId="0" borderId="0" xfId="0" applyNumberFormat="1" applyFont="1" applyAlignment="1">
      <alignment horizontal="left" readingOrder="1"/>
    </xf>
    <xf numFmtId="0" fontId="9" fillId="2" borderId="1" xfId="1" applyFont="1" applyFill="1" applyBorder="1" applyAlignment="1">
      <alignment vertical="top" wrapText="1" readingOrder="1"/>
    </xf>
    <xf numFmtId="0" fontId="0" fillId="0" borderId="3" xfId="0" applyFont="1" applyBorder="1"/>
    <xf numFmtId="0" fontId="0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39" fillId="0" borderId="0" xfId="0" applyFont="1" applyBorder="1"/>
    <xf numFmtId="14" fontId="22" fillId="15" borderId="25" xfId="1173" applyNumberFormat="1" applyBorder="1" applyAlignment="1">
      <alignment horizontal="left"/>
    </xf>
    <xf numFmtId="0" fontId="9" fillId="2" borderId="1" xfId="1" applyFont="1" applyFill="1" applyBorder="1" applyAlignment="1">
      <alignment horizontal="left" vertical="top" wrapText="1" readingOrder="1"/>
    </xf>
    <xf numFmtId="0" fontId="30" fillId="0" borderId="1" xfId="0" applyFont="1" applyBorder="1"/>
    <xf numFmtId="1" fontId="22" fillId="15" borderId="1" xfId="1173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3" fillId="20" borderId="18" xfId="1" applyFont="1" applyFill="1" applyBorder="1" applyAlignment="1">
      <alignment horizontal="center" vertical="top" wrapText="1" shrinkToFit="1"/>
    </xf>
    <xf numFmtId="0" fontId="13" fillId="20" borderId="13" xfId="1" applyFont="1" applyFill="1" applyBorder="1" applyAlignment="1">
      <alignment horizontal="center" vertical="top" wrapText="1" shrinkToFit="1"/>
    </xf>
    <xf numFmtId="0" fontId="13" fillId="20" borderId="11" xfId="1" applyFont="1" applyFill="1" applyBorder="1" applyAlignment="1">
      <alignment horizontal="center" vertical="top" wrapText="1" shrinkToFit="1"/>
    </xf>
    <xf numFmtId="0" fontId="13" fillId="20" borderId="11" xfId="0" applyFont="1" applyFill="1" applyBorder="1" applyAlignment="1">
      <alignment horizontal="center" vertical="top"/>
    </xf>
    <xf numFmtId="0" fontId="13" fillId="11" borderId="11" xfId="0" applyFont="1" applyFill="1" applyBorder="1" applyAlignment="1">
      <alignment horizontal="center" vertical="top"/>
    </xf>
    <xf numFmtId="16" fontId="13" fillId="3" borderId="11" xfId="0" applyNumberFormat="1" applyFont="1" applyFill="1" applyBorder="1" applyAlignment="1">
      <alignment horizontal="center" vertical="top"/>
    </xf>
    <xf numFmtId="16" fontId="13" fillId="4" borderId="11" xfId="0" applyNumberFormat="1" applyFont="1" applyFill="1" applyBorder="1" applyAlignment="1">
      <alignment horizontal="center" vertical="top"/>
    </xf>
    <xf numFmtId="16" fontId="13" fillId="20" borderId="11" xfId="0" applyNumberFormat="1" applyFont="1" applyFill="1" applyBorder="1" applyAlignment="1">
      <alignment horizontal="center" vertical="top"/>
    </xf>
    <xf numFmtId="0" fontId="13" fillId="20" borderId="20" xfId="0" applyFont="1" applyFill="1" applyBorder="1" applyAlignment="1">
      <alignment horizontal="center" vertical="top"/>
    </xf>
    <xf numFmtId="0" fontId="13" fillId="20" borderId="12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22" fillId="15" borderId="1" xfId="1173" applyBorder="1" applyAlignment="1">
      <alignment horizontal="center"/>
    </xf>
    <xf numFmtId="0" fontId="10" fillId="0" borderId="31" xfId="0" applyFont="1" applyBorder="1" applyAlignment="1">
      <alignment horizontal="left"/>
    </xf>
    <xf numFmtId="0" fontId="22" fillId="15" borderId="4" xfId="1173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0" borderId="0" xfId="0" applyFont="1" applyAlignment="1">
      <alignment horizontal="left" vertical="top"/>
    </xf>
    <xf numFmtId="0" fontId="13" fillId="11" borderId="11" xfId="1" applyFont="1" applyFill="1" applyBorder="1" applyAlignment="1">
      <alignment horizontal="center" vertical="top" wrapText="1" readingOrder="1"/>
    </xf>
    <xf numFmtId="0" fontId="10" fillId="0" borderId="0" xfId="0" applyFont="1" applyAlignment="1">
      <alignment horizontal="left" vertical="top" readingOrder="1"/>
    </xf>
    <xf numFmtId="0" fontId="18" fillId="3" borderId="1" xfId="1" applyFont="1" applyFill="1" applyBorder="1" applyAlignment="1">
      <alignment horizontal="left" vertical="top" wrapText="1" readingOrder="1"/>
    </xf>
    <xf numFmtId="0" fontId="40" fillId="0" borderId="4" xfId="0" applyFont="1" applyBorder="1"/>
    <xf numFmtId="0" fontId="4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2" fillId="15" borderId="28" xfId="1173" applyNumberFormat="1" applyBorder="1" applyAlignment="1">
      <alignment horizontal="right"/>
    </xf>
    <xf numFmtId="0" fontId="10" fillId="5" borderId="1" xfId="2" applyNumberFormat="1" applyFont="1" applyFill="1" applyBorder="1" applyAlignment="1">
      <alignment horizontal="left" wrapText="1" shrinkToFit="1" readingOrder="1"/>
    </xf>
    <xf numFmtId="14" fontId="12" fillId="0" borderId="1" xfId="1" applyNumberFormat="1" applyFont="1" applyBorder="1" applyAlignment="1">
      <alignment horizontal="left" wrapText="1" readingOrder="1"/>
    </xf>
    <xf numFmtId="166" fontId="10" fillId="4" borderId="4" xfId="1" applyNumberFormat="1" applyFont="1" applyFill="1" applyBorder="1" applyAlignment="1">
      <alignment horizontal="left" wrapText="1" readingOrder="1"/>
    </xf>
    <xf numFmtId="0" fontId="10" fillId="0" borderId="1" xfId="1" applyFont="1" applyFill="1" applyBorder="1" applyAlignment="1">
      <alignment horizontal="left" wrapText="1" readingOrder="1"/>
    </xf>
    <xf numFmtId="174" fontId="10" fillId="2" borderId="26" xfId="1" applyNumberFormat="1" applyFont="1" applyFill="1" applyBorder="1" applyAlignment="1">
      <alignment horizontal="right" readingOrder="1"/>
    </xf>
    <xf numFmtId="0" fontId="13" fillId="13" borderId="16" xfId="1" applyFont="1" applyFill="1" applyBorder="1" applyAlignment="1">
      <alignment horizontal="center" vertical="center" wrapText="1" readingOrder="1"/>
    </xf>
    <xf numFmtId="0" fontId="13" fillId="13" borderId="17" xfId="1" applyFont="1" applyFill="1" applyBorder="1" applyAlignment="1">
      <alignment horizontal="center" vertical="center" wrapText="1" readingOrder="1"/>
    </xf>
    <xf numFmtId="0" fontId="13" fillId="11" borderId="14" xfId="1" applyFont="1" applyFill="1" applyBorder="1" applyAlignment="1">
      <alignment vertical="center" readingOrder="1"/>
    </xf>
    <xf numFmtId="0" fontId="13" fillId="11" borderId="15" xfId="1" applyFont="1" applyFill="1" applyBorder="1" applyAlignment="1">
      <alignment vertical="top" readingOrder="1"/>
    </xf>
    <xf numFmtId="0" fontId="13" fillId="11" borderId="15" xfId="1" applyFont="1" applyFill="1" applyBorder="1" applyAlignment="1">
      <alignment vertical="center" readingOrder="1"/>
    </xf>
    <xf numFmtId="0" fontId="13" fillId="11" borderId="15" xfId="1" applyFont="1" applyFill="1" applyBorder="1" applyAlignment="1">
      <alignment horizontal="center" vertical="center" readingOrder="1"/>
    </xf>
    <xf numFmtId="0" fontId="13" fillId="10" borderId="19" xfId="1" applyFont="1" applyFill="1" applyBorder="1" applyAlignment="1">
      <alignment horizontal="center" readingOrder="1"/>
    </xf>
    <xf numFmtId="0" fontId="13" fillId="10" borderId="16" xfId="1" applyFont="1" applyFill="1" applyBorder="1" applyAlignment="1">
      <alignment horizontal="right" readingOrder="1"/>
    </xf>
    <xf numFmtId="0" fontId="13" fillId="10" borderId="22" xfId="1" applyFont="1" applyFill="1" applyBorder="1" applyAlignment="1">
      <alignment readingOrder="1"/>
    </xf>
    <xf numFmtId="2" fontId="15" fillId="7" borderId="0" xfId="1169" applyNumberFormat="1" applyFont="1" applyFill="1" applyAlignment="1" applyProtection="1">
      <alignment horizontal="left"/>
      <protection locked="0"/>
    </xf>
    <xf numFmtId="175" fontId="23" fillId="16" borderId="3" xfId="1174" applyNumberFormat="1" applyBorder="1" applyAlignment="1">
      <alignment horizontal="right" readingOrder="1"/>
    </xf>
    <xf numFmtId="175" fontId="23" fillId="2" borderId="1" xfId="1174" applyNumberFormat="1" applyFill="1" applyBorder="1" applyAlignment="1">
      <alignment horizontal="right" readingOrder="1"/>
    </xf>
    <xf numFmtId="174" fontId="10" fillId="2" borderId="1" xfId="1" applyNumberFormat="1" applyFont="1" applyFill="1" applyBorder="1" applyAlignment="1">
      <alignment readingOrder="1"/>
    </xf>
    <xf numFmtId="175" fontId="10" fillId="2" borderId="26" xfId="1" applyNumberFormat="1" applyFont="1" applyFill="1" applyBorder="1" applyAlignment="1">
      <alignment readingOrder="1"/>
    </xf>
  </cellXfs>
  <cellStyles count="1176">
    <cellStyle name="Accent1" xfId="1169" builtinId="29"/>
    <cellStyle name="Bad" xfId="1174" builtinId="27"/>
    <cellStyle name="Comma" xfId="1171" builtinId="3"/>
    <cellStyle name="Comma 2" xfId="9" xr:uid="{00000000-0005-0000-0000-000002000000}"/>
    <cellStyle name="Currency" xfId="1172" builtinId="4"/>
    <cellStyle name="Good" xfId="1173" builtinId="26"/>
    <cellStyle name="Neutral" xfId="1175" builtinId="28"/>
    <cellStyle name="Normal" xfId="0" builtinId="0"/>
    <cellStyle name="Normal 10" xfId="20" xr:uid="{00000000-0005-0000-0000-000004000000}"/>
    <cellStyle name="Normal 10 10" xfId="26" xr:uid="{00000000-0005-0000-0000-000005000000}"/>
    <cellStyle name="Normal 10 11" xfId="27" xr:uid="{00000000-0005-0000-0000-000006000000}"/>
    <cellStyle name="Normal 10 12" xfId="28" xr:uid="{00000000-0005-0000-0000-000007000000}"/>
    <cellStyle name="Normal 10 13" xfId="29" xr:uid="{00000000-0005-0000-0000-000008000000}"/>
    <cellStyle name="Normal 10 14" xfId="30" xr:uid="{00000000-0005-0000-0000-000009000000}"/>
    <cellStyle name="Normal 10 15" xfId="31" xr:uid="{00000000-0005-0000-0000-00000A000000}"/>
    <cellStyle name="Normal 10 16" xfId="32" xr:uid="{00000000-0005-0000-0000-00000B000000}"/>
    <cellStyle name="Normal 10 17" xfId="33" xr:uid="{00000000-0005-0000-0000-00000C000000}"/>
    <cellStyle name="Normal 10 18" xfId="34" xr:uid="{00000000-0005-0000-0000-00000D000000}"/>
    <cellStyle name="Normal 10 19" xfId="35" xr:uid="{00000000-0005-0000-0000-00000E000000}"/>
    <cellStyle name="Normal 10 2" xfId="36" xr:uid="{00000000-0005-0000-0000-00000F000000}"/>
    <cellStyle name="Normal 10 20" xfId="37" xr:uid="{00000000-0005-0000-0000-000010000000}"/>
    <cellStyle name="Normal 10 21" xfId="38" xr:uid="{00000000-0005-0000-0000-000011000000}"/>
    <cellStyle name="Normal 10 22" xfId="39" xr:uid="{00000000-0005-0000-0000-000012000000}"/>
    <cellStyle name="Normal 10 23" xfId="40" xr:uid="{00000000-0005-0000-0000-000013000000}"/>
    <cellStyle name="Normal 10 24" xfId="41" xr:uid="{00000000-0005-0000-0000-000014000000}"/>
    <cellStyle name="Normal 10 25" xfId="42" xr:uid="{00000000-0005-0000-0000-000015000000}"/>
    <cellStyle name="Normal 10 26" xfId="43" xr:uid="{00000000-0005-0000-0000-000016000000}"/>
    <cellStyle name="Normal 10 27" xfId="44" xr:uid="{00000000-0005-0000-0000-000017000000}"/>
    <cellStyle name="Normal 10 28" xfId="45" xr:uid="{00000000-0005-0000-0000-000018000000}"/>
    <cellStyle name="Normal 10 29" xfId="46" xr:uid="{00000000-0005-0000-0000-000019000000}"/>
    <cellStyle name="Normal 10 3" xfId="47" xr:uid="{00000000-0005-0000-0000-00001A000000}"/>
    <cellStyle name="Normal 10 30" xfId="48" xr:uid="{00000000-0005-0000-0000-00001B000000}"/>
    <cellStyle name="Normal 10 31" xfId="49" xr:uid="{00000000-0005-0000-0000-00001C000000}"/>
    <cellStyle name="Normal 10 32" xfId="50" xr:uid="{00000000-0005-0000-0000-00001D000000}"/>
    <cellStyle name="Normal 10 33" xfId="51" xr:uid="{00000000-0005-0000-0000-00001E000000}"/>
    <cellStyle name="Normal 10 34" xfId="52" xr:uid="{00000000-0005-0000-0000-00001F000000}"/>
    <cellStyle name="Normal 10 35" xfId="53" xr:uid="{00000000-0005-0000-0000-000020000000}"/>
    <cellStyle name="Normal 10 4" xfId="54" xr:uid="{00000000-0005-0000-0000-000021000000}"/>
    <cellStyle name="Normal 10 5" xfId="55" xr:uid="{00000000-0005-0000-0000-000022000000}"/>
    <cellStyle name="Normal 10 6" xfId="56" xr:uid="{00000000-0005-0000-0000-000023000000}"/>
    <cellStyle name="Normal 10 7" xfId="57" xr:uid="{00000000-0005-0000-0000-000024000000}"/>
    <cellStyle name="Normal 10 8" xfId="58" xr:uid="{00000000-0005-0000-0000-000025000000}"/>
    <cellStyle name="Normal 10 9" xfId="59" xr:uid="{00000000-0005-0000-0000-000026000000}"/>
    <cellStyle name="Normal 11" xfId="60" xr:uid="{00000000-0005-0000-0000-000027000000}"/>
    <cellStyle name="Normal 11 10" xfId="61" xr:uid="{00000000-0005-0000-0000-000028000000}"/>
    <cellStyle name="Normal 11 11" xfId="62" xr:uid="{00000000-0005-0000-0000-000029000000}"/>
    <cellStyle name="Normal 11 12" xfId="63" xr:uid="{00000000-0005-0000-0000-00002A000000}"/>
    <cellStyle name="Normal 11 13" xfId="64" xr:uid="{00000000-0005-0000-0000-00002B000000}"/>
    <cellStyle name="Normal 11 14" xfId="65" xr:uid="{00000000-0005-0000-0000-00002C000000}"/>
    <cellStyle name="Normal 11 15" xfId="66" xr:uid="{00000000-0005-0000-0000-00002D000000}"/>
    <cellStyle name="Normal 11 16" xfId="67" xr:uid="{00000000-0005-0000-0000-00002E000000}"/>
    <cellStyle name="Normal 11 17" xfId="68" xr:uid="{00000000-0005-0000-0000-00002F000000}"/>
    <cellStyle name="Normal 11 18" xfId="69" xr:uid="{00000000-0005-0000-0000-000030000000}"/>
    <cellStyle name="Normal 11 19" xfId="70" xr:uid="{00000000-0005-0000-0000-000031000000}"/>
    <cellStyle name="Normal 11 2" xfId="71" xr:uid="{00000000-0005-0000-0000-000032000000}"/>
    <cellStyle name="Normal 11 20" xfId="72" xr:uid="{00000000-0005-0000-0000-000033000000}"/>
    <cellStyle name="Normal 11 21" xfId="73" xr:uid="{00000000-0005-0000-0000-000034000000}"/>
    <cellStyle name="Normal 11 22" xfId="74" xr:uid="{00000000-0005-0000-0000-000035000000}"/>
    <cellStyle name="Normal 11 23" xfId="75" xr:uid="{00000000-0005-0000-0000-000036000000}"/>
    <cellStyle name="Normal 11 24" xfId="76" xr:uid="{00000000-0005-0000-0000-000037000000}"/>
    <cellStyle name="Normal 11 25" xfId="77" xr:uid="{00000000-0005-0000-0000-000038000000}"/>
    <cellStyle name="Normal 11 26" xfId="78" xr:uid="{00000000-0005-0000-0000-000039000000}"/>
    <cellStyle name="Normal 11 27" xfId="79" xr:uid="{00000000-0005-0000-0000-00003A000000}"/>
    <cellStyle name="Normal 11 28" xfId="80" xr:uid="{00000000-0005-0000-0000-00003B000000}"/>
    <cellStyle name="Normal 11 29" xfId="81" xr:uid="{00000000-0005-0000-0000-00003C000000}"/>
    <cellStyle name="Normal 11 3" xfId="82" xr:uid="{00000000-0005-0000-0000-00003D000000}"/>
    <cellStyle name="Normal 11 30" xfId="83" xr:uid="{00000000-0005-0000-0000-00003E000000}"/>
    <cellStyle name="Normal 11 31" xfId="84" xr:uid="{00000000-0005-0000-0000-00003F000000}"/>
    <cellStyle name="Normal 11 32" xfId="85" xr:uid="{00000000-0005-0000-0000-000040000000}"/>
    <cellStyle name="Normal 11 33" xfId="86" xr:uid="{00000000-0005-0000-0000-000041000000}"/>
    <cellStyle name="Normal 11 4" xfId="87" xr:uid="{00000000-0005-0000-0000-000042000000}"/>
    <cellStyle name="Normal 11 5" xfId="88" xr:uid="{00000000-0005-0000-0000-000043000000}"/>
    <cellStyle name="Normal 11 6" xfId="89" xr:uid="{00000000-0005-0000-0000-000044000000}"/>
    <cellStyle name="Normal 11 7" xfId="90" xr:uid="{00000000-0005-0000-0000-000045000000}"/>
    <cellStyle name="Normal 11 8" xfId="91" xr:uid="{00000000-0005-0000-0000-000046000000}"/>
    <cellStyle name="Normal 11 9" xfId="92" xr:uid="{00000000-0005-0000-0000-000047000000}"/>
    <cellStyle name="Normal 12" xfId="93" xr:uid="{00000000-0005-0000-0000-000048000000}"/>
    <cellStyle name="Normal 12 10" xfId="94" xr:uid="{00000000-0005-0000-0000-000049000000}"/>
    <cellStyle name="Normal 12 11" xfId="95" xr:uid="{00000000-0005-0000-0000-00004A000000}"/>
    <cellStyle name="Normal 12 12" xfId="96" xr:uid="{00000000-0005-0000-0000-00004B000000}"/>
    <cellStyle name="Normal 12 13" xfId="97" xr:uid="{00000000-0005-0000-0000-00004C000000}"/>
    <cellStyle name="Normal 12 14" xfId="98" xr:uid="{00000000-0005-0000-0000-00004D000000}"/>
    <cellStyle name="Normal 12 15" xfId="99" xr:uid="{00000000-0005-0000-0000-00004E000000}"/>
    <cellStyle name="Normal 12 16" xfId="100" xr:uid="{00000000-0005-0000-0000-00004F000000}"/>
    <cellStyle name="Normal 12 17" xfId="101" xr:uid="{00000000-0005-0000-0000-000050000000}"/>
    <cellStyle name="Normal 12 18" xfId="102" xr:uid="{00000000-0005-0000-0000-000051000000}"/>
    <cellStyle name="Normal 12 19" xfId="103" xr:uid="{00000000-0005-0000-0000-000052000000}"/>
    <cellStyle name="Normal 12 2" xfId="104" xr:uid="{00000000-0005-0000-0000-000053000000}"/>
    <cellStyle name="Normal 12 20" xfId="105" xr:uid="{00000000-0005-0000-0000-000054000000}"/>
    <cellStyle name="Normal 12 21" xfId="106" xr:uid="{00000000-0005-0000-0000-000055000000}"/>
    <cellStyle name="Normal 12 22" xfId="107" xr:uid="{00000000-0005-0000-0000-000056000000}"/>
    <cellStyle name="Normal 12 23" xfId="108" xr:uid="{00000000-0005-0000-0000-000057000000}"/>
    <cellStyle name="Normal 12 24" xfId="109" xr:uid="{00000000-0005-0000-0000-000058000000}"/>
    <cellStyle name="Normal 12 25" xfId="110" xr:uid="{00000000-0005-0000-0000-000059000000}"/>
    <cellStyle name="Normal 12 26" xfId="111" xr:uid="{00000000-0005-0000-0000-00005A000000}"/>
    <cellStyle name="Normal 12 27" xfId="112" xr:uid="{00000000-0005-0000-0000-00005B000000}"/>
    <cellStyle name="Normal 12 28" xfId="113" xr:uid="{00000000-0005-0000-0000-00005C000000}"/>
    <cellStyle name="Normal 12 29" xfId="114" xr:uid="{00000000-0005-0000-0000-00005D000000}"/>
    <cellStyle name="Normal 12 3" xfId="115" xr:uid="{00000000-0005-0000-0000-00005E000000}"/>
    <cellStyle name="Normal 12 30" xfId="116" xr:uid="{00000000-0005-0000-0000-00005F000000}"/>
    <cellStyle name="Normal 12 31" xfId="117" xr:uid="{00000000-0005-0000-0000-000060000000}"/>
    <cellStyle name="Normal 12 32" xfId="118" xr:uid="{00000000-0005-0000-0000-000061000000}"/>
    <cellStyle name="Normal 12 33" xfId="119" xr:uid="{00000000-0005-0000-0000-000062000000}"/>
    <cellStyle name="Normal 12 4" xfId="120" xr:uid="{00000000-0005-0000-0000-000063000000}"/>
    <cellStyle name="Normal 12 5" xfId="121" xr:uid="{00000000-0005-0000-0000-000064000000}"/>
    <cellStyle name="Normal 12 6" xfId="122" xr:uid="{00000000-0005-0000-0000-000065000000}"/>
    <cellStyle name="Normal 12 7" xfId="123" xr:uid="{00000000-0005-0000-0000-000066000000}"/>
    <cellStyle name="Normal 12 8" xfId="124" xr:uid="{00000000-0005-0000-0000-000067000000}"/>
    <cellStyle name="Normal 12 9" xfId="125" xr:uid="{00000000-0005-0000-0000-000068000000}"/>
    <cellStyle name="Normal 13" xfId="126" xr:uid="{00000000-0005-0000-0000-000069000000}"/>
    <cellStyle name="Normal 13 10" xfId="127" xr:uid="{00000000-0005-0000-0000-00006A000000}"/>
    <cellStyle name="Normal 13 11" xfId="128" xr:uid="{00000000-0005-0000-0000-00006B000000}"/>
    <cellStyle name="Normal 13 12" xfId="129" xr:uid="{00000000-0005-0000-0000-00006C000000}"/>
    <cellStyle name="Normal 13 13" xfId="130" xr:uid="{00000000-0005-0000-0000-00006D000000}"/>
    <cellStyle name="Normal 13 14" xfId="131" xr:uid="{00000000-0005-0000-0000-00006E000000}"/>
    <cellStyle name="Normal 13 15" xfId="132" xr:uid="{00000000-0005-0000-0000-00006F000000}"/>
    <cellStyle name="Normal 13 16" xfId="133" xr:uid="{00000000-0005-0000-0000-000070000000}"/>
    <cellStyle name="Normal 13 17" xfId="134" xr:uid="{00000000-0005-0000-0000-000071000000}"/>
    <cellStyle name="Normal 13 18" xfId="135" xr:uid="{00000000-0005-0000-0000-000072000000}"/>
    <cellStyle name="Normal 13 19" xfId="136" xr:uid="{00000000-0005-0000-0000-000073000000}"/>
    <cellStyle name="Normal 13 2" xfId="137" xr:uid="{00000000-0005-0000-0000-000074000000}"/>
    <cellStyle name="Normal 13 20" xfId="138" xr:uid="{00000000-0005-0000-0000-000075000000}"/>
    <cellStyle name="Normal 13 21" xfId="139" xr:uid="{00000000-0005-0000-0000-000076000000}"/>
    <cellStyle name="Normal 13 22" xfId="140" xr:uid="{00000000-0005-0000-0000-000077000000}"/>
    <cellStyle name="Normal 13 23" xfId="141" xr:uid="{00000000-0005-0000-0000-000078000000}"/>
    <cellStyle name="Normal 13 24" xfId="142" xr:uid="{00000000-0005-0000-0000-000079000000}"/>
    <cellStyle name="Normal 13 25" xfId="143" xr:uid="{00000000-0005-0000-0000-00007A000000}"/>
    <cellStyle name="Normal 13 26" xfId="144" xr:uid="{00000000-0005-0000-0000-00007B000000}"/>
    <cellStyle name="Normal 13 27" xfId="145" xr:uid="{00000000-0005-0000-0000-00007C000000}"/>
    <cellStyle name="Normal 13 28" xfId="146" xr:uid="{00000000-0005-0000-0000-00007D000000}"/>
    <cellStyle name="Normal 13 29" xfId="147" xr:uid="{00000000-0005-0000-0000-00007E000000}"/>
    <cellStyle name="Normal 13 3" xfId="148" xr:uid="{00000000-0005-0000-0000-00007F000000}"/>
    <cellStyle name="Normal 13 30" xfId="149" xr:uid="{00000000-0005-0000-0000-000080000000}"/>
    <cellStyle name="Normal 13 31" xfId="150" xr:uid="{00000000-0005-0000-0000-000081000000}"/>
    <cellStyle name="Normal 13 32" xfId="151" xr:uid="{00000000-0005-0000-0000-000082000000}"/>
    <cellStyle name="Normal 13 33" xfId="152" xr:uid="{00000000-0005-0000-0000-000083000000}"/>
    <cellStyle name="Normal 13 4" xfId="153" xr:uid="{00000000-0005-0000-0000-000084000000}"/>
    <cellStyle name="Normal 13 5" xfId="154" xr:uid="{00000000-0005-0000-0000-000085000000}"/>
    <cellStyle name="Normal 13 6" xfId="155" xr:uid="{00000000-0005-0000-0000-000086000000}"/>
    <cellStyle name="Normal 13 7" xfId="156" xr:uid="{00000000-0005-0000-0000-000087000000}"/>
    <cellStyle name="Normal 13 8" xfId="157" xr:uid="{00000000-0005-0000-0000-000088000000}"/>
    <cellStyle name="Normal 13 9" xfId="158" xr:uid="{00000000-0005-0000-0000-000089000000}"/>
    <cellStyle name="Normal 14" xfId="159" xr:uid="{00000000-0005-0000-0000-00008A000000}"/>
    <cellStyle name="Normal 14 10" xfId="160" xr:uid="{00000000-0005-0000-0000-00008B000000}"/>
    <cellStyle name="Normal 14 11" xfId="161" xr:uid="{00000000-0005-0000-0000-00008C000000}"/>
    <cellStyle name="Normal 14 12" xfId="162" xr:uid="{00000000-0005-0000-0000-00008D000000}"/>
    <cellStyle name="Normal 14 13" xfId="163" xr:uid="{00000000-0005-0000-0000-00008E000000}"/>
    <cellStyle name="Normal 14 14" xfId="164" xr:uid="{00000000-0005-0000-0000-00008F000000}"/>
    <cellStyle name="Normal 14 15" xfId="165" xr:uid="{00000000-0005-0000-0000-000090000000}"/>
    <cellStyle name="Normal 14 16" xfId="166" xr:uid="{00000000-0005-0000-0000-000091000000}"/>
    <cellStyle name="Normal 14 17" xfId="167" xr:uid="{00000000-0005-0000-0000-000092000000}"/>
    <cellStyle name="Normal 14 18" xfId="168" xr:uid="{00000000-0005-0000-0000-000093000000}"/>
    <cellStyle name="Normal 14 19" xfId="169" xr:uid="{00000000-0005-0000-0000-000094000000}"/>
    <cellStyle name="Normal 14 2" xfId="170" xr:uid="{00000000-0005-0000-0000-000095000000}"/>
    <cellStyle name="Normal 14 20" xfId="171" xr:uid="{00000000-0005-0000-0000-000096000000}"/>
    <cellStyle name="Normal 14 21" xfId="172" xr:uid="{00000000-0005-0000-0000-000097000000}"/>
    <cellStyle name="Normal 14 22" xfId="173" xr:uid="{00000000-0005-0000-0000-000098000000}"/>
    <cellStyle name="Normal 14 23" xfId="174" xr:uid="{00000000-0005-0000-0000-000099000000}"/>
    <cellStyle name="Normal 14 24" xfId="175" xr:uid="{00000000-0005-0000-0000-00009A000000}"/>
    <cellStyle name="Normal 14 25" xfId="176" xr:uid="{00000000-0005-0000-0000-00009B000000}"/>
    <cellStyle name="Normal 14 26" xfId="177" xr:uid="{00000000-0005-0000-0000-00009C000000}"/>
    <cellStyle name="Normal 14 27" xfId="178" xr:uid="{00000000-0005-0000-0000-00009D000000}"/>
    <cellStyle name="Normal 14 28" xfId="179" xr:uid="{00000000-0005-0000-0000-00009E000000}"/>
    <cellStyle name="Normal 14 29" xfId="180" xr:uid="{00000000-0005-0000-0000-00009F000000}"/>
    <cellStyle name="Normal 14 3" xfId="181" xr:uid="{00000000-0005-0000-0000-0000A0000000}"/>
    <cellStyle name="Normal 14 30" xfId="182" xr:uid="{00000000-0005-0000-0000-0000A1000000}"/>
    <cellStyle name="Normal 14 31" xfId="183" xr:uid="{00000000-0005-0000-0000-0000A2000000}"/>
    <cellStyle name="Normal 14 32" xfId="184" xr:uid="{00000000-0005-0000-0000-0000A3000000}"/>
    <cellStyle name="Normal 14 33" xfId="185" xr:uid="{00000000-0005-0000-0000-0000A4000000}"/>
    <cellStyle name="Normal 14 4" xfId="186" xr:uid="{00000000-0005-0000-0000-0000A5000000}"/>
    <cellStyle name="Normal 14 5" xfId="187" xr:uid="{00000000-0005-0000-0000-0000A6000000}"/>
    <cellStyle name="Normal 14 6" xfId="188" xr:uid="{00000000-0005-0000-0000-0000A7000000}"/>
    <cellStyle name="Normal 14 7" xfId="189" xr:uid="{00000000-0005-0000-0000-0000A8000000}"/>
    <cellStyle name="Normal 14 8" xfId="190" xr:uid="{00000000-0005-0000-0000-0000A9000000}"/>
    <cellStyle name="Normal 14 9" xfId="191" xr:uid="{00000000-0005-0000-0000-0000AA000000}"/>
    <cellStyle name="Normal 15" xfId="192" xr:uid="{00000000-0005-0000-0000-0000AB000000}"/>
    <cellStyle name="Normal 15 10" xfId="193" xr:uid="{00000000-0005-0000-0000-0000AC000000}"/>
    <cellStyle name="Normal 15 11" xfId="194" xr:uid="{00000000-0005-0000-0000-0000AD000000}"/>
    <cellStyle name="Normal 15 12" xfId="195" xr:uid="{00000000-0005-0000-0000-0000AE000000}"/>
    <cellStyle name="Normal 15 13" xfId="196" xr:uid="{00000000-0005-0000-0000-0000AF000000}"/>
    <cellStyle name="Normal 15 14" xfId="197" xr:uid="{00000000-0005-0000-0000-0000B0000000}"/>
    <cellStyle name="Normal 15 15" xfId="198" xr:uid="{00000000-0005-0000-0000-0000B1000000}"/>
    <cellStyle name="Normal 15 16" xfId="199" xr:uid="{00000000-0005-0000-0000-0000B2000000}"/>
    <cellStyle name="Normal 15 17" xfId="200" xr:uid="{00000000-0005-0000-0000-0000B3000000}"/>
    <cellStyle name="Normal 15 18" xfId="201" xr:uid="{00000000-0005-0000-0000-0000B4000000}"/>
    <cellStyle name="Normal 15 19" xfId="202" xr:uid="{00000000-0005-0000-0000-0000B5000000}"/>
    <cellStyle name="Normal 15 2" xfId="203" xr:uid="{00000000-0005-0000-0000-0000B6000000}"/>
    <cellStyle name="Normal 15 20" xfId="204" xr:uid="{00000000-0005-0000-0000-0000B7000000}"/>
    <cellStyle name="Normal 15 21" xfId="205" xr:uid="{00000000-0005-0000-0000-0000B8000000}"/>
    <cellStyle name="Normal 15 22" xfId="206" xr:uid="{00000000-0005-0000-0000-0000B9000000}"/>
    <cellStyle name="Normal 15 23" xfId="207" xr:uid="{00000000-0005-0000-0000-0000BA000000}"/>
    <cellStyle name="Normal 15 24" xfId="208" xr:uid="{00000000-0005-0000-0000-0000BB000000}"/>
    <cellStyle name="Normal 15 25" xfId="209" xr:uid="{00000000-0005-0000-0000-0000BC000000}"/>
    <cellStyle name="Normal 15 26" xfId="210" xr:uid="{00000000-0005-0000-0000-0000BD000000}"/>
    <cellStyle name="Normal 15 27" xfId="211" xr:uid="{00000000-0005-0000-0000-0000BE000000}"/>
    <cellStyle name="Normal 15 28" xfId="212" xr:uid="{00000000-0005-0000-0000-0000BF000000}"/>
    <cellStyle name="Normal 15 29" xfId="213" xr:uid="{00000000-0005-0000-0000-0000C0000000}"/>
    <cellStyle name="Normal 15 3" xfId="214" xr:uid="{00000000-0005-0000-0000-0000C1000000}"/>
    <cellStyle name="Normal 15 30" xfId="215" xr:uid="{00000000-0005-0000-0000-0000C2000000}"/>
    <cellStyle name="Normal 15 31" xfId="216" xr:uid="{00000000-0005-0000-0000-0000C3000000}"/>
    <cellStyle name="Normal 15 32" xfId="217" xr:uid="{00000000-0005-0000-0000-0000C4000000}"/>
    <cellStyle name="Normal 15 33" xfId="218" xr:uid="{00000000-0005-0000-0000-0000C5000000}"/>
    <cellStyle name="Normal 15 4" xfId="219" xr:uid="{00000000-0005-0000-0000-0000C6000000}"/>
    <cellStyle name="Normal 15 5" xfId="220" xr:uid="{00000000-0005-0000-0000-0000C7000000}"/>
    <cellStyle name="Normal 15 6" xfId="221" xr:uid="{00000000-0005-0000-0000-0000C8000000}"/>
    <cellStyle name="Normal 15 7" xfId="222" xr:uid="{00000000-0005-0000-0000-0000C9000000}"/>
    <cellStyle name="Normal 15 8" xfId="223" xr:uid="{00000000-0005-0000-0000-0000CA000000}"/>
    <cellStyle name="Normal 15 9" xfId="224" xr:uid="{00000000-0005-0000-0000-0000CB000000}"/>
    <cellStyle name="Normal 16" xfId="225" xr:uid="{00000000-0005-0000-0000-0000CC000000}"/>
    <cellStyle name="Normal 16 10" xfId="226" xr:uid="{00000000-0005-0000-0000-0000CD000000}"/>
    <cellStyle name="Normal 16 11" xfId="227" xr:uid="{00000000-0005-0000-0000-0000CE000000}"/>
    <cellStyle name="Normal 16 12" xfId="228" xr:uid="{00000000-0005-0000-0000-0000CF000000}"/>
    <cellStyle name="Normal 16 13" xfId="229" xr:uid="{00000000-0005-0000-0000-0000D0000000}"/>
    <cellStyle name="Normal 16 14" xfId="230" xr:uid="{00000000-0005-0000-0000-0000D1000000}"/>
    <cellStyle name="Normal 16 15" xfId="231" xr:uid="{00000000-0005-0000-0000-0000D2000000}"/>
    <cellStyle name="Normal 16 16" xfId="232" xr:uid="{00000000-0005-0000-0000-0000D3000000}"/>
    <cellStyle name="Normal 16 17" xfId="233" xr:uid="{00000000-0005-0000-0000-0000D4000000}"/>
    <cellStyle name="Normal 16 18" xfId="234" xr:uid="{00000000-0005-0000-0000-0000D5000000}"/>
    <cellStyle name="Normal 16 19" xfId="235" xr:uid="{00000000-0005-0000-0000-0000D6000000}"/>
    <cellStyle name="Normal 16 2" xfId="236" xr:uid="{00000000-0005-0000-0000-0000D7000000}"/>
    <cellStyle name="Normal 16 20" xfId="237" xr:uid="{00000000-0005-0000-0000-0000D8000000}"/>
    <cellStyle name="Normal 16 21" xfId="238" xr:uid="{00000000-0005-0000-0000-0000D9000000}"/>
    <cellStyle name="Normal 16 22" xfId="239" xr:uid="{00000000-0005-0000-0000-0000DA000000}"/>
    <cellStyle name="Normal 16 23" xfId="240" xr:uid="{00000000-0005-0000-0000-0000DB000000}"/>
    <cellStyle name="Normal 16 24" xfId="241" xr:uid="{00000000-0005-0000-0000-0000DC000000}"/>
    <cellStyle name="Normal 16 25" xfId="242" xr:uid="{00000000-0005-0000-0000-0000DD000000}"/>
    <cellStyle name="Normal 16 26" xfId="243" xr:uid="{00000000-0005-0000-0000-0000DE000000}"/>
    <cellStyle name="Normal 16 27" xfId="244" xr:uid="{00000000-0005-0000-0000-0000DF000000}"/>
    <cellStyle name="Normal 16 28" xfId="245" xr:uid="{00000000-0005-0000-0000-0000E0000000}"/>
    <cellStyle name="Normal 16 29" xfId="246" xr:uid="{00000000-0005-0000-0000-0000E1000000}"/>
    <cellStyle name="Normal 16 3" xfId="247" xr:uid="{00000000-0005-0000-0000-0000E2000000}"/>
    <cellStyle name="Normal 16 30" xfId="248" xr:uid="{00000000-0005-0000-0000-0000E3000000}"/>
    <cellStyle name="Normal 16 31" xfId="249" xr:uid="{00000000-0005-0000-0000-0000E4000000}"/>
    <cellStyle name="Normal 16 32" xfId="250" xr:uid="{00000000-0005-0000-0000-0000E5000000}"/>
    <cellStyle name="Normal 16 33" xfId="251" xr:uid="{00000000-0005-0000-0000-0000E6000000}"/>
    <cellStyle name="Normal 16 4" xfId="252" xr:uid="{00000000-0005-0000-0000-0000E7000000}"/>
    <cellStyle name="Normal 16 5" xfId="253" xr:uid="{00000000-0005-0000-0000-0000E8000000}"/>
    <cellStyle name="Normal 16 6" xfId="254" xr:uid="{00000000-0005-0000-0000-0000E9000000}"/>
    <cellStyle name="Normal 16 7" xfId="255" xr:uid="{00000000-0005-0000-0000-0000EA000000}"/>
    <cellStyle name="Normal 16 8" xfId="256" xr:uid="{00000000-0005-0000-0000-0000EB000000}"/>
    <cellStyle name="Normal 16 9" xfId="257" xr:uid="{00000000-0005-0000-0000-0000EC000000}"/>
    <cellStyle name="Normal 17" xfId="258" xr:uid="{00000000-0005-0000-0000-0000ED000000}"/>
    <cellStyle name="Normal 17 10" xfId="259" xr:uid="{00000000-0005-0000-0000-0000EE000000}"/>
    <cellStyle name="Normal 17 11" xfId="260" xr:uid="{00000000-0005-0000-0000-0000EF000000}"/>
    <cellStyle name="Normal 17 12" xfId="261" xr:uid="{00000000-0005-0000-0000-0000F0000000}"/>
    <cellStyle name="Normal 17 13" xfId="262" xr:uid="{00000000-0005-0000-0000-0000F1000000}"/>
    <cellStyle name="Normal 17 14" xfId="263" xr:uid="{00000000-0005-0000-0000-0000F2000000}"/>
    <cellStyle name="Normal 17 15" xfId="264" xr:uid="{00000000-0005-0000-0000-0000F3000000}"/>
    <cellStyle name="Normal 17 16" xfId="265" xr:uid="{00000000-0005-0000-0000-0000F4000000}"/>
    <cellStyle name="Normal 17 17" xfId="266" xr:uid="{00000000-0005-0000-0000-0000F5000000}"/>
    <cellStyle name="Normal 17 18" xfId="267" xr:uid="{00000000-0005-0000-0000-0000F6000000}"/>
    <cellStyle name="Normal 17 19" xfId="268" xr:uid="{00000000-0005-0000-0000-0000F7000000}"/>
    <cellStyle name="Normal 17 2" xfId="269" xr:uid="{00000000-0005-0000-0000-0000F8000000}"/>
    <cellStyle name="Normal 17 20" xfId="270" xr:uid="{00000000-0005-0000-0000-0000F9000000}"/>
    <cellStyle name="Normal 17 21" xfId="271" xr:uid="{00000000-0005-0000-0000-0000FA000000}"/>
    <cellStyle name="Normal 17 22" xfId="272" xr:uid="{00000000-0005-0000-0000-0000FB000000}"/>
    <cellStyle name="Normal 17 23" xfId="273" xr:uid="{00000000-0005-0000-0000-0000FC000000}"/>
    <cellStyle name="Normal 17 24" xfId="274" xr:uid="{00000000-0005-0000-0000-0000FD000000}"/>
    <cellStyle name="Normal 17 25" xfId="275" xr:uid="{00000000-0005-0000-0000-0000FE000000}"/>
    <cellStyle name="Normal 17 26" xfId="276" xr:uid="{00000000-0005-0000-0000-0000FF000000}"/>
    <cellStyle name="Normal 17 27" xfId="277" xr:uid="{00000000-0005-0000-0000-000000010000}"/>
    <cellStyle name="Normal 17 28" xfId="278" xr:uid="{00000000-0005-0000-0000-000001010000}"/>
    <cellStyle name="Normal 17 29" xfId="279" xr:uid="{00000000-0005-0000-0000-000002010000}"/>
    <cellStyle name="Normal 17 3" xfId="280" xr:uid="{00000000-0005-0000-0000-000003010000}"/>
    <cellStyle name="Normal 17 30" xfId="281" xr:uid="{00000000-0005-0000-0000-000004010000}"/>
    <cellStyle name="Normal 17 31" xfId="282" xr:uid="{00000000-0005-0000-0000-000005010000}"/>
    <cellStyle name="Normal 17 32" xfId="283" xr:uid="{00000000-0005-0000-0000-000006010000}"/>
    <cellStyle name="Normal 17 33" xfId="284" xr:uid="{00000000-0005-0000-0000-000007010000}"/>
    <cellStyle name="Normal 17 4" xfId="285" xr:uid="{00000000-0005-0000-0000-000008010000}"/>
    <cellStyle name="Normal 17 5" xfId="286" xr:uid="{00000000-0005-0000-0000-000009010000}"/>
    <cellStyle name="Normal 17 6" xfId="287" xr:uid="{00000000-0005-0000-0000-00000A010000}"/>
    <cellStyle name="Normal 17 7" xfId="288" xr:uid="{00000000-0005-0000-0000-00000B010000}"/>
    <cellStyle name="Normal 17 8" xfId="289" xr:uid="{00000000-0005-0000-0000-00000C010000}"/>
    <cellStyle name="Normal 17 9" xfId="290" xr:uid="{00000000-0005-0000-0000-00000D010000}"/>
    <cellStyle name="Normal 18" xfId="291" xr:uid="{00000000-0005-0000-0000-00000E010000}"/>
    <cellStyle name="Normal 18 10" xfId="292" xr:uid="{00000000-0005-0000-0000-00000F010000}"/>
    <cellStyle name="Normal 18 11" xfId="293" xr:uid="{00000000-0005-0000-0000-000010010000}"/>
    <cellStyle name="Normal 18 12" xfId="294" xr:uid="{00000000-0005-0000-0000-000011010000}"/>
    <cellStyle name="Normal 18 13" xfId="295" xr:uid="{00000000-0005-0000-0000-000012010000}"/>
    <cellStyle name="Normal 18 14" xfId="296" xr:uid="{00000000-0005-0000-0000-000013010000}"/>
    <cellStyle name="Normal 18 15" xfId="297" xr:uid="{00000000-0005-0000-0000-000014010000}"/>
    <cellStyle name="Normal 18 16" xfId="298" xr:uid="{00000000-0005-0000-0000-000015010000}"/>
    <cellStyle name="Normal 18 17" xfId="299" xr:uid="{00000000-0005-0000-0000-000016010000}"/>
    <cellStyle name="Normal 18 18" xfId="300" xr:uid="{00000000-0005-0000-0000-000017010000}"/>
    <cellStyle name="Normal 18 19" xfId="301" xr:uid="{00000000-0005-0000-0000-000018010000}"/>
    <cellStyle name="Normal 18 2" xfId="302" xr:uid="{00000000-0005-0000-0000-000019010000}"/>
    <cellStyle name="Normal 18 20" xfId="303" xr:uid="{00000000-0005-0000-0000-00001A010000}"/>
    <cellStyle name="Normal 18 21" xfId="304" xr:uid="{00000000-0005-0000-0000-00001B010000}"/>
    <cellStyle name="Normal 18 22" xfId="305" xr:uid="{00000000-0005-0000-0000-00001C010000}"/>
    <cellStyle name="Normal 18 23" xfId="306" xr:uid="{00000000-0005-0000-0000-00001D010000}"/>
    <cellStyle name="Normal 18 24" xfId="307" xr:uid="{00000000-0005-0000-0000-00001E010000}"/>
    <cellStyle name="Normal 18 25" xfId="308" xr:uid="{00000000-0005-0000-0000-00001F010000}"/>
    <cellStyle name="Normal 18 26" xfId="309" xr:uid="{00000000-0005-0000-0000-000020010000}"/>
    <cellStyle name="Normal 18 27" xfId="310" xr:uid="{00000000-0005-0000-0000-000021010000}"/>
    <cellStyle name="Normal 18 28" xfId="311" xr:uid="{00000000-0005-0000-0000-000022010000}"/>
    <cellStyle name="Normal 18 29" xfId="312" xr:uid="{00000000-0005-0000-0000-000023010000}"/>
    <cellStyle name="Normal 18 3" xfId="313" xr:uid="{00000000-0005-0000-0000-000024010000}"/>
    <cellStyle name="Normal 18 30" xfId="314" xr:uid="{00000000-0005-0000-0000-000025010000}"/>
    <cellStyle name="Normal 18 31" xfId="315" xr:uid="{00000000-0005-0000-0000-000026010000}"/>
    <cellStyle name="Normal 18 32" xfId="316" xr:uid="{00000000-0005-0000-0000-000027010000}"/>
    <cellStyle name="Normal 18 33" xfId="317" xr:uid="{00000000-0005-0000-0000-000028010000}"/>
    <cellStyle name="Normal 18 4" xfId="318" xr:uid="{00000000-0005-0000-0000-000029010000}"/>
    <cellStyle name="Normal 18 5" xfId="319" xr:uid="{00000000-0005-0000-0000-00002A010000}"/>
    <cellStyle name="Normal 18 6" xfId="320" xr:uid="{00000000-0005-0000-0000-00002B010000}"/>
    <cellStyle name="Normal 18 7" xfId="321" xr:uid="{00000000-0005-0000-0000-00002C010000}"/>
    <cellStyle name="Normal 18 8" xfId="322" xr:uid="{00000000-0005-0000-0000-00002D010000}"/>
    <cellStyle name="Normal 18 9" xfId="323" xr:uid="{00000000-0005-0000-0000-00002E010000}"/>
    <cellStyle name="Normal 19" xfId="324" xr:uid="{00000000-0005-0000-0000-00002F010000}"/>
    <cellStyle name="Normal 19 10" xfId="325" xr:uid="{00000000-0005-0000-0000-000030010000}"/>
    <cellStyle name="Normal 19 11" xfId="326" xr:uid="{00000000-0005-0000-0000-000031010000}"/>
    <cellStyle name="Normal 19 12" xfId="327" xr:uid="{00000000-0005-0000-0000-000032010000}"/>
    <cellStyle name="Normal 19 13" xfId="328" xr:uid="{00000000-0005-0000-0000-000033010000}"/>
    <cellStyle name="Normal 19 14" xfId="329" xr:uid="{00000000-0005-0000-0000-000034010000}"/>
    <cellStyle name="Normal 19 15" xfId="330" xr:uid="{00000000-0005-0000-0000-000035010000}"/>
    <cellStyle name="Normal 19 16" xfId="331" xr:uid="{00000000-0005-0000-0000-000036010000}"/>
    <cellStyle name="Normal 19 17" xfId="332" xr:uid="{00000000-0005-0000-0000-000037010000}"/>
    <cellStyle name="Normal 19 18" xfId="333" xr:uid="{00000000-0005-0000-0000-000038010000}"/>
    <cellStyle name="Normal 19 19" xfId="334" xr:uid="{00000000-0005-0000-0000-000039010000}"/>
    <cellStyle name="Normal 19 2" xfId="335" xr:uid="{00000000-0005-0000-0000-00003A010000}"/>
    <cellStyle name="Normal 19 20" xfId="336" xr:uid="{00000000-0005-0000-0000-00003B010000}"/>
    <cellStyle name="Normal 19 21" xfId="337" xr:uid="{00000000-0005-0000-0000-00003C010000}"/>
    <cellStyle name="Normal 19 22" xfId="338" xr:uid="{00000000-0005-0000-0000-00003D010000}"/>
    <cellStyle name="Normal 19 23" xfId="339" xr:uid="{00000000-0005-0000-0000-00003E010000}"/>
    <cellStyle name="Normal 19 24" xfId="340" xr:uid="{00000000-0005-0000-0000-00003F010000}"/>
    <cellStyle name="Normal 19 25" xfId="341" xr:uid="{00000000-0005-0000-0000-000040010000}"/>
    <cellStyle name="Normal 19 26" xfId="342" xr:uid="{00000000-0005-0000-0000-000041010000}"/>
    <cellStyle name="Normal 19 27" xfId="343" xr:uid="{00000000-0005-0000-0000-000042010000}"/>
    <cellStyle name="Normal 19 28" xfId="344" xr:uid="{00000000-0005-0000-0000-000043010000}"/>
    <cellStyle name="Normal 19 29" xfId="345" xr:uid="{00000000-0005-0000-0000-000044010000}"/>
    <cellStyle name="Normal 19 3" xfId="346" xr:uid="{00000000-0005-0000-0000-000045010000}"/>
    <cellStyle name="Normal 19 30" xfId="347" xr:uid="{00000000-0005-0000-0000-000046010000}"/>
    <cellStyle name="Normal 19 31" xfId="348" xr:uid="{00000000-0005-0000-0000-000047010000}"/>
    <cellStyle name="Normal 19 32" xfId="349" xr:uid="{00000000-0005-0000-0000-000048010000}"/>
    <cellStyle name="Normal 19 33" xfId="350" xr:uid="{00000000-0005-0000-0000-000049010000}"/>
    <cellStyle name="Normal 19 4" xfId="351" xr:uid="{00000000-0005-0000-0000-00004A010000}"/>
    <cellStyle name="Normal 19 5" xfId="352" xr:uid="{00000000-0005-0000-0000-00004B010000}"/>
    <cellStyle name="Normal 19 6" xfId="353" xr:uid="{00000000-0005-0000-0000-00004C010000}"/>
    <cellStyle name="Normal 19 7" xfId="354" xr:uid="{00000000-0005-0000-0000-00004D010000}"/>
    <cellStyle name="Normal 19 8" xfId="355" xr:uid="{00000000-0005-0000-0000-00004E010000}"/>
    <cellStyle name="Normal 19 9" xfId="356" xr:uid="{00000000-0005-0000-0000-00004F010000}"/>
    <cellStyle name="Normal 2" xfId="12" xr:uid="{00000000-0005-0000-0000-000050010000}"/>
    <cellStyle name="Normal 2 10" xfId="3" xr:uid="{00000000-0005-0000-0000-000051010000}"/>
    <cellStyle name="Normal 2 11" xfId="357" xr:uid="{00000000-0005-0000-0000-000052010000}"/>
    <cellStyle name="Normal 2 12" xfId="358" xr:uid="{00000000-0005-0000-0000-000053010000}"/>
    <cellStyle name="Normal 2 13" xfId="359" xr:uid="{00000000-0005-0000-0000-000054010000}"/>
    <cellStyle name="Normal 2 14" xfId="360" xr:uid="{00000000-0005-0000-0000-000055010000}"/>
    <cellStyle name="Normal 2 15" xfId="361" xr:uid="{00000000-0005-0000-0000-000056010000}"/>
    <cellStyle name="Normal 2 16" xfId="362" xr:uid="{00000000-0005-0000-0000-000057010000}"/>
    <cellStyle name="Normal 2 17" xfId="363" xr:uid="{00000000-0005-0000-0000-000058010000}"/>
    <cellStyle name="Normal 2 18" xfId="364" xr:uid="{00000000-0005-0000-0000-000059010000}"/>
    <cellStyle name="Normal 2 19" xfId="365" xr:uid="{00000000-0005-0000-0000-00005A010000}"/>
    <cellStyle name="Normal 2 2" xfId="4" xr:uid="{00000000-0005-0000-0000-00005B010000}"/>
    <cellStyle name="Normal 2 2 2" xfId="1168" xr:uid="{00000000-0005-0000-0000-00005C010000}"/>
    <cellStyle name="Normal 2 20" xfId="366" xr:uid="{00000000-0005-0000-0000-00005D010000}"/>
    <cellStyle name="Normal 2 21" xfId="367" xr:uid="{00000000-0005-0000-0000-00005E010000}"/>
    <cellStyle name="Normal 2 22" xfId="368" xr:uid="{00000000-0005-0000-0000-00005F010000}"/>
    <cellStyle name="Normal 2 23" xfId="369" xr:uid="{00000000-0005-0000-0000-000060010000}"/>
    <cellStyle name="Normal 2 24" xfId="370" xr:uid="{00000000-0005-0000-0000-000061010000}"/>
    <cellStyle name="Normal 2 25" xfId="371" xr:uid="{00000000-0005-0000-0000-000062010000}"/>
    <cellStyle name="Normal 2 26" xfId="372" xr:uid="{00000000-0005-0000-0000-000063010000}"/>
    <cellStyle name="Normal 2 27" xfId="373" xr:uid="{00000000-0005-0000-0000-000064010000}"/>
    <cellStyle name="Normal 2 28" xfId="374" xr:uid="{00000000-0005-0000-0000-000065010000}"/>
    <cellStyle name="Normal 2 29" xfId="375" xr:uid="{00000000-0005-0000-0000-000066010000}"/>
    <cellStyle name="Normal 2 3" xfId="376" xr:uid="{00000000-0005-0000-0000-000067010000}"/>
    <cellStyle name="Normal 2 30" xfId="377" xr:uid="{00000000-0005-0000-0000-000068010000}"/>
    <cellStyle name="Normal 2 31" xfId="378" xr:uid="{00000000-0005-0000-0000-000069010000}"/>
    <cellStyle name="Normal 2 32" xfId="379" xr:uid="{00000000-0005-0000-0000-00006A010000}"/>
    <cellStyle name="Normal 2 33" xfId="380" xr:uid="{00000000-0005-0000-0000-00006B010000}"/>
    <cellStyle name="Normal 2 34" xfId="381" xr:uid="{00000000-0005-0000-0000-00006C010000}"/>
    <cellStyle name="Normal 2 35" xfId="382" xr:uid="{00000000-0005-0000-0000-00006D010000}"/>
    <cellStyle name="Normal 2 36" xfId="383" xr:uid="{00000000-0005-0000-0000-00006E010000}"/>
    <cellStyle name="Normal 2 37" xfId="384" xr:uid="{00000000-0005-0000-0000-00006F010000}"/>
    <cellStyle name="Normal 2 38" xfId="385" xr:uid="{00000000-0005-0000-0000-000070010000}"/>
    <cellStyle name="Normal 2 39" xfId="386" xr:uid="{00000000-0005-0000-0000-000071010000}"/>
    <cellStyle name="Normal 2 4" xfId="387" xr:uid="{00000000-0005-0000-0000-000072010000}"/>
    <cellStyle name="Normal 2 40" xfId="388" xr:uid="{00000000-0005-0000-0000-000073010000}"/>
    <cellStyle name="Normal 2 41" xfId="389" xr:uid="{00000000-0005-0000-0000-000074010000}"/>
    <cellStyle name="Normal 2 42" xfId="390" xr:uid="{00000000-0005-0000-0000-000075010000}"/>
    <cellStyle name="Normal 2 43" xfId="391" xr:uid="{00000000-0005-0000-0000-000076010000}"/>
    <cellStyle name="Normal 2 44" xfId="392" xr:uid="{00000000-0005-0000-0000-000077010000}"/>
    <cellStyle name="Normal 2 45" xfId="393" xr:uid="{00000000-0005-0000-0000-000078010000}"/>
    <cellStyle name="Normal 2 46" xfId="394" xr:uid="{00000000-0005-0000-0000-000079010000}"/>
    <cellStyle name="Normal 2 47" xfId="395" xr:uid="{00000000-0005-0000-0000-00007A010000}"/>
    <cellStyle name="Normal 2 5" xfId="396" xr:uid="{00000000-0005-0000-0000-00007B010000}"/>
    <cellStyle name="Normal 2 6" xfId="397" xr:uid="{00000000-0005-0000-0000-00007C010000}"/>
    <cellStyle name="Normal 2 7" xfId="398" xr:uid="{00000000-0005-0000-0000-00007D010000}"/>
    <cellStyle name="Normal 2 8" xfId="399" xr:uid="{00000000-0005-0000-0000-00007E010000}"/>
    <cellStyle name="Normal 2 9" xfId="400" xr:uid="{00000000-0005-0000-0000-00007F010000}"/>
    <cellStyle name="Normal 20" xfId="401" xr:uid="{00000000-0005-0000-0000-000080010000}"/>
    <cellStyle name="Normal 20 10" xfId="402" xr:uid="{00000000-0005-0000-0000-000081010000}"/>
    <cellStyle name="Normal 20 11" xfId="403" xr:uid="{00000000-0005-0000-0000-000082010000}"/>
    <cellStyle name="Normal 20 12" xfId="404" xr:uid="{00000000-0005-0000-0000-000083010000}"/>
    <cellStyle name="Normal 20 13" xfId="405" xr:uid="{00000000-0005-0000-0000-000084010000}"/>
    <cellStyle name="Normal 20 14" xfId="406" xr:uid="{00000000-0005-0000-0000-000085010000}"/>
    <cellStyle name="Normal 20 15" xfId="407" xr:uid="{00000000-0005-0000-0000-000086010000}"/>
    <cellStyle name="Normal 20 16" xfId="408" xr:uid="{00000000-0005-0000-0000-000087010000}"/>
    <cellStyle name="Normal 20 17" xfId="409" xr:uid="{00000000-0005-0000-0000-000088010000}"/>
    <cellStyle name="Normal 20 18" xfId="410" xr:uid="{00000000-0005-0000-0000-000089010000}"/>
    <cellStyle name="Normal 20 19" xfId="411" xr:uid="{00000000-0005-0000-0000-00008A010000}"/>
    <cellStyle name="Normal 20 2" xfId="412" xr:uid="{00000000-0005-0000-0000-00008B010000}"/>
    <cellStyle name="Normal 20 20" xfId="413" xr:uid="{00000000-0005-0000-0000-00008C010000}"/>
    <cellStyle name="Normal 20 21" xfId="414" xr:uid="{00000000-0005-0000-0000-00008D010000}"/>
    <cellStyle name="Normal 20 22" xfId="415" xr:uid="{00000000-0005-0000-0000-00008E010000}"/>
    <cellStyle name="Normal 20 23" xfId="416" xr:uid="{00000000-0005-0000-0000-00008F010000}"/>
    <cellStyle name="Normal 20 24" xfId="417" xr:uid="{00000000-0005-0000-0000-000090010000}"/>
    <cellStyle name="Normal 20 25" xfId="418" xr:uid="{00000000-0005-0000-0000-000091010000}"/>
    <cellStyle name="Normal 20 26" xfId="419" xr:uid="{00000000-0005-0000-0000-000092010000}"/>
    <cellStyle name="Normal 20 27" xfId="420" xr:uid="{00000000-0005-0000-0000-000093010000}"/>
    <cellStyle name="Normal 20 28" xfId="421" xr:uid="{00000000-0005-0000-0000-000094010000}"/>
    <cellStyle name="Normal 20 29" xfId="422" xr:uid="{00000000-0005-0000-0000-000095010000}"/>
    <cellStyle name="Normal 20 3" xfId="423" xr:uid="{00000000-0005-0000-0000-000096010000}"/>
    <cellStyle name="Normal 20 30" xfId="424" xr:uid="{00000000-0005-0000-0000-000097010000}"/>
    <cellStyle name="Normal 20 31" xfId="425" xr:uid="{00000000-0005-0000-0000-000098010000}"/>
    <cellStyle name="Normal 20 32" xfId="426" xr:uid="{00000000-0005-0000-0000-000099010000}"/>
    <cellStyle name="Normal 20 33" xfId="427" xr:uid="{00000000-0005-0000-0000-00009A010000}"/>
    <cellStyle name="Normal 20 4" xfId="428" xr:uid="{00000000-0005-0000-0000-00009B010000}"/>
    <cellStyle name="Normal 20 5" xfId="429" xr:uid="{00000000-0005-0000-0000-00009C010000}"/>
    <cellStyle name="Normal 20 6" xfId="430" xr:uid="{00000000-0005-0000-0000-00009D010000}"/>
    <cellStyle name="Normal 20 7" xfId="431" xr:uid="{00000000-0005-0000-0000-00009E010000}"/>
    <cellStyle name="Normal 20 8" xfId="432" xr:uid="{00000000-0005-0000-0000-00009F010000}"/>
    <cellStyle name="Normal 20 9" xfId="433" xr:uid="{00000000-0005-0000-0000-0000A0010000}"/>
    <cellStyle name="Normal 21" xfId="434" xr:uid="{00000000-0005-0000-0000-0000A1010000}"/>
    <cellStyle name="Normal 21 10" xfId="435" xr:uid="{00000000-0005-0000-0000-0000A2010000}"/>
    <cellStyle name="Normal 21 11" xfId="436" xr:uid="{00000000-0005-0000-0000-0000A3010000}"/>
    <cellStyle name="Normal 21 12" xfId="437" xr:uid="{00000000-0005-0000-0000-0000A4010000}"/>
    <cellStyle name="Normal 21 13" xfId="438" xr:uid="{00000000-0005-0000-0000-0000A5010000}"/>
    <cellStyle name="Normal 21 14" xfId="439" xr:uid="{00000000-0005-0000-0000-0000A6010000}"/>
    <cellStyle name="Normal 21 15" xfId="440" xr:uid="{00000000-0005-0000-0000-0000A7010000}"/>
    <cellStyle name="Normal 21 16" xfId="441" xr:uid="{00000000-0005-0000-0000-0000A8010000}"/>
    <cellStyle name="Normal 21 17" xfId="442" xr:uid="{00000000-0005-0000-0000-0000A9010000}"/>
    <cellStyle name="Normal 21 18" xfId="443" xr:uid="{00000000-0005-0000-0000-0000AA010000}"/>
    <cellStyle name="Normal 21 19" xfId="444" xr:uid="{00000000-0005-0000-0000-0000AB010000}"/>
    <cellStyle name="Normal 21 2" xfId="445" xr:uid="{00000000-0005-0000-0000-0000AC010000}"/>
    <cellStyle name="Normal 21 20" xfId="446" xr:uid="{00000000-0005-0000-0000-0000AD010000}"/>
    <cellStyle name="Normal 21 21" xfId="447" xr:uid="{00000000-0005-0000-0000-0000AE010000}"/>
    <cellStyle name="Normal 21 22" xfId="448" xr:uid="{00000000-0005-0000-0000-0000AF010000}"/>
    <cellStyle name="Normal 21 23" xfId="449" xr:uid="{00000000-0005-0000-0000-0000B0010000}"/>
    <cellStyle name="Normal 21 24" xfId="450" xr:uid="{00000000-0005-0000-0000-0000B1010000}"/>
    <cellStyle name="Normal 21 25" xfId="451" xr:uid="{00000000-0005-0000-0000-0000B2010000}"/>
    <cellStyle name="Normal 21 26" xfId="452" xr:uid="{00000000-0005-0000-0000-0000B3010000}"/>
    <cellStyle name="Normal 21 27" xfId="453" xr:uid="{00000000-0005-0000-0000-0000B4010000}"/>
    <cellStyle name="Normal 21 28" xfId="454" xr:uid="{00000000-0005-0000-0000-0000B5010000}"/>
    <cellStyle name="Normal 21 29" xfId="455" xr:uid="{00000000-0005-0000-0000-0000B6010000}"/>
    <cellStyle name="Normal 21 3" xfId="456" xr:uid="{00000000-0005-0000-0000-0000B7010000}"/>
    <cellStyle name="Normal 21 30" xfId="457" xr:uid="{00000000-0005-0000-0000-0000B8010000}"/>
    <cellStyle name="Normal 21 31" xfId="458" xr:uid="{00000000-0005-0000-0000-0000B9010000}"/>
    <cellStyle name="Normal 21 32" xfId="459" xr:uid="{00000000-0005-0000-0000-0000BA010000}"/>
    <cellStyle name="Normal 21 33" xfId="460" xr:uid="{00000000-0005-0000-0000-0000BB010000}"/>
    <cellStyle name="Normal 21 4" xfId="461" xr:uid="{00000000-0005-0000-0000-0000BC010000}"/>
    <cellStyle name="Normal 21 5" xfId="462" xr:uid="{00000000-0005-0000-0000-0000BD010000}"/>
    <cellStyle name="Normal 21 6" xfId="463" xr:uid="{00000000-0005-0000-0000-0000BE010000}"/>
    <cellStyle name="Normal 21 7" xfId="464" xr:uid="{00000000-0005-0000-0000-0000BF010000}"/>
    <cellStyle name="Normal 21 8" xfId="465" xr:uid="{00000000-0005-0000-0000-0000C0010000}"/>
    <cellStyle name="Normal 21 9" xfId="466" xr:uid="{00000000-0005-0000-0000-0000C1010000}"/>
    <cellStyle name="Normal 22" xfId="467" xr:uid="{00000000-0005-0000-0000-0000C2010000}"/>
    <cellStyle name="Normal 22 10" xfId="468" xr:uid="{00000000-0005-0000-0000-0000C3010000}"/>
    <cellStyle name="Normal 22 11" xfId="469" xr:uid="{00000000-0005-0000-0000-0000C4010000}"/>
    <cellStyle name="Normal 22 12" xfId="470" xr:uid="{00000000-0005-0000-0000-0000C5010000}"/>
    <cellStyle name="Normal 22 13" xfId="471" xr:uid="{00000000-0005-0000-0000-0000C6010000}"/>
    <cellStyle name="Normal 22 14" xfId="472" xr:uid="{00000000-0005-0000-0000-0000C7010000}"/>
    <cellStyle name="Normal 22 15" xfId="473" xr:uid="{00000000-0005-0000-0000-0000C8010000}"/>
    <cellStyle name="Normal 22 16" xfId="474" xr:uid="{00000000-0005-0000-0000-0000C9010000}"/>
    <cellStyle name="Normal 22 17" xfId="475" xr:uid="{00000000-0005-0000-0000-0000CA010000}"/>
    <cellStyle name="Normal 22 18" xfId="476" xr:uid="{00000000-0005-0000-0000-0000CB010000}"/>
    <cellStyle name="Normal 22 19" xfId="477" xr:uid="{00000000-0005-0000-0000-0000CC010000}"/>
    <cellStyle name="Normal 22 2" xfId="478" xr:uid="{00000000-0005-0000-0000-0000CD010000}"/>
    <cellStyle name="Normal 22 20" xfId="479" xr:uid="{00000000-0005-0000-0000-0000CE010000}"/>
    <cellStyle name="Normal 22 21" xfId="480" xr:uid="{00000000-0005-0000-0000-0000CF010000}"/>
    <cellStyle name="Normal 22 22" xfId="481" xr:uid="{00000000-0005-0000-0000-0000D0010000}"/>
    <cellStyle name="Normal 22 23" xfId="482" xr:uid="{00000000-0005-0000-0000-0000D1010000}"/>
    <cellStyle name="Normal 22 24" xfId="483" xr:uid="{00000000-0005-0000-0000-0000D2010000}"/>
    <cellStyle name="Normal 22 25" xfId="484" xr:uid="{00000000-0005-0000-0000-0000D3010000}"/>
    <cellStyle name="Normal 22 26" xfId="485" xr:uid="{00000000-0005-0000-0000-0000D4010000}"/>
    <cellStyle name="Normal 22 27" xfId="486" xr:uid="{00000000-0005-0000-0000-0000D5010000}"/>
    <cellStyle name="Normal 22 28" xfId="487" xr:uid="{00000000-0005-0000-0000-0000D6010000}"/>
    <cellStyle name="Normal 22 29" xfId="488" xr:uid="{00000000-0005-0000-0000-0000D7010000}"/>
    <cellStyle name="Normal 22 3" xfId="489" xr:uid="{00000000-0005-0000-0000-0000D8010000}"/>
    <cellStyle name="Normal 22 30" xfId="490" xr:uid="{00000000-0005-0000-0000-0000D9010000}"/>
    <cellStyle name="Normal 22 31" xfId="491" xr:uid="{00000000-0005-0000-0000-0000DA010000}"/>
    <cellStyle name="Normal 22 32" xfId="492" xr:uid="{00000000-0005-0000-0000-0000DB010000}"/>
    <cellStyle name="Normal 22 33" xfId="493" xr:uid="{00000000-0005-0000-0000-0000DC010000}"/>
    <cellStyle name="Normal 22 4" xfId="494" xr:uid="{00000000-0005-0000-0000-0000DD010000}"/>
    <cellStyle name="Normal 22 5" xfId="495" xr:uid="{00000000-0005-0000-0000-0000DE010000}"/>
    <cellStyle name="Normal 22 6" xfId="496" xr:uid="{00000000-0005-0000-0000-0000DF010000}"/>
    <cellStyle name="Normal 22 7" xfId="497" xr:uid="{00000000-0005-0000-0000-0000E0010000}"/>
    <cellStyle name="Normal 22 8" xfId="498" xr:uid="{00000000-0005-0000-0000-0000E1010000}"/>
    <cellStyle name="Normal 22 9" xfId="499" xr:uid="{00000000-0005-0000-0000-0000E2010000}"/>
    <cellStyle name="Normal 23" xfId="500" xr:uid="{00000000-0005-0000-0000-0000E3010000}"/>
    <cellStyle name="Normal 23 10" xfId="501" xr:uid="{00000000-0005-0000-0000-0000E4010000}"/>
    <cellStyle name="Normal 23 11" xfId="502" xr:uid="{00000000-0005-0000-0000-0000E5010000}"/>
    <cellStyle name="Normal 23 12" xfId="503" xr:uid="{00000000-0005-0000-0000-0000E6010000}"/>
    <cellStyle name="Normal 23 13" xfId="504" xr:uid="{00000000-0005-0000-0000-0000E7010000}"/>
    <cellStyle name="Normal 23 14" xfId="505" xr:uid="{00000000-0005-0000-0000-0000E8010000}"/>
    <cellStyle name="Normal 23 15" xfId="506" xr:uid="{00000000-0005-0000-0000-0000E9010000}"/>
    <cellStyle name="Normal 23 16" xfId="507" xr:uid="{00000000-0005-0000-0000-0000EA010000}"/>
    <cellStyle name="Normal 23 17" xfId="508" xr:uid="{00000000-0005-0000-0000-0000EB010000}"/>
    <cellStyle name="Normal 23 18" xfId="509" xr:uid="{00000000-0005-0000-0000-0000EC010000}"/>
    <cellStyle name="Normal 23 19" xfId="510" xr:uid="{00000000-0005-0000-0000-0000ED010000}"/>
    <cellStyle name="Normal 23 2" xfId="511" xr:uid="{00000000-0005-0000-0000-0000EE010000}"/>
    <cellStyle name="Normal 23 20" xfId="512" xr:uid="{00000000-0005-0000-0000-0000EF010000}"/>
    <cellStyle name="Normal 23 21" xfId="513" xr:uid="{00000000-0005-0000-0000-0000F0010000}"/>
    <cellStyle name="Normal 23 22" xfId="514" xr:uid="{00000000-0005-0000-0000-0000F1010000}"/>
    <cellStyle name="Normal 23 23" xfId="515" xr:uid="{00000000-0005-0000-0000-0000F2010000}"/>
    <cellStyle name="Normal 23 24" xfId="516" xr:uid="{00000000-0005-0000-0000-0000F3010000}"/>
    <cellStyle name="Normal 23 25" xfId="517" xr:uid="{00000000-0005-0000-0000-0000F4010000}"/>
    <cellStyle name="Normal 23 26" xfId="518" xr:uid="{00000000-0005-0000-0000-0000F5010000}"/>
    <cellStyle name="Normal 23 27" xfId="519" xr:uid="{00000000-0005-0000-0000-0000F6010000}"/>
    <cellStyle name="Normal 23 28" xfId="520" xr:uid="{00000000-0005-0000-0000-0000F7010000}"/>
    <cellStyle name="Normal 23 29" xfId="521" xr:uid="{00000000-0005-0000-0000-0000F8010000}"/>
    <cellStyle name="Normal 23 3" xfId="522" xr:uid="{00000000-0005-0000-0000-0000F9010000}"/>
    <cellStyle name="Normal 23 30" xfId="523" xr:uid="{00000000-0005-0000-0000-0000FA010000}"/>
    <cellStyle name="Normal 23 31" xfId="524" xr:uid="{00000000-0005-0000-0000-0000FB010000}"/>
    <cellStyle name="Normal 23 32" xfId="525" xr:uid="{00000000-0005-0000-0000-0000FC010000}"/>
    <cellStyle name="Normal 23 33" xfId="526" xr:uid="{00000000-0005-0000-0000-0000FD010000}"/>
    <cellStyle name="Normal 23 4" xfId="527" xr:uid="{00000000-0005-0000-0000-0000FE010000}"/>
    <cellStyle name="Normal 23 5" xfId="528" xr:uid="{00000000-0005-0000-0000-0000FF010000}"/>
    <cellStyle name="Normal 23 6" xfId="529" xr:uid="{00000000-0005-0000-0000-000000020000}"/>
    <cellStyle name="Normal 23 7" xfId="530" xr:uid="{00000000-0005-0000-0000-000001020000}"/>
    <cellStyle name="Normal 23 8" xfId="531" xr:uid="{00000000-0005-0000-0000-000002020000}"/>
    <cellStyle name="Normal 23 9" xfId="532" xr:uid="{00000000-0005-0000-0000-000003020000}"/>
    <cellStyle name="Normal 24" xfId="533" xr:uid="{00000000-0005-0000-0000-000004020000}"/>
    <cellStyle name="Normal 24 10" xfId="534" xr:uid="{00000000-0005-0000-0000-000005020000}"/>
    <cellStyle name="Normal 24 11" xfId="535" xr:uid="{00000000-0005-0000-0000-000006020000}"/>
    <cellStyle name="Normal 24 12" xfId="536" xr:uid="{00000000-0005-0000-0000-000007020000}"/>
    <cellStyle name="Normal 24 13" xfId="537" xr:uid="{00000000-0005-0000-0000-000008020000}"/>
    <cellStyle name="Normal 24 14" xfId="538" xr:uid="{00000000-0005-0000-0000-000009020000}"/>
    <cellStyle name="Normal 24 15" xfId="539" xr:uid="{00000000-0005-0000-0000-00000A020000}"/>
    <cellStyle name="Normal 24 16" xfId="540" xr:uid="{00000000-0005-0000-0000-00000B020000}"/>
    <cellStyle name="Normal 24 17" xfId="541" xr:uid="{00000000-0005-0000-0000-00000C020000}"/>
    <cellStyle name="Normal 24 18" xfId="542" xr:uid="{00000000-0005-0000-0000-00000D020000}"/>
    <cellStyle name="Normal 24 19" xfId="543" xr:uid="{00000000-0005-0000-0000-00000E020000}"/>
    <cellStyle name="Normal 24 2" xfId="544" xr:uid="{00000000-0005-0000-0000-00000F020000}"/>
    <cellStyle name="Normal 24 20" xfId="545" xr:uid="{00000000-0005-0000-0000-000010020000}"/>
    <cellStyle name="Normal 24 21" xfId="546" xr:uid="{00000000-0005-0000-0000-000011020000}"/>
    <cellStyle name="Normal 24 22" xfId="547" xr:uid="{00000000-0005-0000-0000-000012020000}"/>
    <cellStyle name="Normal 24 23" xfId="548" xr:uid="{00000000-0005-0000-0000-000013020000}"/>
    <cellStyle name="Normal 24 24" xfId="549" xr:uid="{00000000-0005-0000-0000-000014020000}"/>
    <cellStyle name="Normal 24 25" xfId="550" xr:uid="{00000000-0005-0000-0000-000015020000}"/>
    <cellStyle name="Normal 24 26" xfId="551" xr:uid="{00000000-0005-0000-0000-000016020000}"/>
    <cellStyle name="Normal 24 27" xfId="552" xr:uid="{00000000-0005-0000-0000-000017020000}"/>
    <cellStyle name="Normal 24 28" xfId="553" xr:uid="{00000000-0005-0000-0000-000018020000}"/>
    <cellStyle name="Normal 24 29" xfId="554" xr:uid="{00000000-0005-0000-0000-000019020000}"/>
    <cellStyle name="Normal 24 3" xfId="555" xr:uid="{00000000-0005-0000-0000-00001A020000}"/>
    <cellStyle name="Normal 24 30" xfId="556" xr:uid="{00000000-0005-0000-0000-00001B020000}"/>
    <cellStyle name="Normal 24 31" xfId="557" xr:uid="{00000000-0005-0000-0000-00001C020000}"/>
    <cellStyle name="Normal 24 32" xfId="558" xr:uid="{00000000-0005-0000-0000-00001D020000}"/>
    <cellStyle name="Normal 24 33" xfId="559" xr:uid="{00000000-0005-0000-0000-00001E020000}"/>
    <cellStyle name="Normal 24 4" xfId="560" xr:uid="{00000000-0005-0000-0000-00001F020000}"/>
    <cellStyle name="Normal 24 5" xfId="561" xr:uid="{00000000-0005-0000-0000-000020020000}"/>
    <cellStyle name="Normal 24 6" xfId="562" xr:uid="{00000000-0005-0000-0000-000021020000}"/>
    <cellStyle name="Normal 24 7" xfId="563" xr:uid="{00000000-0005-0000-0000-000022020000}"/>
    <cellStyle name="Normal 24 8" xfId="564" xr:uid="{00000000-0005-0000-0000-000023020000}"/>
    <cellStyle name="Normal 24 9" xfId="565" xr:uid="{00000000-0005-0000-0000-000024020000}"/>
    <cellStyle name="Normal 25" xfId="566" xr:uid="{00000000-0005-0000-0000-000025020000}"/>
    <cellStyle name="Normal 25 10" xfId="567" xr:uid="{00000000-0005-0000-0000-000026020000}"/>
    <cellStyle name="Normal 25 11" xfId="568" xr:uid="{00000000-0005-0000-0000-000027020000}"/>
    <cellStyle name="Normal 25 12" xfId="569" xr:uid="{00000000-0005-0000-0000-000028020000}"/>
    <cellStyle name="Normal 25 13" xfId="570" xr:uid="{00000000-0005-0000-0000-000029020000}"/>
    <cellStyle name="Normal 25 14" xfId="571" xr:uid="{00000000-0005-0000-0000-00002A020000}"/>
    <cellStyle name="Normal 25 15" xfId="572" xr:uid="{00000000-0005-0000-0000-00002B020000}"/>
    <cellStyle name="Normal 25 16" xfId="573" xr:uid="{00000000-0005-0000-0000-00002C020000}"/>
    <cellStyle name="Normal 25 17" xfId="574" xr:uid="{00000000-0005-0000-0000-00002D020000}"/>
    <cellStyle name="Normal 25 18" xfId="575" xr:uid="{00000000-0005-0000-0000-00002E020000}"/>
    <cellStyle name="Normal 25 19" xfId="576" xr:uid="{00000000-0005-0000-0000-00002F020000}"/>
    <cellStyle name="Normal 25 2" xfId="577" xr:uid="{00000000-0005-0000-0000-000030020000}"/>
    <cellStyle name="Normal 25 20" xfId="578" xr:uid="{00000000-0005-0000-0000-000031020000}"/>
    <cellStyle name="Normal 25 21" xfId="579" xr:uid="{00000000-0005-0000-0000-000032020000}"/>
    <cellStyle name="Normal 25 22" xfId="580" xr:uid="{00000000-0005-0000-0000-000033020000}"/>
    <cellStyle name="Normal 25 23" xfId="581" xr:uid="{00000000-0005-0000-0000-000034020000}"/>
    <cellStyle name="Normal 25 24" xfId="582" xr:uid="{00000000-0005-0000-0000-000035020000}"/>
    <cellStyle name="Normal 25 25" xfId="583" xr:uid="{00000000-0005-0000-0000-000036020000}"/>
    <cellStyle name="Normal 25 26" xfId="584" xr:uid="{00000000-0005-0000-0000-000037020000}"/>
    <cellStyle name="Normal 25 27" xfId="585" xr:uid="{00000000-0005-0000-0000-000038020000}"/>
    <cellStyle name="Normal 25 28" xfId="586" xr:uid="{00000000-0005-0000-0000-000039020000}"/>
    <cellStyle name="Normal 25 29" xfId="587" xr:uid="{00000000-0005-0000-0000-00003A020000}"/>
    <cellStyle name="Normal 25 3" xfId="588" xr:uid="{00000000-0005-0000-0000-00003B020000}"/>
    <cellStyle name="Normal 25 30" xfId="589" xr:uid="{00000000-0005-0000-0000-00003C020000}"/>
    <cellStyle name="Normal 25 31" xfId="590" xr:uid="{00000000-0005-0000-0000-00003D020000}"/>
    <cellStyle name="Normal 25 32" xfId="591" xr:uid="{00000000-0005-0000-0000-00003E020000}"/>
    <cellStyle name="Normal 25 33" xfId="592" xr:uid="{00000000-0005-0000-0000-00003F020000}"/>
    <cellStyle name="Normal 25 4" xfId="593" xr:uid="{00000000-0005-0000-0000-000040020000}"/>
    <cellStyle name="Normal 25 5" xfId="594" xr:uid="{00000000-0005-0000-0000-000041020000}"/>
    <cellStyle name="Normal 25 6" xfId="595" xr:uid="{00000000-0005-0000-0000-000042020000}"/>
    <cellStyle name="Normal 25 7" xfId="596" xr:uid="{00000000-0005-0000-0000-000043020000}"/>
    <cellStyle name="Normal 25 8" xfId="597" xr:uid="{00000000-0005-0000-0000-000044020000}"/>
    <cellStyle name="Normal 25 9" xfId="598" xr:uid="{00000000-0005-0000-0000-000045020000}"/>
    <cellStyle name="Normal 26" xfId="599" xr:uid="{00000000-0005-0000-0000-000046020000}"/>
    <cellStyle name="Normal 26 10" xfId="600" xr:uid="{00000000-0005-0000-0000-000047020000}"/>
    <cellStyle name="Normal 26 11" xfId="601" xr:uid="{00000000-0005-0000-0000-000048020000}"/>
    <cellStyle name="Normal 26 12" xfId="602" xr:uid="{00000000-0005-0000-0000-000049020000}"/>
    <cellStyle name="Normal 26 13" xfId="603" xr:uid="{00000000-0005-0000-0000-00004A020000}"/>
    <cellStyle name="Normal 26 14" xfId="604" xr:uid="{00000000-0005-0000-0000-00004B020000}"/>
    <cellStyle name="Normal 26 15" xfId="605" xr:uid="{00000000-0005-0000-0000-00004C020000}"/>
    <cellStyle name="Normal 26 16" xfId="606" xr:uid="{00000000-0005-0000-0000-00004D020000}"/>
    <cellStyle name="Normal 26 17" xfId="607" xr:uid="{00000000-0005-0000-0000-00004E020000}"/>
    <cellStyle name="Normal 26 18" xfId="608" xr:uid="{00000000-0005-0000-0000-00004F020000}"/>
    <cellStyle name="Normal 26 19" xfId="609" xr:uid="{00000000-0005-0000-0000-000050020000}"/>
    <cellStyle name="Normal 26 2" xfId="610" xr:uid="{00000000-0005-0000-0000-000051020000}"/>
    <cellStyle name="Normal 26 20" xfId="611" xr:uid="{00000000-0005-0000-0000-000052020000}"/>
    <cellStyle name="Normal 26 21" xfId="612" xr:uid="{00000000-0005-0000-0000-000053020000}"/>
    <cellStyle name="Normal 26 22" xfId="613" xr:uid="{00000000-0005-0000-0000-000054020000}"/>
    <cellStyle name="Normal 26 23" xfId="614" xr:uid="{00000000-0005-0000-0000-000055020000}"/>
    <cellStyle name="Normal 26 24" xfId="615" xr:uid="{00000000-0005-0000-0000-000056020000}"/>
    <cellStyle name="Normal 26 25" xfId="616" xr:uid="{00000000-0005-0000-0000-000057020000}"/>
    <cellStyle name="Normal 26 26" xfId="617" xr:uid="{00000000-0005-0000-0000-000058020000}"/>
    <cellStyle name="Normal 26 27" xfId="618" xr:uid="{00000000-0005-0000-0000-000059020000}"/>
    <cellStyle name="Normal 26 28" xfId="619" xr:uid="{00000000-0005-0000-0000-00005A020000}"/>
    <cellStyle name="Normal 26 29" xfId="620" xr:uid="{00000000-0005-0000-0000-00005B020000}"/>
    <cellStyle name="Normal 26 3" xfId="621" xr:uid="{00000000-0005-0000-0000-00005C020000}"/>
    <cellStyle name="Normal 26 30" xfId="622" xr:uid="{00000000-0005-0000-0000-00005D020000}"/>
    <cellStyle name="Normal 26 31" xfId="623" xr:uid="{00000000-0005-0000-0000-00005E020000}"/>
    <cellStyle name="Normal 26 32" xfId="624" xr:uid="{00000000-0005-0000-0000-00005F020000}"/>
    <cellStyle name="Normal 26 33" xfId="625" xr:uid="{00000000-0005-0000-0000-000060020000}"/>
    <cellStyle name="Normal 26 4" xfId="626" xr:uid="{00000000-0005-0000-0000-000061020000}"/>
    <cellStyle name="Normal 26 5" xfId="627" xr:uid="{00000000-0005-0000-0000-000062020000}"/>
    <cellStyle name="Normal 26 6" xfId="628" xr:uid="{00000000-0005-0000-0000-000063020000}"/>
    <cellStyle name="Normal 26 7" xfId="629" xr:uid="{00000000-0005-0000-0000-000064020000}"/>
    <cellStyle name="Normal 26 8" xfId="630" xr:uid="{00000000-0005-0000-0000-000065020000}"/>
    <cellStyle name="Normal 26 9" xfId="631" xr:uid="{00000000-0005-0000-0000-000066020000}"/>
    <cellStyle name="Normal 27" xfId="632" xr:uid="{00000000-0005-0000-0000-000067020000}"/>
    <cellStyle name="Normal 27 10" xfId="633" xr:uid="{00000000-0005-0000-0000-000068020000}"/>
    <cellStyle name="Normal 27 11" xfId="634" xr:uid="{00000000-0005-0000-0000-000069020000}"/>
    <cellStyle name="Normal 27 12" xfId="635" xr:uid="{00000000-0005-0000-0000-00006A020000}"/>
    <cellStyle name="Normal 27 13" xfId="636" xr:uid="{00000000-0005-0000-0000-00006B020000}"/>
    <cellStyle name="Normal 27 14" xfId="637" xr:uid="{00000000-0005-0000-0000-00006C020000}"/>
    <cellStyle name="Normal 27 15" xfId="638" xr:uid="{00000000-0005-0000-0000-00006D020000}"/>
    <cellStyle name="Normal 27 16" xfId="639" xr:uid="{00000000-0005-0000-0000-00006E020000}"/>
    <cellStyle name="Normal 27 17" xfId="640" xr:uid="{00000000-0005-0000-0000-00006F020000}"/>
    <cellStyle name="Normal 27 18" xfId="641" xr:uid="{00000000-0005-0000-0000-000070020000}"/>
    <cellStyle name="Normal 27 19" xfId="642" xr:uid="{00000000-0005-0000-0000-000071020000}"/>
    <cellStyle name="Normal 27 2" xfId="643" xr:uid="{00000000-0005-0000-0000-000072020000}"/>
    <cellStyle name="Normal 27 20" xfId="644" xr:uid="{00000000-0005-0000-0000-000073020000}"/>
    <cellStyle name="Normal 27 21" xfId="645" xr:uid="{00000000-0005-0000-0000-000074020000}"/>
    <cellStyle name="Normal 27 22" xfId="646" xr:uid="{00000000-0005-0000-0000-000075020000}"/>
    <cellStyle name="Normal 27 23" xfId="647" xr:uid="{00000000-0005-0000-0000-000076020000}"/>
    <cellStyle name="Normal 27 24" xfId="648" xr:uid="{00000000-0005-0000-0000-000077020000}"/>
    <cellStyle name="Normal 27 25" xfId="649" xr:uid="{00000000-0005-0000-0000-000078020000}"/>
    <cellStyle name="Normal 27 26" xfId="650" xr:uid="{00000000-0005-0000-0000-000079020000}"/>
    <cellStyle name="Normal 27 27" xfId="651" xr:uid="{00000000-0005-0000-0000-00007A020000}"/>
    <cellStyle name="Normal 27 28" xfId="652" xr:uid="{00000000-0005-0000-0000-00007B020000}"/>
    <cellStyle name="Normal 27 29" xfId="653" xr:uid="{00000000-0005-0000-0000-00007C020000}"/>
    <cellStyle name="Normal 27 3" xfId="654" xr:uid="{00000000-0005-0000-0000-00007D020000}"/>
    <cellStyle name="Normal 27 30" xfId="655" xr:uid="{00000000-0005-0000-0000-00007E020000}"/>
    <cellStyle name="Normal 27 31" xfId="656" xr:uid="{00000000-0005-0000-0000-00007F020000}"/>
    <cellStyle name="Normal 27 32" xfId="657" xr:uid="{00000000-0005-0000-0000-000080020000}"/>
    <cellStyle name="Normal 27 33" xfId="658" xr:uid="{00000000-0005-0000-0000-000081020000}"/>
    <cellStyle name="Normal 27 4" xfId="659" xr:uid="{00000000-0005-0000-0000-000082020000}"/>
    <cellStyle name="Normal 27 5" xfId="660" xr:uid="{00000000-0005-0000-0000-000083020000}"/>
    <cellStyle name="Normal 27 6" xfId="661" xr:uid="{00000000-0005-0000-0000-000084020000}"/>
    <cellStyle name="Normal 27 7" xfId="662" xr:uid="{00000000-0005-0000-0000-000085020000}"/>
    <cellStyle name="Normal 27 8" xfId="663" xr:uid="{00000000-0005-0000-0000-000086020000}"/>
    <cellStyle name="Normal 27 9" xfId="664" xr:uid="{00000000-0005-0000-0000-000087020000}"/>
    <cellStyle name="Normal 28" xfId="665" xr:uid="{00000000-0005-0000-0000-000088020000}"/>
    <cellStyle name="Normal 28 10" xfId="666" xr:uid="{00000000-0005-0000-0000-000089020000}"/>
    <cellStyle name="Normal 28 11" xfId="667" xr:uid="{00000000-0005-0000-0000-00008A020000}"/>
    <cellStyle name="Normal 28 12" xfId="668" xr:uid="{00000000-0005-0000-0000-00008B020000}"/>
    <cellStyle name="Normal 28 13" xfId="669" xr:uid="{00000000-0005-0000-0000-00008C020000}"/>
    <cellStyle name="Normal 28 14" xfId="670" xr:uid="{00000000-0005-0000-0000-00008D020000}"/>
    <cellStyle name="Normal 28 15" xfId="671" xr:uid="{00000000-0005-0000-0000-00008E020000}"/>
    <cellStyle name="Normal 28 16" xfId="672" xr:uid="{00000000-0005-0000-0000-00008F020000}"/>
    <cellStyle name="Normal 28 17" xfId="673" xr:uid="{00000000-0005-0000-0000-000090020000}"/>
    <cellStyle name="Normal 28 18" xfId="674" xr:uid="{00000000-0005-0000-0000-000091020000}"/>
    <cellStyle name="Normal 28 19" xfId="675" xr:uid="{00000000-0005-0000-0000-000092020000}"/>
    <cellStyle name="Normal 28 2" xfId="676" xr:uid="{00000000-0005-0000-0000-000093020000}"/>
    <cellStyle name="Normal 28 20" xfId="677" xr:uid="{00000000-0005-0000-0000-000094020000}"/>
    <cellStyle name="Normal 28 21" xfId="678" xr:uid="{00000000-0005-0000-0000-000095020000}"/>
    <cellStyle name="Normal 28 22" xfId="679" xr:uid="{00000000-0005-0000-0000-000096020000}"/>
    <cellStyle name="Normal 28 23" xfId="680" xr:uid="{00000000-0005-0000-0000-000097020000}"/>
    <cellStyle name="Normal 28 24" xfId="681" xr:uid="{00000000-0005-0000-0000-000098020000}"/>
    <cellStyle name="Normal 28 25" xfId="682" xr:uid="{00000000-0005-0000-0000-000099020000}"/>
    <cellStyle name="Normal 28 26" xfId="683" xr:uid="{00000000-0005-0000-0000-00009A020000}"/>
    <cellStyle name="Normal 28 27" xfId="684" xr:uid="{00000000-0005-0000-0000-00009B020000}"/>
    <cellStyle name="Normal 28 28" xfId="685" xr:uid="{00000000-0005-0000-0000-00009C020000}"/>
    <cellStyle name="Normal 28 29" xfId="686" xr:uid="{00000000-0005-0000-0000-00009D020000}"/>
    <cellStyle name="Normal 28 3" xfId="687" xr:uid="{00000000-0005-0000-0000-00009E020000}"/>
    <cellStyle name="Normal 28 30" xfId="688" xr:uid="{00000000-0005-0000-0000-00009F020000}"/>
    <cellStyle name="Normal 28 31" xfId="689" xr:uid="{00000000-0005-0000-0000-0000A0020000}"/>
    <cellStyle name="Normal 28 32" xfId="690" xr:uid="{00000000-0005-0000-0000-0000A1020000}"/>
    <cellStyle name="Normal 28 33" xfId="691" xr:uid="{00000000-0005-0000-0000-0000A2020000}"/>
    <cellStyle name="Normal 28 4" xfId="692" xr:uid="{00000000-0005-0000-0000-0000A3020000}"/>
    <cellStyle name="Normal 28 5" xfId="693" xr:uid="{00000000-0005-0000-0000-0000A4020000}"/>
    <cellStyle name="Normal 28 6" xfId="694" xr:uid="{00000000-0005-0000-0000-0000A5020000}"/>
    <cellStyle name="Normal 28 7" xfId="695" xr:uid="{00000000-0005-0000-0000-0000A6020000}"/>
    <cellStyle name="Normal 28 8" xfId="696" xr:uid="{00000000-0005-0000-0000-0000A7020000}"/>
    <cellStyle name="Normal 28 9" xfId="697" xr:uid="{00000000-0005-0000-0000-0000A8020000}"/>
    <cellStyle name="Normal 29" xfId="698" xr:uid="{00000000-0005-0000-0000-0000A9020000}"/>
    <cellStyle name="Normal 29 10" xfId="699" xr:uid="{00000000-0005-0000-0000-0000AA020000}"/>
    <cellStyle name="Normal 29 11" xfId="700" xr:uid="{00000000-0005-0000-0000-0000AB020000}"/>
    <cellStyle name="Normal 29 12" xfId="701" xr:uid="{00000000-0005-0000-0000-0000AC020000}"/>
    <cellStyle name="Normal 29 13" xfId="702" xr:uid="{00000000-0005-0000-0000-0000AD020000}"/>
    <cellStyle name="Normal 29 14" xfId="703" xr:uid="{00000000-0005-0000-0000-0000AE020000}"/>
    <cellStyle name="Normal 29 15" xfId="704" xr:uid="{00000000-0005-0000-0000-0000AF020000}"/>
    <cellStyle name="Normal 29 16" xfId="705" xr:uid="{00000000-0005-0000-0000-0000B0020000}"/>
    <cellStyle name="Normal 29 17" xfId="706" xr:uid="{00000000-0005-0000-0000-0000B1020000}"/>
    <cellStyle name="Normal 29 18" xfId="707" xr:uid="{00000000-0005-0000-0000-0000B2020000}"/>
    <cellStyle name="Normal 29 19" xfId="708" xr:uid="{00000000-0005-0000-0000-0000B3020000}"/>
    <cellStyle name="Normal 29 2" xfId="709" xr:uid="{00000000-0005-0000-0000-0000B4020000}"/>
    <cellStyle name="Normal 29 20" xfId="710" xr:uid="{00000000-0005-0000-0000-0000B5020000}"/>
    <cellStyle name="Normal 29 21" xfId="711" xr:uid="{00000000-0005-0000-0000-0000B6020000}"/>
    <cellStyle name="Normal 29 22" xfId="712" xr:uid="{00000000-0005-0000-0000-0000B7020000}"/>
    <cellStyle name="Normal 29 23" xfId="713" xr:uid="{00000000-0005-0000-0000-0000B8020000}"/>
    <cellStyle name="Normal 29 24" xfId="714" xr:uid="{00000000-0005-0000-0000-0000B9020000}"/>
    <cellStyle name="Normal 29 25" xfId="715" xr:uid="{00000000-0005-0000-0000-0000BA020000}"/>
    <cellStyle name="Normal 29 26" xfId="716" xr:uid="{00000000-0005-0000-0000-0000BB020000}"/>
    <cellStyle name="Normal 29 27" xfId="717" xr:uid="{00000000-0005-0000-0000-0000BC020000}"/>
    <cellStyle name="Normal 29 28" xfId="718" xr:uid="{00000000-0005-0000-0000-0000BD020000}"/>
    <cellStyle name="Normal 29 29" xfId="719" xr:uid="{00000000-0005-0000-0000-0000BE020000}"/>
    <cellStyle name="Normal 29 3" xfId="720" xr:uid="{00000000-0005-0000-0000-0000BF020000}"/>
    <cellStyle name="Normal 29 30" xfId="721" xr:uid="{00000000-0005-0000-0000-0000C0020000}"/>
    <cellStyle name="Normal 29 31" xfId="722" xr:uid="{00000000-0005-0000-0000-0000C1020000}"/>
    <cellStyle name="Normal 29 32" xfId="723" xr:uid="{00000000-0005-0000-0000-0000C2020000}"/>
    <cellStyle name="Normal 29 33" xfId="724" xr:uid="{00000000-0005-0000-0000-0000C3020000}"/>
    <cellStyle name="Normal 29 4" xfId="725" xr:uid="{00000000-0005-0000-0000-0000C4020000}"/>
    <cellStyle name="Normal 29 5" xfId="726" xr:uid="{00000000-0005-0000-0000-0000C5020000}"/>
    <cellStyle name="Normal 29 6" xfId="727" xr:uid="{00000000-0005-0000-0000-0000C6020000}"/>
    <cellStyle name="Normal 29 7" xfId="728" xr:uid="{00000000-0005-0000-0000-0000C7020000}"/>
    <cellStyle name="Normal 29 8" xfId="729" xr:uid="{00000000-0005-0000-0000-0000C8020000}"/>
    <cellStyle name="Normal 29 9" xfId="730" xr:uid="{00000000-0005-0000-0000-0000C9020000}"/>
    <cellStyle name="Normal 3" xfId="13" xr:uid="{00000000-0005-0000-0000-0000CA020000}"/>
    <cellStyle name="Normal 3 10" xfId="731" xr:uid="{00000000-0005-0000-0000-0000CB020000}"/>
    <cellStyle name="Normal 3 11" xfId="732" xr:uid="{00000000-0005-0000-0000-0000CC020000}"/>
    <cellStyle name="Normal 3 12" xfId="733" xr:uid="{00000000-0005-0000-0000-0000CD020000}"/>
    <cellStyle name="Normal 3 13" xfId="734" xr:uid="{00000000-0005-0000-0000-0000CE020000}"/>
    <cellStyle name="Normal 3 14" xfId="735" xr:uid="{00000000-0005-0000-0000-0000CF020000}"/>
    <cellStyle name="Normal 3 15" xfId="736" xr:uid="{00000000-0005-0000-0000-0000D0020000}"/>
    <cellStyle name="Normal 3 16" xfId="737" xr:uid="{00000000-0005-0000-0000-0000D1020000}"/>
    <cellStyle name="Normal 3 17" xfId="738" xr:uid="{00000000-0005-0000-0000-0000D2020000}"/>
    <cellStyle name="Normal 3 18" xfId="739" xr:uid="{00000000-0005-0000-0000-0000D3020000}"/>
    <cellStyle name="Normal 3 19" xfId="740" xr:uid="{00000000-0005-0000-0000-0000D4020000}"/>
    <cellStyle name="Normal 3 2" xfId="741" xr:uid="{00000000-0005-0000-0000-0000D5020000}"/>
    <cellStyle name="Normal 3 20" xfId="742" xr:uid="{00000000-0005-0000-0000-0000D6020000}"/>
    <cellStyle name="Normal 3 21" xfId="743" xr:uid="{00000000-0005-0000-0000-0000D7020000}"/>
    <cellStyle name="Normal 3 22" xfId="744" xr:uid="{00000000-0005-0000-0000-0000D8020000}"/>
    <cellStyle name="Normal 3 23" xfId="745" xr:uid="{00000000-0005-0000-0000-0000D9020000}"/>
    <cellStyle name="Normal 3 24" xfId="746" xr:uid="{00000000-0005-0000-0000-0000DA020000}"/>
    <cellStyle name="Normal 3 25" xfId="747" xr:uid="{00000000-0005-0000-0000-0000DB020000}"/>
    <cellStyle name="Normal 3 26" xfId="748" xr:uid="{00000000-0005-0000-0000-0000DC020000}"/>
    <cellStyle name="Normal 3 27" xfId="749" xr:uid="{00000000-0005-0000-0000-0000DD020000}"/>
    <cellStyle name="Normal 3 28" xfId="750" xr:uid="{00000000-0005-0000-0000-0000DE020000}"/>
    <cellStyle name="Normal 3 29" xfId="751" xr:uid="{00000000-0005-0000-0000-0000DF020000}"/>
    <cellStyle name="Normal 3 3" xfId="752" xr:uid="{00000000-0005-0000-0000-0000E0020000}"/>
    <cellStyle name="Normal 3 30" xfId="753" xr:uid="{00000000-0005-0000-0000-0000E1020000}"/>
    <cellStyle name="Normal 3 31" xfId="754" xr:uid="{00000000-0005-0000-0000-0000E2020000}"/>
    <cellStyle name="Normal 3 32" xfId="755" xr:uid="{00000000-0005-0000-0000-0000E3020000}"/>
    <cellStyle name="Normal 3 33" xfId="756" xr:uid="{00000000-0005-0000-0000-0000E4020000}"/>
    <cellStyle name="Normal 3 34" xfId="757" xr:uid="{00000000-0005-0000-0000-0000E5020000}"/>
    <cellStyle name="Normal 3 35" xfId="758" xr:uid="{00000000-0005-0000-0000-0000E6020000}"/>
    <cellStyle name="Normal 3 36" xfId="759" xr:uid="{00000000-0005-0000-0000-0000E7020000}"/>
    <cellStyle name="Normal 3 4" xfId="760" xr:uid="{00000000-0005-0000-0000-0000E8020000}"/>
    <cellStyle name="Normal 3 5" xfId="761" xr:uid="{00000000-0005-0000-0000-0000E9020000}"/>
    <cellStyle name="Normal 3 6" xfId="762" xr:uid="{00000000-0005-0000-0000-0000EA020000}"/>
    <cellStyle name="Normal 3 7" xfId="763" xr:uid="{00000000-0005-0000-0000-0000EB020000}"/>
    <cellStyle name="Normal 3 8" xfId="764" xr:uid="{00000000-0005-0000-0000-0000EC020000}"/>
    <cellStyle name="Normal 3 9" xfId="765" xr:uid="{00000000-0005-0000-0000-0000ED020000}"/>
    <cellStyle name="Normal 30" xfId="766" xr:uid="{00000000-0005-0000-0000-0000EE020000}"/>
    <cellStyle name="Normal 30 10" xfId="767" xr:uid="{00000000-0005-0000-0000-0000EF020000}"/>
    <cellStyle name="Normal 30 11" xfId="768" xr:uid="{00000000-0005-0000-0000-0000F0020000}"/>
    <cellStyle name="Normal 30 12" xfId="769" xr:uid="{00000000-0005-0000-0000-0000F1020000}"/>
    <cellStyle name="Normal 30 13" xfId="770" xr:uid="{00000000-0005-0000-0000-0000F2020000}"/>
    <cellStyle name="Normal 30 14" xfId="771" xr:uid="{00000000-0005-0000-0000-0000F3020000}"/>
    <cellStyle name="Normal 30 15" xfId="772" xr:uid="{00000000-0005-0000-0000-0000F4020000}"/>
    <cellStyle name="Normal 30 16" xfId="773" xr:uid="{00000000-0005-0000-0000-0000F5020000}"/>
    <cellStyle name="Normal 30 17" xfId="774" xr:uid="{00000000-0005-0000-0000-0000F6020000}"/>
    <cellStyle name="Normal 30 18" xfId="775" xr:uid="{00000000-0005-0000-0000-0000F7020000}"/>
    <cellStyle name="Normal 30 19" xfId="776" xr:uid="{00000000-0005-0000-0000-0000F8020000}"/>
    <cellStyle name="Normal 30 2" xfId="777" xr:uid="{00000000-0005-0000-0000-0000F9020000}"/>
    <cellStyle name="Normal 30 20" xfId="778" xr:uid="{00000000-0005-0000-0000-0000FA020000}"/>
    <cellStyle name="Normal 30 21" xfId="779" xr:uid="{00000000-0005-0000-0000-0000FB020000}"/>
    <cellStyle name="Normal 30 22" xfId="780" xr:uid="{00000000-0005-0000-0000-0000FC020000}"/>
    <cellStyle name="Normal 30 23" xfId="781" xr:uid="{00000000-0005-0000-0000-0000FD020000}"/>
    <cellStyle name="Normal 30 24" xfId="782" xr:uid="{00000000-0005-0000-0000-0000FE020000}"/>
    <cellStyle name="Normal 30 25" xfId="783" xr:uid="{00000000-0005-0000-0000-0000FF020000}"/>
    <cellStyle name="Normal 30 26" xfId="784" xr:uid="{00000000-0005-0000-0000-000000030000}"/>
    <cellStyle name="Normal 30 27" xfId="785" xr:uid="{00000000-0005-0000-0000-000001030000}"/>
    <cellStyle name="Normal 30 28" xfId="786" xr:uid="{00000000-0005-0000-0000-000002030000}"/>
    <cellStyle name="Normal 30 29" xfId="787" xr:uid="{00000000-0005-0000-0000-000003030000}"/>
    <cellStyle name="Normal 30 3" xfId="788" xr:uid="{00000000-0005-0000-0000-000004030000}"/>
    <cellStyle name="Normal 30 30" xfId="789" xr:uid="{00000000-0005-0000-0000-000005030000}"/>
    <cellStyle name="Normal 30 31" xfId="790" xr:uid="{00000000-0005-0000-0000-000006030000}"/>
    <cellStyle name="Normal 30 32" xfId="791" xr:uid="{00000000-0005-0000-0000-000007030000}"/>
    <cellStyle name="Normal 30 33" xfId="792" xr:uid="{00000000-0005-0000-0000-000008030000}"/>
    <cellStyle name="Normal 30 4" xfId="793" xr:uid="{00000000-0005-0000-0000-000009030000}"/>
    <cellStyle name="Normal 30 5" xfId="794" xr:uid="{00000000-0005-0000-0000-00000A030000}"/>
    <cellStyle name="Normal 30 6" xfId="795" xr:uid="{00000000-0005-0000-0000-00000B030000}"/>
    <cellStyle name="Normal 30 7" xfId="796" xr:uid="{00000000-0005-0000-0000-00000C030000}"/>
    <cellStyle name="Normal 30 8" xfId="797" xr:uid="{00000000-0005-0000-0000-00000D030000}"/>
    <cellStyle name="Normal 30 9" xfId="798" xr:uid="{00000000-0005-0000-0000-00000E030000}"/>
    <cellStyle name="Normal 31" xfId="799" xr:uid="{00000000-0005-0000-0000-00000F030000}"/>
    <cellStyle name="Normal 31 10" xfId="800" xr:uid="{00000000-0005-0000-0000-000010030000}"/>
    <cellStyle name="Normal 31 11" xfId="801" xr:uid="{00000000-0005-0000-0000-000011030000}"/>
    <cellStyle name="Normal 31 12" xfId="802" xr:uid="{00000000-0005-0000-0000-000012030000}"/>
    <cellStyle name="Normal 31 13" xfId="803" xr:uid="{00000000-0005-0000-0000-000013030000}"/>
    <cellStyle name="Normal 31 14" xfId="804" xr:uid="{00000000-0005-0000-0000-000014030000}"/>
    <cellStyle name="Normal 31 15" xfId="805" xr:uid="{00000000-0005-0000-0000-000015030000}"/>
    <cellStyle name="Normal 31 16" xfId="806" xr:uid="{00000000-0005-0000-0000-000016030000}"/>
    <cellStyle name="Normal 31 17" xfId="807" xr:uid="{00000000-0005-0000-0000-000017030000}"/>
    <cellStyle name="Normal 31 18" xfId="808" xr:uid="{00000000-0005-0000-0000-000018030000}"/>
    <cellStyle name="Normal 31 19" xfId="809" xr:uid="{00000000-0005-0000-0000-000019030000}"/>
    <cellStyle name="Normal 31 2" xfId="810" xr:uid="{00000000-0005-0000-0000-00001A030000}"/>
    <cellStyle name="Normal 31 20" xfId="811" xr:uid="{00000000-0005-0000-0000-00001B030000}"/>
    <cellStyle name="Normal 31 21" xfId="812" xr:uid="{00000000-0005-0000-0000-00001C030000}"/>
    <cellStyle name="Normal 31 22" xfId="813" xr:uid="{00000000-0005-0000-0000-00001D030000}"/>
    <cellStyle name="Normal 31 23" xfId="814" xr:uid="{00000000-0005-0000-0000-00001E030000}"/>
    <cellStyle name="Normal 31 24" xfId="815" xr:uid="{00000000-0005-0000-0000-00001F030000}"/>
    <cellStyle name="Normal 31 25" xfId="816" xr:uid="{00000000-0005-0000-0000-000020030000}"/>
    <cellStyle name="Normal 31 26" xfId="817" xr:uid="{00000000-0005-0000-0000-000021030000}"/>
    <cellStyle name="Normal 31 27" xfId="818" xr:uid="{00000000-0005-0000-0000-000022030000}"/>
    <cellStyle name="Normal 31 28" xfId="819" xr:uid="{00000000-0005-0000-0000-000023030000}"/>
    <cellStyle name="Normal 31 29" xfId="820" xr:uid="{00000000-0005-0000-0000-000024030000}"/>
    <cellStyle name="Normal 31 3" xfId="821" xr:uid="{00000000-0005-0000-0000-000025030000}"/>
    <cellStyle name="Normal 31 30" xfId="822" xr:uid="{00000000-0005-0000-0000-000026030000}"/>
    <cellStyle name="Normal 31 31" xfId="823" xr:uid="{00000000-0005-0000-0000-000027030000}"/>
    <cellStyle name="Normal 31 32" xfId="824" xr:uid="{00000000-0005-0000-0000-000028030000}"/>
    <cellStyle name="Normal 31 33" xfId="825" xr:uid="{00000000-0005-0000-0000-000029030000}"/>
    <cellStyle name="Normal 31 4" xfId="826" xr:uid="{00000000-0005-0000-0000-00002A030000}"/>
    <cellStyle name="Normal 31 5" xfId="827" xr:uid="{00000000-0005-0000-0000-00002B030000}"/>
    <cellStyle name="Normal 31 6" xfId="828" xr:uid="{00000000-0005-0000-0000-00002C030000}"/>
    <cellStyle name="Normal 31 7" xfId="829" xr:uid="{00000000-0005-0000-0000-00002D030000}"/>
    <cellStyle name="Normal 31 8" xfId="830" xr:uid="{00000000-0005-0000-0000-00002E030000}"/>
    <cellStyle name="Normal 31 9" xfId="831" xr:uid="{00000000-0005-0000-0000-00002F030000}"/>
    <cellStyle name="Normal 32" xfId="832" xr:uid="{00000000-0005-0000-0000-000030030000}"/>
    <cellStyle name="Normal 32 10" xfId="833" xr:uid="{00000000-0005-0000-0000-000031030000}"/>
    <cellStyle name="Normal 32 11" xfId="834" xr:uid="{00000000-0005-0000-0000-000032030000}"/>
    <cellStyle name="Normal 32 12" xfId="835" xr:uid="{00000000-0005-0000-0000-000033030000}"/>
    <cellStyle name="Normal 32 13" xfId="836" xr:uid="{00000000-0005-0000-0000-000034030000}"/>
    <cellStyle name="Normal 32 14" xfId="837" xr:uid="{00000000-0005-0000-0000-000035030000}"/>
    <cellStyle name="Normal 32 15" xfId="838" xr:uid="{00000000-0005-0000-0000-000036030000}"/>
    <cellStyle name="Normal 32 16" xfId="839" xr:uid="{00000000-0005-0000-0000-000037030000}"/>
    <cellStyle name="Normal 32 17" xfId="840" xr:uid="{00000000-0005-0000-0000-000038030000}"/>
    <cellStyle name="Normal 32 18" xfId="841" xr:uid="{00000000-0005-0000-0000-000039030000}"/>
    <cellStyle name="Normal 32 19" xfId="842" xr:uid="{00000000-0005-0000-0000-00003A030000}"/>
    <cellStyle name="Normal 32 2" xfId="843" xr:uid="{00000000-0005-0000-0000-00003B030000}"/>
    <cellStyle name="Normal 32 20" xfId="844" xr:uid="{00000000-0005-0000-0000-00003C030000}"/>
    <cellStyle name="Normal 32 21" xfId="845" xr:uid="{00000000-0005-0000-0000-00003D030000}"/>
    <cellStyle name="Normal 32 22" xfId="846" xr:uid="{00000000-0005-0000-0000-00003E030000}"/>
    <cellStyle name="Normal 32 23" xfId="847" xr:uid="{00000000-0005-0000-0000-00003F030000}"/>
    <cellStyle name="Normal 32 24" xfId="848" xr:uid="{00000000-0005-0000-0000-000040030000}"/>
    <cellStyle name="Normal 32 25" xfId="849" xr:uid="{00000000-0005-0000-0000-000041030000}"/>
    <cellStyle name="Normal 32 26" xfId="850" xr:uid="{00000000-0005-0000-0000-000042030000}"/>
    <cellStyle name="Normal 32 27" xfId="851" xr:uid="{00000000-0005-0000-0000-000043030000}"/>
    <cellStyle name="Normal 32 28" xfId="852" xr:uid="{00000000-0005-0000-0000-000044030000}"/>
    <cellStyle name="Normal 32 29" xfId="853" xr:uid="{00000000-0005-0000-0000-000045030000}"/>
    <cellStyle name="Normal 32 3" xfId="854" xr:uid="{00000000-0005-0000-0000-000046030000}"/>
    <cellStyle name="Normal 32 30" xfId="855" xr:uid="{00000000-0005-0000-0000-000047030000}"/>
    <cellStyle name="Normal 32 31" xfId="856" xr:uid="{00000000-0005-0000-0000-000048030000}"/>
    <cellStyle name="Normal 32 32" xfId="857" xr:uid="{00000000-0005-0000-0000-000049030000}"/>
    <cellStyle name="Normal 32 33" xfId="858" xr:uid="{00000000-0005-0000-0000-00004A030000}"/>
    <cellStyle name="Normal 32 4" xfId="859" xr:uid="{00000000-0005-0000-0000-00004B030000}"/>
    <cellStyle name="Normal 32 5" xfId="860" xr:uid="{00000000-0005-0000-0000-00004C030000}"/>
    <cellStyle name="Normal 32 6" xfId="861" xr:uid="{00000000-0005-0000-0000-00004D030000}"/>
    <cellStyle name="Normal 32 7" xfId="862" xr:uid="{00000000-0005-0000-0000-00004E030000}"/>
    <cellStyle name="Normal 32 8" xfId="863" xr:uid="{00000000-0005-0000-0000-00004F030000}"/>
    <cellStyle name="Normal 32 9" xfId="864" xr:uid="{00000000-0005-0000-0000-000050030000}"/>
    <cellStyle name="Normal 33" xfId="865" xr:uid="{00000000-0005-0000-0000-000051030000}"/>
    <cellStyle name="Normal 33 10" xfId="866" xr:uid="{00000000-0005-0000-0000-000052030000}"/>
    <cellStyle name="Normal 33 11" xfId="867" xr:uid="{00000000-0005-0000-0000-000053030000}"/>
    <cellStyle name="Normal 33 12" xfId="868" xr:uid="{00000000-0005-0000-0000-000054030000}"/>
    <cellStyle name="Normal 33 13" xfId="869" xr:uid="{00000000-0005-0000-0000-000055030000}"/>
    <cellStyle name="Normal 33 14" xfId="870" xr:uid="{00000000-0005-0000-0000-000056030000}"/>
    <cellStyle name="Normal 33 15" xfId="871" xr:uid="{00000000-0005-0000-0000-000057030000}"/>
    <cellStyle name="Normal 33 16" xfId="872" xr:uid="{00000000-0005-0000-0000-000058030000}"/>
    <cellStyle name="Normal 33 17" xfId="873" xr:uid="{00000000-0005-0000-0000-000059030000}"/>
    <cellStyle name="Normal 33 18" xfId="874" xr:uid="{00000000-0005-0000-0000-00005A030000}"/>
    <cellStyle name="Normal 33 19" xfId="875" xr:uid="{00000000-0005-0000-0000-00005B030000}"/>
    <cellStyle name="Normal 33 2" xfId="876" xr:uid="{00000000-0005-0000-0000-00005C030000}"/>
    <cellStyle name="Normal 33 20" xfId="877" xr:uid="{00000000-0005-0000-0000-00005D030000}"/>
    <cellStyle name="Normal 33 21" xfId="878" xr:uid="{00000000-0005-0000-0000-00005E030000}"/>
    <cellStyle name="Normal 33 22" xfId="879" xr:uid="{00000000-0005-0000-0000-00005F030000}"/>
    <cellStyle name="Normal 33 23" xfId="880" xr:uid="{00000000-0005-0000-0000-000060030000}"/>
    <cellStyle name="Normal 33 24" xfId="881" xr:uid="{00000000-0005-0000-0000-000061030000}"/>
    <cellStyle name="Normal 33 25" xfId="882" xr:uid="{00000000-0005-0000-0000-000062030000}"/>
    <cellStyle name="Normal 33 26" xfId="883" xr:uid="{00000000-0005-0000-0000-000063030000}"/>
    <cellStyle name="Normal 33 27" xfId="884" xr:uid="{00000000-0005-0000-0000-000064030000}"/>
    <cellStyle name="Normal 33 28" xfId="885" xr:uid="{00000000-0005-0000-0000-000065030000}"/>
    <cellStyle name="Normal 33 29" xfId="886" xr:uid="{00000000-0005-0000-0000-000066030000}"/>
    <cellStyle name="Normal 33 3" xfId="887" xr:uid="{00000000-0005-0000-0000-000067030000}"/>
    <cellStyle name="Normal 33 30" xfId="888" xr:uid="{00000000-0005-0000-0000-000068030000}"/>
    <cellStyle name="Normal 33 31" xfId="889" xr:uid="{00000000-0005-0000-0000-000069030000}"/>
    <cellStyle name="Normal 33 32" xfId="890" xr:uid="{00000000-0005-0000-0000-00006A030000}"/>
    <cellStyle name="Normal 33 33" xfId="891" xr:uid="{00000000-0005-0000-0000-00006B030000}"/>
    <cellStyle name="Normal 33 4" xfId="892" xr:uid="{00000000-0005-0000-0000-00006C030000}"/>
    <cellStyle name="Normal 33 5" xfId="893" xr:uid="{00000000-0005-0000-0000-00006D030000}"/>
    <cellStyle name="Normal 33 6" xfId="894" xr:uid="{00000000-0005-0000-0000-00006E030000}"/>
    <cellStyle name="Normal 33 7" xfId="895" xr:uid="{00000000-0005-0000-0000-00006F030000}"/>
    <cellStyle name="Normal 33 8" xfId="896" xr:uid="{00000000-0005-0000-0000-000070030000}"/>
    <cellStyle name="Normal 33 9" xfId="897" xr:uid="{00000000-0005-0000-0000-000071030000}"/>
    <cellStyle name="Normal 34" xfId="898" xr:uid="{00000000-0005-0000-0000-000072030000}"/>
    <cellStyle name="Normal 34 10" xfId="899" xr:uid="{00000000-0005-0000-0000-000073030000}"/>
    <cellStyle name="Normal 34 11" xfId="900" xr:uid="{00000000-0005-0000-0000-000074030000}"/>
    <cellStyle name="Normal 34 12" xfId="901" xr:uid="{00000000-0005-0000-0000-000075030000}"/>
    <cellStyle name="Normal 34 13" xfId="902" xr:uid="{00000000-0005-0000-0000-000076030000}"/>
    <cellStyle name="Normal 34 14" xfId="903" xr:uid="{00000000-0005-0000-0000-000077030000}"/>
    <cellStyle name="Normal 34 15" xfId="904" xr:uid="{00000000-0005-0000-0000-000078030000}"/>
    <cellStyle name="Normal 34 16" xfId="905" xr:uid="{00000000-0005-0000-0000-000079030000}"/>
    <cellStyle name="Normal 34 17" xfId="906" xr:uid="{00000000-0005-0000-0000-00007A030000}"/>
    <cellStyle name="Normal 34 18" xfId="907" xr:uid="{00000000-0005-0000-0000-00007B030000}"/>
    <cellStyle name="Normal 34 19" xfId="908" xr:uid="{00000000-0005-0000-0000-00007C030000}"/>
    <cellStyle name="Normal 34 2" xfId="909" xr:uid="{00000000-0005-0000-0000-00007D030000}"/>
    <cellStyle name="Normal 34 20" xfId="910" xr:uid="{00000000-0005-0000-0000-00007E030000}"/>
    <cellStyle name="Normal 34 21" xfId="911" xr:uid="{00000000-0005-0000-0000-00007F030000}"/>
    <cellStyle name="Normal 34 22" xfId="912" xr:uid="{00000000-0005-0000-0000-000080030000}"/>
    <cellStyle name="Normal 34 23" xfId="913" xr:uid="{00000000-0005-0000-0000-000081030000}"/>
    <cellStyle name="Normal 34 24" xfId="914" xr:uid="{00000000-0005-0000-0000-000082030000}"/>
    <cellStyle name="Normal 34 25" xfId="915" xr:uid="{00000000-0005-0000-0000-000083030000}"/>
    <cellStyle name="Normal 34 26" xfId="916" xr:uid="{00000000-0005-0000-0000-000084030000}"/>
    <cellStyle name="Normal 34 27" xfId="917" xr:uid="{00000000-0005-0000-0000-000085030000}"/>
    <cellStyle name="Normal 34 28" xfId="918" xr:uid="{00000000-0005-0000-0000-000086030000}"/>
    <cellStyle name="Normal 34 29" xfId="919" xr:uid="{00000000-0005-0000-0000-000087030000}"/>
    <cellStyle name="Normal 34 3" xfId="920" xr:uid="{00000000-0005-0000-0000-000088030000}"/>
    <cellStyle name="Normal 34 30" xfId="921" xr:uid="{00000000-0005-0000-0000-000089030000}"/>
    <cellStyle name="Normal 34 31" xfId="922" xr:uid="{00000000-0005-0000-0000-00008A030000}"/>
    <cellStyle name="Normal 34 32" xfId="923" xr:uid="{00000000-0005-0000-0000-00008B030000}"/>
    <cellStyle name="Normal 34 33" xfId="924" xr:uid="{00000000-0005-0000-0000-00008C030000}"/>
    <cellStyle name="Normal 34 4" xfId="925" xr:uid="{00000000-0005-0000-0000-00008D030000}"/>
    <cellStyle name="Normal 34 5" xfId="926" xr:uid="{00000000-0005-0000-0000-00008E030000}"/>
    <cellStyle name="Normal 34 6" xfId="927" xr:uid="{00000000-0005-0000-0000-00008F030000}"/>
    <cellStyle name="Normal 34 7" xfId="928" xr:uid="{00000000-0005-0000-0000-000090030000}"/>
    <cellStyle name="Normal 34 8" xfId="929" xr:uid="{00000000-0005-0000-0000-000091030000}"/>
    <cellStyle name="Normal 34 9" xfId="930" xr:uid="{00000000-0005-0000-0000-000092030000}"/>
    <cellStyle name="Normal 35" xfId="931" xr:uid="{00000000-0005-0000-0000-000093030000}"/>
    <cellStyle name="Normal 35 2" xfId="932" xr:uid="{00000000-0005-0000-0000-000094030000}"/>
    <cellStyle name="Normal 36" xfId="933" xr:uid="{00000000-0005-0000-0000-000095030000}"/>
    <cellStyle name="Normal 36 2" xfId="934" xr:uid="{00000000-0005-0000-0000-000096030000}"/>
    <cellStyle name="Normal 36 3" xfId="935" xr:uid="{00000000-0005-0000-0000-000097030000}"/>
    <cellStyle name="Normal 37" xfId="936" xr:uid="{00000000-0005-0000-0000-000098030000}"/>
    <cellStyle name="Normal 37 2" xfId="937" xr:uid="{00000000-0005-0000-0000-000099030000}"/>
    <cellStyle name="Normal 38" xfId="938" xr:uid="{00000000-0005-0000-0000-00009A030000}"/>
    <cellStyle name="Normal 38 2" xfId="939" xr:uid="{00000000-0005-0000-0000-00009B030000}"/>
    <cellStyle name="Normal 39" xfId="940" xr:uid="{00000000-0005-0000-0000-00009C030000}"/>
    <cellStyle name="Normal 39 2" xfId="941" xr:uid="{00000000-0005-0000-0000-00009D030000}"/>
    <cellStyle name="Normal 4" xfId="14" xr:uid="{00000000-0005-0000-0000-00009E030000}"/>
    <cellStyle name="Normal 4 10" xfId="942" xr:uid="{00000000-0005-0000-0000-00009F030000}"/>
    <cellStyle name="Normal 4 11" xfId="943" xr:uid="{00000000-0005-0000-0000-0000A0030000}"/>
    <cellStyle name="Normal 4 12" xfId="944" xr:uid="{00000000-0005-0000-0000-0000A1030000}"/>
    <cellStyle name="Normal 4 13" xfId="945" xr:uid="{00000000-0005-0000-0000-0000A2030000}"/>
    <cellStyle name="Normal 4 14" xfId="946" xr:uid="{00000000-0005-0000-0000-0000A3030000}"/>
    <cellStyle name="Normal 4 15" xfId="947" xr:uid="{00000000-0005-0000-0000-0000A4030000}"/>
    <cellStyle name="Normal 4 16" xfId="948" xr:uid="{00000000-0005-0000-0000-0000A5030000}"/>
    <cellStyle name="Normal 4 17" xfId="949" xr:uid="{00000000-0005-0000-0000-0000A6030000}"/>
    <cellStyle name="Normal 4 18" xfId="950" xr:uid="{00000000-0005-0000-0000-0000A7030000}"/>
    <cellStyle name="Normal 4 19" xfId="951" xr:uid="{00000000-0005-0000-0000-0000A8030000}"/>
    <cellStyle name="Normal 4 2" xfId="952" xr:uid="{00000000-0005-0000-0000-0000A9030000}"/>
    <cellStyle name="Normal 4 20" xfId="953" xr:uid="{00000000-0005-0000-0000-0000AA030000}"/>
    <cellStyle name="Normal 4 21" xfId="954" xr:uid="{00000000-0005-0000-0000-0000AB030000}"/>
    <cellStyle name="Normal 4 22" xfId="955" xr:uid="{00000000-0005-0000-0000-0000AC030000}"/>
    <cellStyle name="Normal 4 23" xfId="956" xr:uid="{00000000-0005-0000-0000-0000AD030000}"/>
    <cellStyle name="Normal 4 24" xfId="957" xr:uid="{00000000-0005-0000-0000-0000AE030000}"/>
    <cellStyle name="Normal 4 25" xfId="958" xr:uid="{00000000-0005-0000-0000-0000AF030000}"/>
    <cellStyle name="Normal 4 26" xfId="959" xr:uid="{00000000-0005-0000-0000-0000B0030000}"/>
    <cellStyle name="Normal 4 27" xfId="960" xr:uid="{00000000-0005-0000-0000-0000B1030000}"/>
    <cellStyle name="Normal 4 28" xfId="961" xr:uid="{00000000-0005-0000-0000-0000B2030000}"/>
    <cellStyle name="Normal 4 29" xfId="962" xr:uid="{00000000-0005-0000-0000-0000B3030000}"/>
    <cellStyle name="Normal 4 3" xfId="963" xr:uid="{00000000-0005-0000-0000-0000B4030000}"/>
    <cellStyle name="Normal 4 30" xfId="964" xr:uid="{00000000-0005-0000-0000-0000B5030000}"/>
    <cellStyle name="Normal 4 31" xfId="965" xr:uid="{00000000-0005-0000-0000-0000B6030000}"/>
    <cellStyle name="Normal 4 32" xfId="966" xr:uid="{00000000-0005-0000-0000-0000B7030000}"/>
    <cellStyle name="Normal 4 33" xfId="967" xr:uid="{00000000-0005-0000-0000-0000B8030000}"/>
    <cellStyle name="Normal 4 34" xfId="968" xr:uid="{00000000-0005-0000-0000-0000B9030000}"/>
    <cellStyle name="Normal 4 35" xfId="969" xr:uid="{00000000-0005-0000-0000-0000BA030000}"/>
    <cellStyle name="Normal 4 4" xfId="970" xr:uid="{00000000-0005-0000-0000-0000BB030000}"/>
    <cellStyle name="Normal 4 5" xfId="971" xr:uid="{00000000-0005-0000-0000-0000BC030000}"/>
    <cellStyle name="Normal 4 6" xfId="972" xr:uid="{00000000-0005-0000-0000-0000BD030000}"/>
    <cellStyle name="Normal 4 7" xfId="973" xr:uid="{00000000-0005-0000-0000-0000BE030000}"/>
    <cellStyle name="Normal 4 8" xfId="974" xr:uid="{00000000-0005-0000-0000-0000BF030000}"/>
    <cellStyle name="Normal 4 9" xfId="975" xr:uid="{00000000-0005-0000-0000-0000C0030000}"/>
    <cellStyle name="Normal 40" xfId="976" xr:uid="{00000000-0005-0000-0000-0000C1030000}"/>
    <cellStyle name="Normal 40 2" xfId="977" xr:uid="{00000000-0005-0000-0000-0000C2030000}"/>
    <cellStyle name="Normal 41" xfId="978" xr:uid="{00000000-0005-0000-0000-0000C3030000}"/>
    <cellStyle name="Normal 41 2" xfId="979" xr:uid="{00000000-0005-0000-0000-0000C4030000}"/>
    <cellStyle name="Normal 42" xfId="980" xr:uid="{00000000-0005-0000-0000-0000C5030000}"/>
    <cellStyle name="Normal 42 2" xfId="981" xr:uid="{00000000-0005-0000-0000-0000C6030000}"/>
    <cellStyle name="Normal 43" xfId="982" xr:uid="{00000000-0005-0000-0000-0000C7030000}"/>
    <cellStyle name="Normal 44" xfId="983" xr:uid="{00000000-0005-0000-0000-0000C8030000}"/>
    <cellStyle name="Normal 45" xfId="984" xr:uid="{00000000-0005-0000-0000-0000C9030000}"/>
    <cellStyle name="Normal 46" xfId="985" xr:uid="{00000000-0005-0000-0000-0000CA030000}"/>
    <cellStyle name="Normal 47" xfId="986" xr:uid="{00000000-0005-0000-0000-0000CB030000}"/>
    <cellStyle name="Normal 48" xfId="987" xr:uid="{00000000-0005-0000-0000-0000CC030000}"/>
    <cellStyle name="Normal 49" xfId="988" xr:uid="{00000000-0005-0000-0000-0000CD030000}"/>
    <cellStyle name="Normal 5" xfId="15" xr:uid="{00000000-0005-0000-0000-0000CE030000}"/>
    <cellStyle name="Normal 5 2" xfId="989" xr:uid="{00000000-0005-0000-0000-0000CF030000}"/>
    <cellStyle name="Normal 5 3" xfId="990" xr:uid="{00000000-0005-0000-0000-0000D0030000}"/>
    <cellStyle name="Normal 5 4" xfId="991" xr:uid="{00000000-0005-0000-0000-0000D1030000}"/>
    <cellStyle name="Normal 50" xfId="7" xr:uid="{00000000-0005-0000-0000-0000D2030000}"/>
    <cellStyle name="Normal 51" xfId="992" xr:uid="{00000000-0005-0000-0000-0000D3030000}"/>
    <cellStyle name="Normal 52" xfId="993" xr:uid="{00000000-0005-0000-0000-0000D4030000}"/>
    <cellStyle name="Normal 53" xfId="994" xr:uid="{00000000-0005-0000-0000-0000D5030000}"/>
    <cellStyle name="Normal 54" xfId="995" xr:uid="{00000000-0005-0000-0000-0000D6030000}"/>
    <cellStyle name="Normal 55" xfId="996" xr:uid="{00000000-0005-0000-0000-0000D7030000}"/>
    <cellStyle name="Normal 56" xfId="997" xr:uid="{00000000-0005-0000-0000-0000D8030000}"/>
    <cellStyle name="Normal 57" xfId="998" xr:uid="{00000000-0005-0000-0000-0000D9030000}"/>
    <cellStyle name="Normal 58" xfId="999" xr:uid="{00000000-0005-0000-0000-0000DA030000}"/>
    <cellStyle name="Normal 59" xfId="1000" xr:uid="{00000000-0005-0000-0000-0000DB030000}"/>
    <cellStyle name="Normal 6" xfId="16" xr:uid="{00000000-0005-0000-0000-0000DC030000}"/>
    <cellStyle name="Normal 6 10" xfId="1001" xr:uid="{00000000-0005-0000-0000-0000DD030000}"/>
    <cellStyle name="Normal 6 11" xfId="1002" xr:uid="{00000000-0005-0000-0000-0000DE030000}"/>
    <cellStyle name="Normal 6 12" xfId="1003" xr:uid="{00000000-0005-0000-0000-0000DF030000}"/>
    <cellStyle name="Normal 6 13" xfId="1004" xr:uid="{00000000-0005-0000-0000-0000E0030000}"/>
    <cellStyle name="Normal 6 14" xfId="1005" xr:uid="{00000000-0005-0000-0000-0000E1030000}"/>
    <cellStyle name="Normal 6 15" xfId="1006" xr:uid="{00000000-0005-0000-0000-0000E2030000}"/>
    <cellStyle name="Normal 6 16" xfId="1007" xr:uid="{00000000-0005-0000-0000-0000E3030000}"/>
    <cellStyle name="Normal 6 17" xfId="1008" xr:uid="{00000000-0005-0000-0000-0000E4030000}"/>
    <cellStyle name="Normal 6 18" xfId="1009" xr:uid="{00000000-0005-0000-0000-0000E5030000}"/>
    <cellStyle name="Normal 6 19" xfId="1010" xr:uid="{00000000-0005-0000-0000-0000E6030000}"/>
    <cellStyle name="Normal 6 2" xfId="1011" xr:uid="{00000000-0005-0000-0000-0000E7030000}"/>
    <cellStyle name="Normal 6 20" xfId="1012" xr:uid="{00000000-0005-0000-0000-0000E8030000}"/>
    <cellStyle name="Normal 6 21" xfId="1013" xr:uid="{00000000-0005-0000-0000-0000E9030000}"/>
    <cellStyle name="Normal 6 22" xfId="1014" xr:uid="{00000000-0005-0000-0000-0000EA030000}"/>
    <cellStyle name="Normal 6 23" xfId="1015" xr:uid="{00000000-0005-0000-0000-0000EB030000}"/>
    <cellStyle name="Normal 6 24" xfId="1016" xr:uid="{00000000-0005-0000-0000-0000EC030000}"/>
    <cellStyle name="Normal 6 25" xfId="1017" xr:uid="{00000000-0005-0000-0000-0000ED030000}"/>
    <cellStyle name="Normal 6 26" xfId="1018" xr:uid="{00000000-0005-0000-0000-0000EE030000}"/>
    <cellStyle name="Normal 6 27" xfId="1019" xr:uid="{00000000-0005-0000-0000-0000EF030000}"/>
    <cellStyle name="Normal 6 28" xfId="1020" xr:uid="{00000000-0005-0000-0000-0000F0030000}"/>
    <cellStyle name="Normal 6 29" xfId="1021" xr:uid="{00000000-0005-0000-0000-0000F1030000}"/>
    <cellStyle name="Normal 6 3" xfId="1022" xr:uid="{00000000-0005-0000-0000-0000F2030000}"/>
    <cellStyle name="Normal 6 30" xfId="1023" xr:uid="{00000000-0005-0000-0000-0000F3030000}"/>
    <cellStyle name="Normal 6 31" xfId="1024" xr:uid="{00000000-0005-0000-0000-0000F4030000}"/>
    <cellStyle name="Normal 6 32" xfId="1025" xr:uid="{00000000-0005-0000-0000-0000F5030000}"/>
    <cellStyle name="Normal 6 33" xfId="1026" xr:uid="{00000000-0005-0000-0000-0000F6030000}"/>
    <cellStyle name="Normal 6 34" xfId="1027" xr:uid="{00000000-0005-0000-0000-0000F7030000}"/>
    <cellStyle name="Normal 6 35" xfId="1028" xr:uid="{00000000-0005-0000-0000-0000F8030000}"/>
    <cellStyle name="Normal 6 4" xfId="1029" xr:uid="{00000000-0005-0000-0000-0000F9030000}"/>
    <cellStyle name="Normal 6 5" xfId="1030" xr:uid="{00000000-0005-0000-0000-0000FA030000}"/>
    <cellStyle name="Normal 6 6" xfId="1031" xr:uid="{00000000-0005-0000-0000-0000FB030000}"/>
    <cellStyle name="Normal 6 7" xfId="1032" xr:uid="{00000000-0005-0000-0000-0000FC030000}"/>
    <cellStyle name="Normal 6 8" xfId="1033" xr:uid="{00000000-0005-0000-0000-0000FD030000}"/>
    <cellStyle name="Normal 6 9" xfId="1034" xr:uid="{00000000-0005-0000-0000-0000FE030000}"/>
    <cellStyle name="Normal 60" xfId="1035" xr:uid="{00000000-0005-0000-0000-0000FF030000}"/>
    <cellStyle name="Normal 61" xfId="1036" xr:uid="{00000000-0005-0000-0000-000000040000}"/>
    <cellStyle name="Normal 62" xfId="1037" xr:uid="{00000000-0005-0000-0000-000001040000}"/>
    <cellStyle name="Normal 63" xfId="1038" xr:uid="{00000000-0005-0000-0000-000002040000}"/>
    <cellStyle name="Normal 64" xfId="1039" xr:uid="{00000000-0005-0000-0000-000003040000}"/>
    <cellStyle name="Normal 65" xfId="1040" xr:uid="{00000000-0005-0000-0000-000004040000}"/>
    <cellStyle name="Normal 66" xfId="1041" xr:uid="{00000000-0005-0000-0000-000005040000}"/>
    <cellStyle name="Normal 67" xfId="1042" xr:uid="{00000000-0005-0000-0000-000006040000}"/>
    <cellStyle name="Normal 68" xfId="1043" xr:uid="{00000000-0005-0000-0000-000007040000}"/>
    <cellStyle name="Normal 69" xfId="1044" xr:uid="{00000000-0005-0000-0000-000008040000}"/>
    <cellStyle name="Normal 7" xfId="17" xr:uid="{00000000-0005-0000-0000-000009040000}"/>
    <cellStyle name="Normal 7 10" xfId="1045" xr:uid="{00000000-0005-0000-0000-00000A040000}"/>
    <cellStyle name="Normal 7 11" xfId="1046" xr:uid="{00000000-0005-0000-0000-00000B040000}"/>
    <cellStyle name="Normal 7 12" xfId="1047" xr:uid="{00000000-0005-0000-0000-00000C040000}"/>
    <cellStyle name="Normal 7 13" xfId="1048" xr:uid="{00000000-0005-0000-0000-00000D040000}"/>
    <cellStyle name="Normal 7 14" xfId="1049" xr:uid="{00000000-0005-0000-0000-00000E040000}"/>
    <cellStyle name="Normal 7 15" xfId="1050" xr:uid="{00000000-0005-0000-0000-00000F040000}"/>
    <cellStyle name="Normal 7 16" xfId="1051" xr:uid="{00000000-0005-0000-0000-000010040000}"/>
    <cellStyle name="Normal 7 17" xfId="1052" xr:uid="{00000000-0005-0000-0000-000011040000}"/>
    <cellStyle name="Normal 7 18" xfId="1053" xr:uid="{00000000-0005-0000-0000-000012040000}"/>
    <cellStyle name="Normal 7 19" xfId="1054" xr:uid="{00000000-0005-0000-0000-000013040000}"/>
    <cellStyle name="Normal 7 2" xfId="1055" xr:uid="{00000000-0005-0000-0000-000014040000}"/>
    <cellStyle name="Normal 7 20" xfId="1056" xr:uid="{00000000-0005-0000-0000-000015040000}"/>
    <cellStyle name="Normal 7 21" xfId="1057" xr:uid="{00000000-0005-0000-0000-000016040000}"/>
    <cellStyle name="Normal 7 22" xfId="1058" xr:uid="{00000000-0005-0000-0000-000017040000}"/>
    <cellStyle name="Normal 7 23" xfId="1059" xr:uid="{00000000-0005-0000-0000-000018040000}"/>
    <cellStyle name="Normal 7 24" xfId="1060" xr:uid="{00000000-0005-0000-0000-000019040000}"/>
    <cellStyle name="Normal 7 25" xfId="1061" xr:uid="{00000000-0005-0000-0000-00001A040000}"/>
    <cellStyle name="Normal 7 26" xfId="1062" xr:uid="{00000000-0005-0000-0000-00001B040000}"/>
    <cellStyle name="Normal 7 27" xfId="1063" xr:uid="{00000000-0005-0000-0000-00001C040000}"/>
    <cellStyle name="Normal 7 28" xfId="1064" xr:uid="{00000000-0005-0000-0000-00001D040000}"/>
    <cellStyle name="Normal 7 29" xfId="1065" xr:uid="{00000000-0005-0000-0000-00001E040000}"/>
    <cellStyle name="Normal 7 3" xfId="1066" xr:uid="{00000000-0005-0000-0000-00001F040000}"/>
    <cellStyle name="Normal 7 30" xfId="1067" xr:uid="{00000000-0005-0000-0000-000020040000}"/>
    <cellStyle name="Normal 7 31" xfId="1068" xr:uid="{00000000-0005-0000-0000-000021040000}"/>
    <cellStyle name="Normal 7 32" xfId="1069" xr:uid="{00000000-0005-0000-0000-000022040000}"/>
    <cellStyle name="Normal 7 33" xfId="1070" xr:uid="{00000000-0005-0000-0000-000023040000}"/>
    <cellStyle name="Normal 7 34" xfId="1071" xr:uid="{00000000-0005-0000-0000-000024040000}"/>
    <cellStyle name="Normal 7 35" xfId="1072" xr:uid="{00000000-0005-0000-0000-000025040000}"/>
    <cellStyle name="Normal 7 4" xfId="1073" xr:uid="{00000000-0005-0000-0000-000026040000}"/>
    <cellStyle name="Normal 7 5" xfId="1074" xr:uid="{00000000-0005-0000-0000-000027040000}"/>
    <cellStyle name="Normal 7 6" xfId="1075" xr:uid="{00000000-0005-0000-0000-000028040000}"/>
    <cellStyle name="Normal 7 7" xfId="1076" xr:uid="{00000000-0005-0000-0000-000029040000}"/>
    <cellStyle name="Normal 7 8" xfId="1077" xr:uid="{00000000-0005-0000-0000-00002A040000}"/>
    <cellStyle name="Normal 7 9" xfId="1078" xr:uid="{00000000-0005-0000-0000-00002B040000}"/>
    <cellStyle name="Normal 70" xfId="1079" xr:uid="{00000000-0005-0000-0000-00002C040000}"/>
    <cellStyle name="Normal 71" xfId="1080" xr:uid="{00000000-0005-0000-0000-00002D040000}"/>
    <cellStyle name="Normal 72" xfId="1081" xr:uid="{00000000-0005-0000-0000-00002E040000}"/>
    <cellStyle name="Normal 73" xfId="1082" xr:uid="{00000000-0005-0000-0000-00002F040000}"/>
    <cellStyle name="Normal 74" xfId="5" xr:uid="{00000000-0005-0000-0000-000030040000}"/>
    <cellStyle name="Normal 75" xfId="1" xr:uid="{00000000-0005-0000-0000-000031040000}"/>
    <cellStyle name="Normal 76" xfId="1083" xr:uid="{00000000-0005-0000-0000-000032040000}"/>
    <cellStyle name="Normal 77" xfId="1084" xr:uid="{00000000-0005-0000-0000-000033040000}"/>
    <cellStyle name="Normal 78" xfId="1085" xr:uid="{00000000-0005-0000-0000-000034040000}"/>
    <cellStyle name="Normal 79" xfId="1086" xr:uid="{00000000-0005-0000-0000-000035040000}"/>
    <cellStyle name="Normal 8" xfId="18" xr:uid="{00000000-0005-0000-0000-000036040000}"/>
    <cellStyle name="Normal 8 10" xfId="1087" xr:uid="{00000000-0005-0000-0000-000037040000}"/>
    <cellStyle name="Normal 8 11" xfId="1088" xr:uid="{00000000-0005-0000-0000-000038040000}"/>
    <cellStyle name="Normal 8 12" xfId="1089" xr:uid="{00000000-0005-0000-0000-000039040000}"/>
    <cellStyle name="Normal 8 13" xfId="1090" xr:uid="{00000000-0005-0000-0000-00003A040000}"/>
    <cellStyle name="Normal 8 14" xfId="1091" xr:uid="{00000000-0005-0000-0000-00003B040000}"/>
    <cellStyle name="Normal 8 15" xfId="1092" xr:uid="{00000000-0005-0000-0000-00003C040000}"/>
    <cellStyle name="Normal 8 16" xfId="1093" xr:uid="{00000000-0005-0000-0000-00003D040000}"/>
    <cellStyle name="Normal 8 17" xfId="1094" xr:uid="{00000000-0005-0000-0000-00003E040000}"/>
    <cellStyle name="Normal 8 18" xfId="1095" xr:uid="{00000000-0005-0000-0000-00003F040000}"/>
    <cellStyle name="Normal 8 19" xfId="1096" xr:uid="{00000000-0005-0000-0000-000040040000}"/>
    <cellStyle name="Normal 8 2" xfId="1097" xr:uid="{00000000-0005-0000-0000-000041040000}"/>
    <cellStyle name="Normal 8 20" xfId="1098" xr:uid="{00000000-0005-0000-0000-000042040000}"/>
    <cellStyle name="Normal 8 21" xfId="1099" xr:uid="{00000000-0005-0000-0000-000043040000}"/>
    <cellStyle name="Normal 8 22" xfId="1100" xr:uid="{00000000-0005-0000-0000-000044040000}"/>
    <cellStyle name="Normal 8 23" xfId="1101" xr:uid="{00000000-0005-0000-0000-000045040000}"/>
    <cellStyle name="Normal 8 24" xfId="1102" xr:uid="{00000000-0005-0000-0000-000046040000}"/>
    <cellStyle name="Normal 8 25" xfId="1103" xr:uid="{00000000-0005-0000-0000-000047040000}"/>
    <cellStyle name="Normal 8 26" xfId="1104" xr:uid="{00000000-0005-0000-0000-000048040000}"/>
    <cellStyle name="Normal 8 27" xfId="1105" xr:uid="{00000000-0005-0000-0000-000049040000}"/>
    <cellStyle name="Normal 8 28" xfId="1106" xr:uid="{00000000-0005-0000-0000-00004A040000}"/>
    <cellStyle name="Normal 8 29" xfId="1107" xr:uid="{00000000-0005-0000-0000-00004B040000}"/>
    <cellStyle name="Normal 8 3" xfId="1108" xr:uid="{00000000-0005-0000-0000-00004C040000}"/>
    <cellStyle name="Normal 8 30" xfId="1109" xr:uid="{00000000-0005-0000-0000-00004D040000}"/>
    <cellStyle name="Normal 8 31" xfId="1110" xr:uid="{00000000-0005-0000-0000-00004E040000}"/>
    <cellStyle name="Normal 8 32" xfId="1111" xr:uid="{00000000-0005-0000-0000-00004F040000}"/>
    <cellStyle name="Normal 8 33" xfId="1112" xr:uid="{00000000-0005-0000-0000-000050040000}"/>
    <cellStyle name="Normal 8 34" xfId="1113" xr:uid="{00000000-0005-0000-0000-000051040000}"/>
    <cellStyle name="Normal 8 35" xfId="1114" xr:uid="{00000000-0005-0000-0000-000052040000}"/>
    <cellStyle name="Normal 8 4" xfId="1115" xr:uid="{00000000-0005-0000-0000-000053040000}"/>
    <cellStyle name="Normal 8 5" xfId="1116" xr:uid="{00000000-0005-0000-0000-000054040000}"/>
    <cellStyle name="Normal 8 6" xfId="1117" xr:uid="{00000000-0005-0000-0000-000055040000}"/>
    <cellStyle name="Normal 8 7" xfId="1118" xr:uid="{00000000-0005-0000-0000-000056040000}"/>
    <cellStyle name="Normal 8 8" xfId="1119" xr:uid="{00000000-0005-0000-0000-000057040000}"/>
    <cellStyle name="Normal 8 9" xfId="1120" xr:uid="{00000000-0005-0000-0000-000058040000}"/>
    <cellStyle name="Normal 80" xfId="1121" xr:uid="{00000000-0005-0000-0000-000059040000}"/>
    <cellStyle name="Normal 81" xfId="21" xr:uid="{00000000-0005-0000-0000-00005A040000}"/>
    <cellStyle name="Normal 81 2" xfId="1122" xr:uid="{00000000-0005-0000-0000-00005B040000}"/>
    <cellStyle name="Normal 82" xfId="24" xr:uid="{00000000-0005-0000-0000-00005C040000}"/>
    <cellStyle name="Normal 83" xfId="23" xr:uid="{00000000-0005-0000-0000-00005D040000}"/>
    <cellStyle name="Normal 84" xfId="22" xr:uid="{00000000-0005-0000-0000-00005E040000}"/>
    <cellStyle name="Normal 85" xfId="25" xr:uid="{00000000-0005-0000-0000-00005F040000}"/>
    <cellStyle name="Normal 86" xfId="6" xr:uid="{00000000-0005-0000-0000-000060040000}"/>
    <cellStyle name="Normal 87" xfId="1162" xr:uid="{00000000-0005-0000-0000-000061040000}"/>
    <cellStyle name="Normal 88" xfId="1163" xr:uid="{00000000-0005-0000-0000-000062040000}"/>
    <cellStyle name="Normal 89" xfId="1164" xr:uid="{00000000-0005-0000-0000-000063040000}"/>
    <cellStyle name="Normal 9" xfId="19" xr:uid="{00000000-0005-0000-0000-000064040000}"/>
    <cellStyle name="Normal 9 10" xfId="1123" xr:uid="{00000000-0005-0000-0000-000065040000}"/>
    <cellStyle name="Normal 9 11" xfId="1124" xr:uid="{00000000-0005-0000-0000-000066040000}"/>
    <cellStyle name="Normal 9 12" xfId="1125" xr:uid="{00000000-0005-0000-0000-000067040000}"/>
    <cellStyle name="Normal 9 13" xfId="1126" xr:uid="{00000000-0005-0000-0000-000068040000}"/>
    <cellStyle name="Normal 9 14" xfId="1127" xr:uid="{00000000-0005-0000-0000-000069040000}"/>
    <cellStyle name="Normal 9 15" xfId="1128" xr:uid="{00000000-0005-0000-0000-00006A040000}"/>
    <cellStyle name="Normal 9 16" xfId="1129" xr:uid="{00000000-0005-0000-0000-00006B040000}"/>
    <cellStyle name="Normal 9 17" xfId="1130" xr:uid="{00000000-0005-0000-0000-00006C040000}"/>
    <cellStyle name="Normal 9 18" xfId="1131" xr:uid="{00000000-0005-0000-0000-00006D040000}"/>
    <cellStyle name="Normal 9 19" xfId="1132" xr:uid="{00000000-0005-0000-0000-00006E040000}"/>
    <cellStyle name="Normal 9 2" xfId="1133" xr:uid="{00000000-0005-0000-0000-00006F040000}"/>
    <cellStyle name="Normal 9 20" xfId="1134" xr:uid="{00000000-0005-0000-0000-000070040000}"/>
    <cellStyle name="Normal 9 21" xfId="1135" xr:uid="{00000000-0005-0000-0000-000071040000}"/>
    <cellStyle name="Normal 9 22" xfId="1136" xr:uid="{00000000-0005-0000-0000-000072040000}"/>
    <cellStyle name="Normal 9 23" xfId="1137" xr:uid="{00000000-0005-0000-0000-000073040000}"/>
    <cellStyle name="Normal 9 24" xfId="1138" xr:uid="{00000000-0005-0000-0000-000074040000}"/>
    <cellStyle name="Normal 9 25" xfId="1139" xr:uid="{00000000-0005-0000-0000-000075040000}"/>
    <cellStyle name="Normal 9 26" xfId="1140" xr:uid="{00000000-0005-0000-0000-000076040000}"/>
    <cellStyle name="Normal 9 27" xfId="1141" xr:uid="{00000000-0005-0000-0000-000077040000}"/>
    <cellStyle name="Normal 9 28" xfId="1142" xr:uid="{00000000-0005-0000-0000-000078040000}"/>
    <cellStyle name="Normal 9 29" xfId="1143" xr:uid="{00000000-0005-0000-0000-000079040000}"/>
    <cellStyle name="Normal 9 3" xfId="1144" xr:uid="{00000000-0005-0000-0000-00007A040000}"/>
    <cellStyle name="Normal 9 30" xfId="1145" xr:uid="{00000000-0005-0000-0000-00007B040000}"/>
    <cellStyle name="Normal 9 31" xfId="1146" xr:uid="{00000000-0005-0000-0000-00007C040000}"/>
    <cellStyle name="Normal 9 32" xfId="1147" xr:uid="{00000000-0005-0000-0000-00007D040000}"/>
    <cellStyle name="Normal 9 33" xfId="1148" xr:uid="{00000000-0005-0000-0000-00007E040000}"/>
    <cellStyle name="Normal 9 34" xfId="1149" xr:uid="{00000000-0005-0000-0000-00007F040000}"/>
    <cellStyle name="Normal 9 35" xfId="1150" xr:uid="{00000000-0005-0000-0000-000080040000}"/>
    <cellStyle name="Normal 9 4" xfId="1151" xr:uid="{00000000-0005-0000-0000-000081040000}"/>
    <cellStyle name="Normal 9 5" xfId="1152" xr:uid="{00000000-0005-0000-0000-000082040000}"/>
    <cellStyle name="Normal 9 6" xfId="1153" xr:uid="{00000000-0005-0000-0000-000083040000}"/>
    <cellStyle name="Normal 9 7" xfId="1154" xr:uid="{00000000-0005-0000-0000-000084040000}"/>
    <cellStyle name="Normal 9 8" xfId="1155" xr:uid="{00000000-0005-0000-0000-000085040000}"/>
    <cellStyle name="Normal 9 9" xfId="1156" xr:uid="{00000000-0005-0000-0000-000086040000}"/>
    <cellStyle name="Normal 90" xfId="1165" xr:uid="{00000000-0005-0000-0000-000087040000}"/>
    <cellStyle name="Normal 91" xfId="11" xr:uid="{00000000-0005-0000-0000-000088040000}"/>
    <cellStyle name="Normal 92" xfId="1166" xr:uid="{00000000-0005-0000-0000-000089040000}"/>
    <cellStyle name="Normal 98" xfId="1167" xr:uid="{00000000-0005-0000-0000-00008A040000}"/>
    <cellStyle name="Normal_SS01 Summary" xfId="2" xr:uid="{00000000-0005-0000-0000-00008B040000}"/>
    <cellStyle name="Percent" xfId="1170" builtinId="5"/>
    <cellStyle name="Percent 2" xfId="1157" xr:uid="{00000000-0005-0000-0000-00008D040000}"/>
    <cellStyle name="Percent 2 2" xfId="1158" xr:uid="{00000000-0005-0000-0000-00008E040000}"/>
    <cellStyle name="Percent 2 2 2" xfId="10" xr:uid="{00000000-0005-0000-0000-00008F040000}"/>
    <cellStyle name="Percent 3" xfId="8" xr:uid="{00000000-0005-0000-0000-000090040000}"/>
    <cellStyle name="Standard_DRAFT MGP_FC" xfId="1159" xr:uid="{00000000-0005-0000-0000-000091040000}"/>
    <cellStyle name="Style 1" xfId="1160" xr:uid="{00000000-0005-0000-0000-000092040000}"/>
    <cellStyle name="표준_spec revised in July" xfId="1161" xr:uid="{00000000-0005-0000-0000-000093040000}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  <color rgb="FFD1F3FF"/>
      <color rgb="FFFFFFB7"/>
      <color rgb="FFFFCC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%2520All/Development%2520&amp;%2520Production/Linelists/TEMPLATE%2520LINE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rt-Jan Opten" id="{F7220FBA-7B0C-4E68-B2E9-328BB8DCD311}" userId="Bart-Jan Opten" providerId="None"/>
  <person displayName="Maria Gunnarsson" id="{B3D2832B-C80F-4018-8A55-56897D305B86}" userId="S::maria@kingsofindigo.com::dcfec90d-b34a-4f67-a1e1-a2b4f03d9b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72" dT="2019-04-04T12:41:03.18" personId="{B3D2832B-C80F-4018-8A55-56897D305B86}" id="{7FA138A7-61AE-4907-8076-41E9802C65BA}">
    <text>All over printed horizontal</text>
  </threadedComment>
  <threadedComment ref="BI74" dT="2019-04-04T12:40:41.78" personId="{B3D2832B-C80F-4018-8A55-56897D305B86}" id="{FAE56330-5B2A-4CFA-B236-729FC593864C}">
    <text>Smiley embroidery on leg opening</text>
  </threadedComment>
  <threadedComment ref="BI90" dT="2019-04-04T12:43:41.21" personId="{B3D2832B-C80F-4018-8A55-56897D305B86}" id="{5DC9EF0A-55E0-4FB7-B992-9B8AF10C55E9}">
    <text>Tie dye + tech construction pockets</text>
  </threadedComment>
  <threadedComment ref="BI93" dT="2019-04-04T12:43:46.64" personId="{B3D2832B-C80F-4018-8A55-56897D305B86}" id="{0DAC0B2D-FD48-47DF-B553-1F319D1E5AD6}">
    <text>Tie dye + tech construction pockets</text>
  </threadedComment>
  <threadedComment ref="BI150" dT="2019-04-04T12:47:39.30" personId="{B3D2832B-C80F-4018-8A55-56897D305B86}" id="{7C43A822-2EDD-4F42-92F8-6D910AA1BF64}">
    <text>Smiley embroidery on leg opening</text>
  </threadedComment>
  <threadedComment ref="BI160" dT="2019-04-04T12:48:49.48" personId="{B3D2832B-C80F-4018-8A55-56897D305B86}" id="{7546338C-65DF-484F-8419-F06F42F5526B}">
    <text>tie dye</text>
  </threadedComment>
  <threadedComment ref="CR238" dT="2019-04-04T23:00:31.08" personId="{F7220FBA-7B0C-4E68-B2E9-328BB8DCD311}" id="{4FBF5404-FB2F-41AE-ADB6-B0EFADAFCA68}">
    <text>C/O SS19 from Stock</text>
  </threadedComment>
  <threadedComment ref="BI301" dT="2019-04-04T12:44:55.11" personId="{B3D2832B-C80F-4018-8A55-56897D305B86}" id="{61096745-9A2F-4598-809B-177C461C1148}">
    <text>Sleeve embroidery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19-04-04T23:00:31.08" personId="{F7220FBA-7B0C-4E68-B2E9-328BB8DCD311}" id="{36A09F35-F79E-492A-B28F-B7D9F7BAAC1C}">
    <text>C/O SS19 from Stock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19" Type="http://schemas.microsoft.com/office/2017/10/relationships/threadedComment" Target="../threadedComments/threadedComment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10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6"/>
    <pageSetUpPr autoPageBreaks="0"/>
  </sheetPr>
  <dimension ref="A1:DT377"/>
  <sheetViews>
    <sheetView showGridLines="0" tabSelected="1" zoomScale="85" zoomScaleNormal="85" zoomScaleSheetLayoutView="90" zoomScalePageLayoutView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50" sqref="K50"/>
    </sheetView>
  </sheetViews>
  <sheetFormatPr defaultColWidth="2.85546875" defaultRowHeight="12.75"/>
  <cols>
    <col min="1" max="1" width="9.7109375" style="45" bestFit="1" customWidth="1"/>
    <col min="2" max="2" width="13.85546875" style="45" customWidth="1"/>
    <col min="3" max="4" width="13.85546875" style="45" hidden="1" customWidth="1"/>
    <col min="5" max="5" width="16.140625" style="1" customWidth="1"/>
    <col min="6" max="6" width="28.140625" style="1" customWidth="1"/>
    <col min="7" max="7" width="10" style="1" customWidth="1"/>
    <col min="8" max="8" width="7.28515625" style="3" customWidth="1"/>
    <col min="9" max="9" width="16.28515625" style="2" customWidth="1"/>
    <col min="10" max="10" width="27.28515625" style="3" customWidth="1"/>
    <col min="11" max="11" width="14.140625" style="45" customWidth="1"/>
    <col min="12" max="12" width="16.5703125" style="1" customWidth="1"/>
    <col min="13" max="13" width="12.42578125" style="1" customWidth="1"/>
    <col min="14" max="14" width="13" style="1" customWidth="1"/>
    <col min="15" max="15" width="174.28515625" style="1" bestFit="1" customWidth="1"/>
    <col min="16" max="16" width="9.85546875" style="1" customWidth="1"/>
    <col min="17" max="18" width="10.7109375" style="1" customWidth="1"/>
    <col min="19" max="19" width="13" style="1" customWidth="1"/>
    <col min="20" max="20" width="14.85546875" style="1" customWidth="1"/>
    <col min="21" max="21" width="17.7109375" style="1" customWidth="1"/>
    <col min="22" max="22" width="15" style="44" customWidth="1"/>
    <col min="23" max="23" width="14.42578125" style="44" customWidth="1"/>
    <col min="24" max="24" width="26" style="44" customWidth="1"/>
    <col min="25" max="25" width="8.7109375" style="44" customWidth="1"/>
    <col min="26" max="27" width="11" style="1" customWidth="1"/>
    <col min="28" max="28" width="9.5703125" style="1" customWidth="1"/>
    <col min="29" max="29" width="15.5703125" style="1" customWidth="1"/>
    <col min="30" max="30" width="30" style="1" bestFit="1" customWidth="1"/>
    <col min="31" max="31" width="17.140625" style="1" customWidth="1"/>
    <col min="32" max="32" width="54.28515625" style="1" customWidth="1"/>
    <col min="33" max="33" width="17.140625" style="1" customWidth="1"/>
    <col min="34" max="34" width="60" style="45" bestFit="1" customWidth="1"/>
    <col min="35" max="35" width="59.140625" style="1" bestFit="1" customWidth="1"/>
    <col min="36" max="37" width="17.140625" style="1" customWidth="1"/>
    <col min="38" max="38" width="21.7109375" style="1" customWidth="1"/>
    <col min="39" max="42" width="22" style="1" customWidth="1"/>
    <col min="43" max="44" width="17.140625" style="1" customWidth="1"/>
    <col min="45" max="46" width="17.140625" style="41" customWidth="1"/>
    <col min="47" max="49" width="17.140625" style="1" customWidth="1"/>
    <col min="50" max="52" width="17.140625" style="2" customWidth="1"/>
    <col min="53" max="53" width="17.140625" style="28" customWidth="1"/>
    <col min="54" max="57" width="17.140625" style="4" customWidth="1"/>
    <col min="58" max="58" width="12.5703125" style="42" customWidth="1"/>
    <col min="59" max="59" width="9.28515625" style="42" customWidth="1"/>
    <col min="60" max="60" width="8.28515625" style="4" customWidth="1"/>
    <col min="61" max="61" width="9.42578125" style="42" customWidth="1"/>
    <col min="62" max="62" width="10.42578125" style="42" customWidth="1"/>
    <col min="63" max="63" width="7.7109375" style="42" customWidth="1"/>
    <col min="64" max="64" width="9.140625" style="42" customWidth="1"/>
    <col min="65" max="65" width="8.85546875" style="42" customWidth="1"/>
    <col min="66" max="66" width="9.5703125" style="4" customWidth="1"/>
    <col min="67" max="67" width="9.7109375" style="4" hidden="1" customWidth="1"/>
    <col min="68" max="68" width="6.85546875" style="4" hidden="1" customWidth="1"/>
    <col min="69" max="69" width="8.42578125" style="4" hidden="1" customWidth="1"/>
    <col min="70" max="70" width="10.7109375" style="4" hidden="1" customWidth="1"/>
    <col min="71" max="71" width="7.28515625" style="4" hidden="1" customWidth="1"/>
    <col min="72" max="72" width="7" style="5" hidden="1" customWidth="1"/>
    <col min="73" max="73" width="10.42578125" style="4" customWidth="1"/>
    <col min="74" max="74" width="7.5703125" style="4" hidden="1" customWidth="1"/>
    <col min="75" max="75" width="9.28515625" style="4" hidden="1" customWidth="1"/>
    <col min="76" max="76" width="7.42578125" style="1" hidden="1" customWidth="1"/>
    <col min="77" max="77" width="9.5703125" style="4" customWidth="1"/>
    <col min="78" max="78" width="7" style="4" customWidth="1"/>
    <col min="79" max="79" width="16.7109375" style="4" customWidth="1"/>
    <col min="80" max="80" width="10.42578125" style="4" customWidth="1"/>
    <col min="81" max="81" width="15.7109375" style="5" customWidth="1"/>
    <col min="82" max="84" width="15.42578125" style="1" customWidth="1"/>
    <col min="85" max="85" width="16.140625" style="2" customWidth="1"/>
    <col min="86" max="86" width="20.5703125" style="2" customWidth="1"/>
    <col min="87" max="87" width="20.28515625" style="2" customWidth="1"/>
    <col min="88" max="88" width="9.5703125" style="2" customWidth="1"/>
    <col min="89" max="90" width="15.7109375" style="2" customWidth="1"/>
    <col min="91" max="92" width="16.140625" style="2" customWidth="1"/>
    <col min="93" max="93" width="15.7109375" style="2" customWidth="1"/>
    <col min="94" max="94" width="18" style="2" customWidth="1"/>
    <col min="95" max="95" width="13.42578125" style="1" customWidth="1"/>
    <col min="96" max="96" width="7.42578125" style="6" customWidth="1"/>
    <col min="97" max="97" width="7.28515625" style="47" customWidth="1"/>
    <col min="98" max="98" width="12.85546875" style="177" customWidth="1"/>
    <col min="99" max="100" width="16.140625" style="47" customWidth="1"/>
    <col min="101" max="101" width="20.42578125" style="7" customWidth="1"/>
    <col min="102" max="102" width="45.28515625" style="6" customWidth="1"/>
    <col min="103" max="103" width="44.5703125" style="6" customWidth="1"/>
    <col min="104" max="104" width="17.28515625" style="1" customWidth="1"/>
    <col min="105" max="106" width="14.42578125" style="1" customWidth="1"/>
    <col min="107" max="107" width="15.85546875" style="122" customWidth="1"/>
    <col min="108" max="108" width="15.85546875" style="2" customWidth="1"/>
    <col min="109" max="109" width="16" style="2" customWidth="1"/>
    <col min="110" max="110" width="19.85546875" style="2" customWidth="1"/>
    <col min="111" max="111" width="12.140625" style="2" customWidth="1"/>
    <col min="112" max="112" width="10.28515625" style="2" customWidth="1"/>
    <col min="113" max="113" width="15.85546875" style="2" customWidth="1"/>
    <col min="114" max="116" width="15.85546875" style="7" customWidth="1"/>
    <col min="117" max="117" width="8.28515625" style="6" customWidth="1"/>
    <col min="118" max="118" width="12" style="6" customWidth="1"/>
    <col min="119" max="119" width="16.5703125" style="6" customWidth="1"/>
    <col min="120" max="120" width="9.42578125" style="1" customWidth="1"/>
    <col min="121" max="121" width="8.28515625" style="1" customWidth="1"/>
    <col min="122" max="122" width="10" style="1" customWidth="1"/>
    <col min="123" max="123" width="13.85546875" style="4" customWidth="1"/>
    <col min="124" max="124" width="9.7109375" style="4" customWidth="1"/>
    <col min="125" max="125" width="14.5703125" style="1" customWidth="1"/>
    <col min="126" max="127" width="2.85546875" style="1" customWidth="1"/>
    <col min="128" max="16384" width="2.85546875" style="1"/>
  </cols>
  <sheetData>
    <row r="1" spans="1:124" ht="24" customHeight="1">
      <c r="A1" s="448" t="s">
        <v>1593</v>
      </c>
      <c r="R1" s="126"/>
      <c r="Y1" s="1"/>
      <c r="BJ1" s="575">
        <v>0.55130000000000001</v>
      </c>
      <c r="BN1" s="127"/>
      <c r="BT1" s="4"/>
      <c r="BZ1" s="144">
        <f>SUBTOTAL(9,BZ3:BZ242)</f>
        <v>22</v>
      </c>
      <c r="CA1" s="147">
        <f>SUBTOTAL(9,CA4:CA261)</f>
        <v>239.35239999999999</v>
      </c>
      <c r="CB1" s="147">
        <f>SUBTOTAL(9,CB4:CB261)</f>
        <v>595.91199999999981</v>
      </c>
      <c r="CC1" s="4"/>
      <c r="CD1" s="128">
        <f>SUBTOTAL(9,CD3:CD242)</f>
        <v>4359.6000000000004</v>
      </c>
      <c r="CJ1" s="129"/>
      <c r="CQ1" s="2"/>
      <c r="CR1" s="130">
        <f>SUBTOTAL(9,CR3:CR242)</f>
        <v>208</v>
      </c>
      <c r="DC1" s="2"/>
      <c r="DP1" s="144">
        <f>SUBTOTAL(9,DP3:DP366)</f>
        <v>0</v>
      </c>
      <c r="DQ1" s="144">
        <f>SUBTOTAL(9,DQ3:DQ366)</f>
        <v>0</v>
      </c>
      <c r="DR1" s="3"/>
      <c r="DS1" s="147">
        <f>SUBTOTAL(9,DS4:DS366)</f>
        <v>0</v>
      </c>
      <c r="DT1" s="147">
        <f>SUBTOTAL(9,DT4:DT366)</f>
        <v>0</v>
      </c>
    </row>
    <row r="2" spans="1:124" ht="15" customHeight="1">
      <c r="A2" s="78" t="s">
        <v>0</v>
      </c>
      <c r="B2" s="78" t="s">
        <v>235</v>
      </c>
      <c r="C2" s="78" t="s">
        <v>286</v>
      </c>
      <c r="D2" s="78" t="s">
        <v>236</v>
      </c>
      <c r="E2" s="78" t="s">
        <v>237</v>
      </c>
      <c r="F2" s="78" t="s">
        <v>238</v>
      </c>
      <c r="G2" s="78"/>
      <c r="H2" s="78"/>
      <c r="I2" s="78"/>
      <c r="J2" s="78"/>
      <c r="K2" s="187"/>
      <c r="L2" s="78"/>
      <c r="M2" s="78" t="s">
        <v>240</v>
      </c>
      <c r="N2" s="78" t="s">
        <v>1292</v>
      </c>
      <c r="O2" s="78"/>
      <c r="P2" s="78" t="s">
        <v>1291</v>
      </c>
      <c r="Q2" s="78"/>
      <c r="R2" s="78"/>
      <c r="S2" s="78"/>
      <c r="T2" s="78"/>
      <c r="U2" s="78" t="s">
        <v>242</v>
      </c>
      <c r="V2" s="78"/>
      <c r="W2" s="78"/>
      <c r="X2" s="78" t="s">
        <v>243</v>
      </c>
      <c r="Y2" s="78"/>
      <c r="Z2" s="78"/>
      <c r="AA2" s="78" t="s">
        <v>241</v>
      </c>
      <c r="AB2" s="80" t="s">
        <v>2</v>
      </c>
      <c r="AC2" s="81"/>
      <c r="AD2" s="81" t="s">
        <v>1241</v>
      </c>
      <c r="AE2" s="82"/>
      <c r="AF2" s="83" t="s">
        <v>13</v>
      </c>
      <c r="AG2" s="78"/>
      <c r="AH2" s="78"/>
      <c r="AI2" s="78"/>
      <c r="AJ2" s="78"/>
      <c r="AK2" s="78"/>
      <c r="AL2" s="78"/>
      <c r="AM2" s="78" t="s">
        <v>1242</v>
      </c>
      <c r="AN2" s="78"/>
      <c r="AO2" s="78"/>
      <c r="AP2" s="78"/>
      <c r="AQ2" s="78"/>
      <c r="AR2" s="78" t="s">
        <v>244</v>
      </c>
      <c r="AS2" s="78"/>
      <c r="AT2" s="78" t="s">
        <v>245</v>
      </c>
      <c r="AU2" s="78"/>
      <c r="AV2" s="78"/>
      <c r="AW2" s="78"/>
      <c r="AX2" s="78"/>
      <c r="AY2" s="78"/>
      <c r="AZ2" s="79"/>
      <c r="BA2" s="84" t="s">
        <v>3</v>
      </c>
      <c r="BB2" s="82"/>
      <c r="BC2" s="151" t="s">
        <v>287</v>
      </c>
      <c r="BD2" s="76"/>
      <c r="BE2" s="76"/>
      <c r="BF2" s="78"/>
      <c r="BG2" s="78"/>
      <c r="BH2" s="78"/>
      <c r="BI2" s="78"/>
      <c r="BJ2" s="78"/>
      <c r="BK2" s="78"/>
      <c r="BL2" s="78"/>
      <c r="BM2" s="78"/>
      <c r="BN2" s="78" t="s">
        <v>250</v>
      </c>
      <c r="BO2" s="78"/>
      <c r="BP2" s="78"/>
      <c r="BQ2" s="78"/>
      <c r="BR2" s="78"/>
      <c r="BS2" s="78" t="s">
        <v>288</v>
      </c>
      <c r="BT2" s="78"/>
      <c r="BU2" s="78" t="s">
        <v>289</v>
      </c>
      <c r="BV2" s="78"/>
      <c r="BW2" s="78"/>
      <c r="BX2" s="78"/>
      <c r="BY2" s="78" t="s">
        <v>251</v>
      </c>
      <c r="BZ2" s="78"/>
      <c r="CA2" s="78"/>
      <c r="CB2" s="78"/>
      <c r="CC2" s="146">
        <f>((CB1-CA1)/CB1)</f>
        <v>0.5983427083193491</v>
      </c>
      <c r="CD2" s="79"/>
      <c r="CE2" s="78"/>
      <c r="CF2" s="78"/>
      <c r="CG2" s="80" t="s">
        <v>10</v>
      </c>
      <c r="CH2" s="81"/>
      <c r="CI2" s="81"/>
      <c r="CJ2" s="81"/>
      <c r="CK2" s="81"/>
      <c r="CL2" s="81"/>
      <c r="CM2" s="81"/>
      <c r="CN2" s="81"/>
      <c r="CO2" s="81"/>
      <c r="CP2" s="81"/>
      <c r="CQ2" s="82"/>
      <c r="CR2" s="85" t="s">
        <v>8</v>
      </c>
      <c r="CS2" s="86"/>
      <c r="CT2" s="178"/>
      <c r="CU2" s="86"/>
      <c r="CV2" s="86"/>
      <c r="CW2" s="86"/>
      <c r="CX2" s="86"/>
      <c r="CY2" s="87"/>
      <c r="CZ2" s="88" t="s">
        <v>49</v>
      </c>
      <c r="DA2" s="89"/>
      <c r="DB2" s="89"/>
      <c r="DC2" s="118"/>
      <c r="DD2" s="89"/>
      <c r="DE2" s="89"/>
      <c r="DF2" s="89"/>
      <c r="DG2" s="89"/>
      <c r="DH2" s="89"/>
      <c r="DI2" s="77"/>
      <c r="DJ2" s="85" t="s">
        <v>60</v>
      </c>
      <c r="DK2" s="86"/>
      <c r="DL2" s="86"/>
      <c r="DM2" s="87"/>
      <c r="DN2" s="87"/>
      <c r="DO2" s="87"/>
      <c r="DP2" s="150" t="s">
        <v>190</v>
      </c>
      <c r="DQ2" s="148">
        <f>DQ1-DP1</f>
        <v>0</v>
      </c>
      <c r="DR2" s="149"/>
      <c r="DS2" s="127"/>
      <c r="DT2" s="146" t="e">
        <f>((DT1-DS1)/DT1)</f>
        <v>#DIV/0!</v>
      </c>
    </row>
    <row r="3" spans="1:124" s="74" customFormat="1" ht="38.25">
      <c r="A3" s="8" t="s">
        <v>186</v>
      </c>
      <c r="B3" s="8" t="s">
        <v>18</v>
      </c>
      <c r="C3" s="8" t="s">
        <v>234</v>
      </c>
      <c r="D3" s="8" t="s">
        <v>206</v>
      </c>
      <c r="E3" s="8" t="s">
        <v>208</v>
      </c>
      <c r="F3" s="8" t="s">
        <v>209</v>
      </c>
      <c r="G3" s="8" t="s">
        <v>210</v>
      </c>
      <c r="H3" s="8" t="s">
        <v>223</v>
      </c>
      <c r="I3" s="9" t="s">
        <v>224</v>
      </c>
      <c r="J3" s="8" t="s">
        <v>30</v>
      </c>
      <c r="K3" s="8" t="s">
        <v>225</v>
      </c>
      <c r="L3" s="8" t="s">
        <v>239</v>
      </c>
      <c r="M3" s="8" t="s">
        <v>15</v>
      </c>
      <c r="N3" s="8" t="s">
        <v>158</v>
      </c>
      <c r="O3" s="8" t="s">
        <v>157</v>
      </c>
      <c r="P3" s="8" t="s">
        <v>16</v>
      </c>
      <c r="Q3" s="8" t="s">
        <v>226</v>
      </c>
      <c r="R3" s="124" t="s">
        <v>227</v>
      </c>
      <c r="S3" s="10" t="s">
        <v>228</v>
      </c>
      <c r="T3" s="8" t="s">
        <v>20</v>
      </c>
      <c r="U3" s="8" t="s">
        <v>37</v>
      </c>
      <c r="V3" s="8" t="s">
        <v>38</v>
      </c>
      <c r="W3" s="8" t="s">
        <v>39</v>
      </c>
      <c r="X3" s="8" t="s">
        <v>207</v>
      </c>
      <c r="Y3" s="10" t="s">
        <v>167</v>
      </c>
      <c r="Z3" s="10" t="s">
        <v>168</v>
      </c>
      <c r="AA3" s="10" t="s">
        <v>50</v>
      </c>
      <c r="AB3" s="11" t="s">
        <v>29</v>
      </c>
      <c r="AC3" s="11" t="s">
        <v>21</v>
      </c>
      <c r="AD3" s="11" t="s">
        <v>22</v>
      </c>
      <c r="AE3" s="11" t="s">
        <v>23</v>
      </c>
      <c r="AF3" s="8" t="s">
        <v>61</v>
      </c>
      <c r="AG3" s="10" t="s">
        <v>24</v>
      </c>
      <c r="AH3" s="10" t="s">
        <v>25</v>
      </c>
      <c r="AI3" s="10" t="s">
        <v>68</v>
      </c>
      <c r="AJ3" s="10" t="s">
        <v>229</v>
      </c>
      <c r="AK3" s="10" t="s">
        <v>114</v>
      </c>
      <c r="AL3" s="10" t="s">
        <v>113</v>
      </c>
      <c r="AM3" s="10" t="s">
        <v>26</v>
      </c>
      <c r="AN3" s="10" t="s">
        <v>1712</v>
      </c>
      <c r="AO3" s="10" t="s">
        <v>1713</v>
      </c>
      <c r="AP3" s="10" t="s">
        <v>1714</v>
      </c>
      <c r="AQ3" s="10" t="s">
        <v>27</v>
      </c>
      <c r="AR3" s="188" t="s">
        <v>290</v>
      </c>
      <c r="AS3" s="13" t="s">
        <v>40</v>
      </c>
      <c r="AT3" s="13" t="s">
        <v>1265</v>
      </c>
      <c r="AU3" s="10" t="s">
        <v>70</v>
      </c>
      <c r="AV3" s="10" t="s">
        <v>71</v>
      </c>
      <c r="AW3" s="10" t="s">
        <v>96</v>
      </c>
      <c r="AX3" s="9" t="s">
        <v>41</v>
      </c>
      <c r="AY3" s="9" t="s">
        <v>42</v>
      </c>
      <c r="AZ3" s="9" t="s">
        <v>43</v>
      </c>
      <c r="BA3" s="27" t="s">
        <v>44</v>
      </c>
      <c r="BB3" s="12" t="s">
        <v>45</v>
      </c>
      <c r="BC3" s="13" t="s">
        <v>46</v>
      </c>
      <c r="BD3" s="10" t="s">
        <v>62</v>
      </c>
      <c r="BE3" s="13" t="s">
        <v>172</v>
      </c>
      <c r="BF3" s="13" t="s">
        <v>173</v>
      </c>
      <c r="BG3" s="13" t="s">
        <v>174</v>
      </c>
      <c r="BH3" s="13" t="s">
        <v>32</v>
      </c>
      <c r="BI3" s="13" t="s">
        <v>31</v>
      </c>
      <c r="BJ3" s="13" t="s">
        <v>230</v>
      </c>
      <c r="BK3" s="13" t="s">
        <v>247</v>
      </c>
      <c r="BL3" s="13" t="s">
        <v>248</v>
      </c>
      <c r="BM3" s="13" t="s">
        <v>249</v>
      </c>
      <c r="BN3" s="13" t="s">
        <v>33</v>
      </c>
      <c r="BO3" s="40" t="s">
        <v>88</v>
      </c>
      <c r="BP3" s="40" t="s">
        <v>89</v>
      </c>
      <c r="BQ3" s="314" t="s">
        <v>91</v>
      </c>
      <c r="BR3" s="40" t="s">
        <v>90</v>
      </c>
      <c r="BS3" s="40" t="s">
        <v>92</v>
      </c>
      <c r="BT3" s="50" t="s">
        <v>101</v>
      </c>
      <c r="BU3" s="13" t="s">
        <v>35</v>
      </c>
      <c r="BV3" s="13" t="s">
        <v>36</v>
      </c>
      <c r="BW3" s="13" t="s">
        <v>47</v>
      </c>
      <c r="BX3" s="10" t="s">
        <v>169</v>
      </c>
      <c r="BY3" s="13" t="s">
        <v>34</v>
      </c>
      <c r="BZ3" s="13" t="s">
        <v>252</v>
      </c>
      <c r="CA3" s="13" t="s">
        <v>253</v>
      </c>
      <c r="CB3" s="13" t="s">
        <v>254</v>
      </c>
      <c r="CC3" s="14" t="s">
        <v>1537</v>
      </c>
      <c r="CD3" s="10" t="s">
        <v>48</v>
      </c>
      <c r="CE3" s="10" t="s">
        <v>1538</v>
      </c>
      <c r="CF3" s="10" t="s">
        <v>1539</v>
      </c>
      <c r="CG3" s="15" t="s">
        <v>51</v>
      </c>
      <c r="CH3" s="15" t="s">
        <v>95</v>
      </c>
      <c r="CI3" s="15" t="s">
        <v>52</v>
      </c>
      <c r="CJ3" s="15" t="s">
        <v>181</v>
      </c>
      <c r="CK3" s="15" t="s">
        <v>231</v>
      </c>
      <c r="CL3" s="43" t="s">
        <v>53</v>
      </c>
      <c r="CM3" s="15" t="s">
        <v>54</v>
      </c>
      <c r="CN3" s="15" t="s">
        <v>170</v>
      </c>
      <c r="CO3" s="15" t="s">
        <v>232</v>
      </c>
      <c r="CP3" s="11" t="s">
        <v>171</v>
      </c>
      <c r="CQ3" s="11" t="s">
        <v>175</v>
      </c>
      <c r="CR3" s="16" t="s">
        <v>12</v>
      </c>
      <c r="CS3" s="16" t="s">
        <v>734</v>
      </c>
      <c r="CT3" s="16" t="s">
        <v>176</v>
      </c>
      <c r="CU3" s="16" t="s">
        <v>187</v>
      </c>
      <c r="CV3" s="16" t="s">
        <v>188</v>
      </c>
      <c r="CW3" s="17" t="s">
        <v>189</v>
      </c>
      <c r="CX3" s="18" t="s">
        <v>72</v>
      </c>
      <c r="CY3" s="241" t="s">
        <v>1743</v>
      </c>
      <c r="CZ3" s="19" t="s">
        <v>55</v>
      </c>
      <c r="DA3" s="19" t="s">
        <v>177</v>
      </c>
      <c r="DB3" s="125" t="s">
        <v>178</v>
      </c>
      <c r="DC3" s="119" t="s">
        <v>56</v>
      </c>
      <c r="DD3" s="20" t="s">
        <v>57</v>
      </c>
      <c r="DE3" s="20" t="s">
        <v>115</v>
      </c>
      <c r="DF3" s="21" t="s">
        <v>80</v>
      </c>
      <c r="DG3" s="21" t="s">
        <v>67</v>
      </c>
      <c r="DH3" s="21" t="s">
        <v>58</v>
      </c>
      <c r="DI3" s="21" t="s">
        <v>69</v>
      </c>
      <c r="DJ3" s="17" t="s">
        <v>59</v>
      </c>
      <c r="DK3" s="91" t="s">
        <v>116</v>
      </c>
      <c r="DL3" s="91" t="s">
        <v>117</v>
      </c>
      <c r="DM3" s="141" t="s">
        <v>205</v>
      </c>
      <c r="DN3" s="18" t="s">
        <v>28</v>
      </c>
      <c r="DO3" s="18" t="s">
        <v>204</v>
      </c>
      <c r="DP3" s="22" t="s">
        <v>255</v>
      </c>
      <c r="DQ3" s="22" t="s">
        <v>63</v>
      </c>
      <c r="DR3" s="22" t="s">
        <v>182</v>
      </c>
      <c r="DS3" s="23" t="s">
        <v>253</v>
      </c>
      <c r="DT3" s="23" t="s">
        <v>254</v>
      </c>
    </row>
    <row r="4" spans="1:124" s="66" customFormat="1" ht="15" hidden="1" customHeight="1">
      <c r="A4" s="217">
        <v>1015</v>
      </c>
      <c r="B4" s="52" t="s">
        <v>745</v>
      </c>
      <c r="C4" s="52" t="s">
        <v>1181</v>
      </c>
      <c r="D4" s="206">
        <v>8008</v>
      </c>
      <c r="E4" s="52" t="s">
        <v>291</v>
      </c>
      <c r="F4" s="52" t="s">
        <v>292</v>
      </c>
      <c r="G4" s="25">
        <v>1</v>
      </c>
      <c r="H4" s="25"/>
      <c r="I4" s="217"/>
      <c r="J4" s="25" t="s">
        <v>211</v>
      </c>
      <c r="K4" s="25" t="s">
        <v>479</v>
      </c>
      <c r="L4" s="217" t="s">
        <v>211</v>
      </c>
      <c r="M4" s="25" t="s">
        <v>218</v>
      </c>
      <c r="N4" s="217">
        <v>62043290</v>
      </c>
      <c r="O4" s="117" t="s">
        <v>1159</v>
      </c>
      <c r="P4" s="51" t="s">
        <v>219</v>
      </c>
      <c r="Q4" s="25" t="s">
        <v>211</v>
      </c>
      <c r="R4" s="25" t="s">
        <v>211</v>
      </c>
      <c r="S4" s="25" t="s">
        <v>512</v>
      </c>
      <c r="T4" s="226" t="s">
        <v>211</v>
      </c>
      <c r="U4" s="226" t="s">
        <v>525</v>
      </c>
      <c r="V4" s="226" t="s">
        <v>212</v>
      </c>
      <c r="W4" s="226" t="s">
        <v>211</v>
      </c>
      <c r="X4" s="226" t="s">
        <v>1082</v>
      </c>
      <c r="Y4" s="226" t="s">
        <v>578</v>
      </c>
      <c r="Z4" s="226" t="s">
        <v>211</v>
      </c>
      <c r="AA4" s="226" t="s">
        <v>211</v>
      </c>
      <c r="AB4" s="65" t="s">
        <v>220</v>
      </c>
      <c r="AC4" s="53" t="s">
        <v>221</v>
      </c>
      <c r="AD4" s="53" t="s">
        <v>258</v>
      </c>
      <c r="AE4" s="53" t="s">
        <v>579</v>
      </c>
      <c r="AF4" s="25"/>
      <c r="AG4" s="226" t="s">
        <v>586</v>
      </c>
      <c r="AH4" s="226" t="s">
        <v>587</v>
      </c>
      <c r="AI4" s="226" t="s">
        <v>634</v>
      </c>
      <c r="AJ4" s="24" t="s">
        <v>648</v>
      </c>
      <c r="AK4" s="24"/>
      <c r="AL4" s="428" t="s">
        <v>650</v>
      </c>
      <c r="AM4" s="226" t="s">
        <v>651</v>
      </c>
      <c r="AN4" s="226"/>
      <c r="AO4" s="226"/>
      <c r="AP4" s="226"/>
      <c r="AQ4" s="226" t="s">
        <v>668</v>
      </c>
      <c r="AR4" s="24">
        <v>790</v>
      </c>
      <c r="AS4" s="197">
        <v>3.9</v>
      </c>
      <c r="AT4" s="197" t="s">
        <v>1249</v>
      </c>
      <c r="AU4" s="24">
        <v>1500</v>
      </c>
      <c r="AV4" s="24" t="s">
        <v>211</v>
      </c>
      <c r="AW4" s="24">
        <v>50</v>
      </c>
      <c r="AX4" s="54"/>
      <c r="AY4" s="54"/>
      <c r="AZ4" s="54"/>
      <c r="BA4" s="219">
        <v>2.37</v>
      </c>
      <c r="BB4" s="63"/>
      <c r="BC4" s="26" t="s">
        <v>215</v>
      </c>
      <c r="BD4" s="26" t="s">
        <v>216</v>
      </c>
      <c r="BE4" s="26" t="s">
        <v>217</v>
      </c>
      <c r="BF4" s="26">
        <v>39</v>
      </c>
      <c r="BG4" s="26">
        <f>IFERROR((BV4*(1-Assumptions!$K$3))*(1-BT4),0)</f>
        <v>34.423878719999998</v>
      </c>
      <c r="BH4" s="26">
        <v>60</v>
      </c>
      <c r="BI4" s="26">
        <v>37.5</v>
      </c>
      <c r="BJ4" s="26"/>
      <c r="BK4" s="26"/>
      <c r="BL4" s="296">
        <v>35.9</v>
      </c>
      <c r="BM4" s="26">
        <v>34</v>
      </c>
      <c r="BN4" s="574">
        <f t="shared" ref="BN4:BN41" si="0">IF(BM4&gt;0,BM4,IF(BL4&gt;0,BL4,IF(BK4&gt;0,BK4,IF(BJ4&gt;0,BJ4,IF(BI4&gt;0,BI4,0)))))</f>
        <v>34</v>
      </c>
      <c r="BO4" s="143">
        <f>IFERROR(((IF(BN4&gt;0,BN4)))*INDEX(Assumptions!$B:$B,MATCH(AB4,Assumptions!$A:$A,0)),0)</f>
        <v>0.68</v>
      </c>
      <c r="BP4" s="55">
        <f>IFERROR(((IF(BN4&gt;0,BN4)))*INDEX(Assumptions!$C:$C,MATCH(AB4,Assumptions!$A:$A,0)),0)</f>
        <v>0</v>
      </c>
      <c r="BQ4" s="55">
        <f>IFERROR(((IF(BN4&gt;0,BN4)))*INDEX(Assumptions!$D:$D,MATCH(AB4,Assumptions!$A:$A,0)),0)</f>
        <v>6.8000000000000005E-2</v>
      </c>
      <c r="BR4" s="55">
        <f>IFERROR(((IF(BN4&gt;0,BN4)))*INDEX(Assumptions!$G:$G,MATCH(AC4,Assumptions!$F:$F,0)),0)</f>
        <v>0</v>
      </c>
      <c r="BS4" s="55">
        <f t="shared" ref="BS4:BS67" si="1">SUM(BO4:BR4)</f>
        <v>0.748</v>
      </c>
      <c r="BT4" s="56">
        <f>IFERROR(INDEX(Assumptions!$B:$B,MATCH(AB4,Assumptions!$A:$A,0))+INDEX(Assumptions!$C:$C,MATCH(AB4,Assumptions!$A:$A,0))+INDEX(Assumptions!$D:$D,MATCH(AB4,Assumptions!$A:$A,0))+INDEX(Assumptions!$G:$G,MATCH(AC4,Assumptions!$F:$F,0)),0)</f>
        <v>2.1999999999999999E-2</v>
      </c>
      <c r="BU4" s="218">
        <f t="shared" ref="BU4:BU35" si="2">((IF(BN4&gt;0,BN4,IF(BM4&gt;0,BM4,IF(BI4&gt;0,BI4,0)))))+BS4</f>
        <v>34.747999999999998</v>
      </c>
      <c r="BV4" s="218">
        <f t="shared" ref="BV4:BV67" si="3">BY4/BX4</f>
        <v>79.996000000000009</v>
      </c>
      <c r="BW4" s="26">
        <f t="shared" ref="BW4:BW67" si="4">BY4/2.38</f>
        <v>84.029411764705884</v>
      </c>
      <c r="BX4" s="226">
        <v>2.5</v>
      </c>
      <c r="BY4" s="218">
        <v>199.99</v>
      </c>
      <c r="BZ4" s="145">
        <v>1</v>
      </c>
      <c r="CA4" s="218">
        <f t="shared" ref="CA4:CA67" si="5">IF(BU4=0,"",BU4*BZ4)</f>
        <v>34.747999999999998</v>
      </c>
      <c r="CB4" s="26">
        <f t="shared" ref="CB4:CB67" si="6">IF(BN4=0,"",BZ4*BV4)</f>
        <v>79.996000000000009</v>
      </c>
      <c r="CC4" s="317">
        <f t="shared" ref="CC4:CC67" si="7">IF(SUM(BM4:BN4)=0,0,(BV4-BU4)/BV4)</f>
        <v>0.56562828141407073</v>
      </c>
      <c r="CD4" s="26">
        <f t="shared" ref="CD4:CD67" si="8">BH4*CR4</f>
        <v>660</v>
      </c>
      <c r="CE4" s="218"/>
      <c r="CF4" s="26"/>
      <c r="CG4" s="64" t="s">
        <v>714</v>
      </c>
      <c r="CH4" s="64">
        <v>43426</v>
      </c>
      <c r="CI4" s="64"/>
      <c r="CJ4" s="64" t="s">
        <v>715</v>
      </c>
      <c r="CK4" s="64"/>
      <c r="CL4" s="64">
        <v>43487</v>
      </c>
      <c r="CM4" s="64"/>
      <c r="CN4" s="64"/>
      <c r="CO4" s="65"/>
      <c r="CP4" s="65"/>
      <c r="CQ4" s="53"/>
      <c r="CR4" s="57">
        <v>11</v>
      </c>
      <c r="CS4" s="57">
        <v>2</v>
      </c>
      <c r="CT4" s="174" t="s">
        <v>735</v>
      </c>
      <c r="CU4" s="57"/>
      <c r="CV4" s="57"/>
      <c r="CW4" s="58"/>
      <c r="CX4" s="59"/>
      <c r="CY4" s="59" t="s">
        <v>1715</v>
      </c>
      <c r="CZ4" s="60" t="s">
        <v>735</v>
      </c>
      <c r="DA4" s="60"/>
      <c r="DB4" s="60">
        <v>43650</v>
      </c>
      <c r="DC4" s="120"/>
      <c r="DD4" s="61"/>
      <c r="DE4" s="61"/>
      <c r="DF4" s="61"/>
      <c r="DG4" s="61"/>
      <c r="DH4" s="61"/>
      <c r="DI4" s="61"/>
      <c r="DJ4" s="58"/>
      <c r="DK4" s="58"/>
      <c r="DL4" s="58"/>
      <c r="DM4" s="59"/>
      <c r="DN4" s="59"/>
      <c r="DO4" s="59"/>
      <c r="DP4" s="62"/>
      <c r="DQ4" s="62"/>
      <c r="DR4" s="62"/>
      <c r="DS4" s="123">
        <f t="shared" ref="DS4:DS67" si="9">IF(BU4=0,"",BU4*DP4)</f>
        <v>0</v>
      </c>
      <c r="DT4" s="123">
        <f t="shared" ref="DT4:DT67" si="10">IF(BN4=0,"",DP4*BV4)</f>
        <v>0</v>
      </c>
    </row>
    <row r="5" spans="1:124" s="66" customFormat="1" ht="15" hidden="1" customHeight="1">
      <c r="A5" s="217">
        <v>1016</v>
      </c>
      <c r="B5" s="52" t="s">
        <v>746</v>
      </c>
      <c r="C5" s="52" t="s">
        <v>1070</v>
      </c>
      <c r="D5" s="206">
        <v>7514</v>
      </c>
      <c r="E5" s="52" t="s">
        <v>291</v>
      </c>
      <c r="F5" s="52" t="s">
        <v>293</v>
      </c>
      <c r="G5" s="25">
        <v>1</v>
      </c>
      <c r="H5" s="25"/>
      <c r="I5" s="152">
        <v>43511</v>
      </c>
      <c r="J5" s="25" t="s">
        <v>211</v>
      </c>
      <c r="K5" s="25" t="s">
        <v>479</v>
      </c>
      <c r="L5" s="217" t="s">
        <v>211</v>
      </c>
      <c r="M5" s="25" t="s">
        <v>218</v>
      </c>
      <c r="N5" s="217">
        <v>62043290</v>
      </c>
      <c r="O5" s="117" t="s">
        <v>1159</v>
      </c>
      <c r="P5" s="51" t="s">
        <v>219</v>
      </c>
      <c r="Q5" s="25" t="s">
        <v>211</v>
      </c>
      <c r="R5" s="25" t="s">
        <v>211</v>
      </c>
      <c r="S5" s="217" t="s">
        <v>512</v>
      </c>
      <c r="T5" s="226" t="s">
        <v>211</v>
      </c>
      <c r="U5" s="226" t="s">
        <v>525</v>
      </c>
      <c r="V5" s="226" t="s">
        <v>212</v>
      </c>
      <c r="W5" s="226" t="s">
        <v>211</v>
      </c>
      <c r="X5" s="226" t="s">
        <v>1082</v>
      </c>
      <c r="Y5" s="226" t="s">
        <v>578</v>
      </c>
      <c r="Z5" s="226" t="s">
        <v>211</v>
      </c>
      <c r="AA5" s="226" t="s">
        <v>211</v>
      </c>
      <c r="AB5" s="65" t="s">
        <v>220</v>
      </c>
      <c r="AC5" s="53" t="s">
        <v>221</v>
      </c>
      <c r="AD5" s="53" t="s">
        <v>258</v>
      </c>
      <c r="AE5" s="53" t="s">
        <v>579</v>
      </c>
      <c r="AF5" s="25"/>
      <c r="AG5" s="226" t="s">
        <v>586</v>
      </c>
      <c r="AH5" s="226" t="s">
        <v>587</v>
      </c>
      <c r="AI5" s="226" t="s">
        <v>634</v>
      </c>
      <c r="AJ5" s="24" t="s">
        <v>648</v>
      </c>
      <c r="AK5" s="24"/>
      <c r="AL5" s="428" t="s">
        <v>650</v>
      </c>
      <c r="AM5" s="226" t="s">
        <v>651</v>
      </c>
      <c r="AN5" s="226"/>
      <c r="AO5" s="226"/>
      <c r="AP5" s="226"/>
      <c r="AQ5" s="226" t="s">
        <v>668</v>
      </c>
      <c r="AR5" s="24">
        <v>790</v>
      </c>
      <c r="AS5" s="197">
        <v>3.9</v>
      </c>
      <c r="AT5" s="26" t="s">
        <v>1249</v>
      </c>
      <c r="AU5" s="24">
        <v>1500</v>
      </c>
      <c r="AV5" s="24" t="s">
        <v>211</v>
      </c>
      <c r="AW5" s="24">
        <v>50</v>
      </c>
      <c r="AX5" s="54"/>
      <c r="AY5" s="54"/>
      <c r="AZ5" s="54"/>
      <c r="BA5" s="219">
        <v>2.37</v>
      </c>
      <c r="BB5" s="63"/>
      <c r="BC5" s="26" t="s">
        <v>215</v>
      </c>
      <c r="BD5" s="26" t="s">
        <v>216</v>
      </c>
      <c r="BE5" s="26" t="s">
        <v>217</v>
      </c>
      <c r="BF5" s="26">
        <v>39</v>
      </c>
      <c r="BG5" s="26">
        <f>IFERROR((BV5*(1-Assumptions!$K$3))*(1-BT5),0)</f>
        <v>34.423878719999998</v>
      </c>
      <c r="BH5" s="26">
        <v>60</v>
      </c>
      <c r="BI5" s="26">
        <v>37.5</v>
      </c>
      <c r="BJ5" s="26"/>
      <c r="BK5" s="26"/>
      <c r="BL5" s="296">
        <v>35.9</v>
      </c>
      <c r="BM5" s="26">
        <v>34</v>
      </c>
      <c r="BN5" s="574">
        <f t="shared" si="0"/>
        <v>34</v>
      </c>
      <c r="BO5" s="143">
        <f>IFERROR(((IF(BN5&gt;0,BN5)))*INDEX(Assumptions!$B:$B,MATCH(AB5,Assumptions!$A:$A,0)),0)</f>
        <v>0.68</v>
      </c>
      <c r="BP5" s="55">
        <f>IFERROR(((IF(BN5&gt;0,BN5)))*INDEX(Assumptions!$C:$C,MATCH(AB5,Assumptions!$A:$A,0)),0)</f>
        <v>0</v>
      </c>
      <c r="BQ5" s="55">
        <f>IFERROR(((IF(BN5&gt;0,BN5)))*INDEX(Assumptions!$D:$D,MATCH(AB5,Assumptions!$A:$A,0)),0)</f>
        <v>6.8000000000000005E-2</v>
      </c>
      <c r="BR5" s="55">
        <f>IFERROR(((IF(BN5&gt;0,BN5)))*INDEX(Assumptions!$G:$G,MATCH(AC5,Assumptions!$F:$F,0)),0)</f>
        <v>0</v>
      </c>
      <c r="BS5" s="55">
        <f t="shared" si="1"/>
        <v>0.748</v>
      </c>
      <c r="BT5" s="56">
        <f>IFERROR(INDEX(Assumptions!$B:$B,MATCH(AB5,Assumptions!$A:$A,0))+INDEX(Assumptions!$C:$C,MATCH(AB5,Assumptions!$A:$A,0))+INDEX(Assumptions!$D:$D,MATCH(AB5,Assumptions!$A:$A,0))+INDEX(Assumptions!$G:$G,MATCH(AC5,Assumptions!$F:$F,0)),0)</f>
        <v>2.1999999999999999E-2</v>
      </c>
      <c r="BU5" s="26">
        <f t="shared" si="2"/>
        <v>34.747999999999998</v>
      </c>
      <c r="BV5" s="26">
        <f t="shared" si="3"/>
        <v>79.996000000000009</v>
      </c>
      <c r="BW5" s="26">
        <f t="shared" si="4"/>
        <v>84.029411764705884</v>
      </c>
      <c r="BX5" s="24">
        <v>2.5</v>
      </c>
      <c r="BY5" s="218">
        <v>199.99</v>
      </c>
      <c r="BZ5" s="145">
        <v>1</v>
      </c>
      <c r="CA5" s="26">
        <f t="shared" si="5"/>
        <v>34.747999999999998</v>
      </c>
      <c r="CB5" s="26">
        <f t="shared" si="6"/>
        <v>79.996000000000009</v>
      </c>
      <c r="CC5" s="317">
        <f t="shared" si="7"/>
        <v>0.56562828141407073</v>
      </c>
      <c r="CD5" s="26">
        <f t="shared" si="8"/>
        <v>480</v>
      </c>
      <c r="CE5" s="26"/>
      <c r="CF5" s="26"/>
      <c r="CG5" s="64"/>
      <c r="CH5" s="64"/>
      <c r="CI5" s="64"/>
      <c r="CJ5" s="64"/>
      <c r="CK5" s="64"/>
      <c r="CL5" s="64"/>
      <c r="CM5" s="64"/>
      <c r="CN5" s="64"/>
      <c r="CO5" s="65"/>
      <c r="CP5" s="65"/>
      <c r="CQ5" s="53"/>
      <c r="CR5" s="57">
        <v>8</v>
      </c>
      <c r="CS5" s="57">
        <v>5</v>
      </c>
      <c r="CT5" s="174" t="s">
        <v>735</v>
      </c>
      <c r="CU5" s="57"/>
      <c r="CV5" s="57"/>
      <c r="CW5" s="58"/>
      <c r="CX5" s="59"/>
      <c r="CY5" s="59" t="s">
        <v>1715</v>
      </c>
      <c r="CZ5" s="60"/>
      <c r="DA5" s="60"/>
      <c r="DB5" s="60"/>
      <c r="DC5" s="120"/>
      <c r="DD5" s="61"/>
      <c r="DE5" s="61"/>
      <c r="DF5" s="61"/>
      <c r="DG5" s="61"/>
      <c r="DH5" s="61"/>
      <c r="DI5" s="61"/>
      <c r="DJ5" s="58"/>
      <c r="DK5" s="58"/>
      <c r="DL5" s="58"/>
      <c r="DM5" s="59"/>
      <c r="DN5" s="59"/>
      <c r="DO5" s="59"/>
      <c r="DP5" s="62"/>
      <c r="DQ5" s="62"/>
      <c r="DR5" s="62"/>
      <c r="DS5" s="123">
        <f t="shared" si="9"/>
        <v>0</v>
      </c>
      <c r="DT5" s="123">
        <f t="shared" si="10"/>
        <v>0</v>
      </c>
    </row>
    <row r="6" spans="1:124" s="66" customFormat="1" ht="15" hidden="1" customHeight="1">
      <c r="A6" s="217">
        <v>1020</v>
      </c>
      <c r="B6" s="52" t="s">
        <v>859</v>
      </c>
      <c r="C6" s="52" t="s">
        <v>1183</v>
      </c>
      <c r="D6" s="206">
        <v>7805</v>
      </c>
      <c r="E6" s="52" t="s">
        <v>294</v>
      </c>
      <c r="F6" s="52" t="s">
        <v>295</v>
      </c>
      <c r="G6" s="25">
        <v>2</v>
      </c>
      <c r="H6" s="25"/>
      <c r="I6" s="217"/>
      <c r="J6" s="25" t="s">
        <v>211</v>
      </c>
      <c r="K6" s="25" t="s">
        <v>479</v>
      </c>
      <c r="L6" s="217" t="s">
        <v>211</v>
      </c>
      <c r="M6" s="25" t="s">
        <v>218</v>
      </c>
      <c r="N6" s="217">
        <v>62043290</v>
      </c>
      <c r="O6" s="117" t="s">
        <v>1159</v>
      </c>
      <c r="P6" s="51" t="s">
        <v>219</v>
      </c>
      <c r="Q6" s="25" t="s">
        <v>211</v>
      </c>
      <c r="R6" s="25" t="s">
        <v>211</v>
      </c>
      <c r="S6" s="217" t="s">
        <v>513</v>
      </c>
      <c r="T6" s="226" t="s">
        <v>211</v>
      </c>
      <c r="U6" s="226" t="s">
        <v>4</v>
      </c>
      <c r="V6" s="226" t="s">
        <v>212</v>
      </c>
      <c r="W6" s="226" t="s">
        <v>211</v>
      </c>
      <c r="X6" s="226" t="s">
        <v>1082</v>
      </c>
      <c r="Y6" s="226" t="s">
        <v>4</v>
      </c>
      <c r="Z6" s="226" t="s">
        <v>211</v>
      </c>
      <c r="AA6" s="226" t="s">
        <v>211</v>
      </c>
      <c r="AB6" s="65" t="s">
        <v>220</v>
      </c>
      <c r="AC6" s="53" t="s">
        <v>221</v>
      </c>
      <c r="AD6" s="53" t="s">
        <v>258</v>
      </c>
      <c r="AE6" s="53" t="s">
        <v>741</v>
      </c>
      <c r="AF6" s="25"/>
      <c r="AG6" s="226" t="s">
        <v>586</v>
      </c>
      <c r="AH6" s="72" t="s">
        <v>588</v>
      </c>
      <c r="AI6" s="226" t="s">
        <v>635</v>
      </c>
      <c r="AJ6" s="24" t="s">
        <v>648</v>
      </c>
      <c r="AK6" s="24"/>
      <c r="AL6" s="428" t="s">
        <v>650</v>
      </c>
      <c r="AM6" s="226" t="s">
        <v>651</v>
      </c>
      <c r="AN6" s="226"/>
      <c r="AO6" s="226"/>
      <c r="AP6" s="226"/>
      <c r="AQ6" s="226" t="s">
        <v>669</v>
      </c>
      <c r="AR6" s="24">
        <v>700</v>
      </c>
      <c r="AS6" s="197">
        <v>4</v>
      </c>
      <c r="AT6" s="26" t="s">
        <v>1255</v>
      </c>
      <c r="AU6" s="24">
        <v>1500</v>
      </c>
      <c r="AV6" s="24" t="s">
        <v>705</v>
      </c>
      <c r="AW6" s="24">
        <v>28</v>
      </c>
      <c r="AX6" s="54"/>
      <c r="AY6" s="54"/>
      <c r="AZ6" s="54"/>
      <c r="BA6" s="219">
        <v>1.35</v>
      </c>
      <c r="BB6" s="63"/>
      <c r="BC6" s="26" t="s">
        <v>215</v>
      </c>
      <c r="BD6" s="26" t="s">
        <v>216</v>
      </c>
      <c r="BE6" s="26" t="s">
        <v>217</v>
      </c>
      <c r="BF6" s="26">
        <v>23.7</v>
      </c>
      <c r="BG6" s="26">
        <f>IFERROR((BV6*(1-Assumptions!$K$3))*(1-BT6),0)</f>
        <v>25.817478719999997</v>
      </c>
      <c r="BH6" s="26">
        <v>60</v>
      </c>
      <c r="BI6" s="26">
        <v>20.6</v>
      </c>
      <c r="BJ6" s="26"/>
      <c r="BK6" s="26"/>
      <c r="BL6" s="294">
        <v>25.1</v>
      </c>
      <c r="BM6" s="26"/>
      <c r="BN6" s="574">
        <f t="shared" si="0"/>
        <v>25.1</v>
      </c>
      <c r="BO6" s="143">
        <f>IFERROR(((IF(BN6&gt;0,BN6)))*INDEX(Assumptions!$B:$B,MATCH(AB6,Assumptions!$A:$A,0)),0)</f>
        <v>0.502</v>
      </c>
      <c r="BP6" s="55">
        <f>IFERROR(((IF(BN6&gt;0,BN6)))*INDEX(Assumptions!$C:$C,MATCH(AB6,Assumptions!$A:$A,0)),0)</f>
        <v>0</v>
      </c>
      <c r="BQ6" s="55">
        <f>IFERROR(((IF(BN6&gt;0,BN6)))*INDEX(Assumptions!$D:$D,MATCH(AB6,Assumptions!$A:$A,0)),0)</f>
        <v>5.0200000000000002E-2</v>
      </c>
      <c r="BR6" s="55">
        <f>IFERROR(((IF(BN6&gt;0,BN6)))*INDEX(Assumptions!$G:$G,MATCH(AC6,Assumptions!$F:$F,0)),0)</f>
        <v>0</v>
      </c>
      <c r="BS6" s="55">
        <f t="shared" si="1"/>
        <v>0.55220000000000002</v>
      </c>
      <c r="BT6" s="56">
        <f>IFERROR(INDEX(Assumptions!$B:$B,MATCH(AB6,Assumptions!$A:$A,0))+INDEX(Assumptions!$C:$C,MATCH(AB6,Assumptions!$A:$A,0))+INDEX(Assumptions!$D:$D,MATCH(AB6,Assumptions!$A:$A,0))+INDEX(Assumptions!$G:$G,MATCH(AC6,Assumptions!$F:$F,0)),0)</f>
        <v>2.1999999999999999E-2</v>
      </c>
      <c r="BU6" s="26">
        <f t="shared" si="2"/>
        <v>25.652200000000001</v>
      </c>
      <c r="BV6" s="26">
        <f t="shared" si="3"/>
        <v>59.996000000000002</v>
      </c>
      <c r="BW6" s="26">
        <f t="shared" si="4"/>
        <v>63.02100840336135</v>
      </c>
      <c r="BX6" s="24">
        <v>2.5</v>
      </c>
      <c r="BY6" s="218">
        <v>149.99</v>
      </c>
      <c r="BZ6" s="145">
        <v>1</v>
      </c>
      <c r="CA6" s="26">
        <f t="shared" si="5"/>
        <v>25.652200000000001</v>
      </c>
      <c r="CB6" s="26">
        <f t="shared" si="6"/>
        <v>59.996000000000002</v>
      </c>
      <c r="CC6" s="318">
        <f t="shared" si="7"/>
        <v>0.57243482898859921</v>
      </c>
      <c r="CD6" s="26">
        <f t="shared" si="8"/>
        <v>420</v>
      </c>
      <c r="CE6" s="26"/>
      <c r="CF6" s="26"/>
      <c r="CG6" s="64"/>
      <c r="CH6" s="64"/>
      <c r="CI6" s="64"/>
      <c r="CJ6" s="64"/>
      <c r="CK6" s="64"/>
      <c r="CL6" s="64"/>
      <c r="CM6" s="64"/>
      <c r="CN6" s="64"/>
      <c r="CO6" s="65"/>
      <c r="CP6" s="65"/>
      <c r="CQ6" s="53"/>
      <c r="CR6" s="57">
        <v>7</v>
      </c>
      <c r="CS6" s="57">
        <v>6</v>
      </c>
      <c r="CT6" s="175" t="s">
        <v>735</v>
      </c>
      <c r="CU6" s="57"/>
      <c r="CV6" s="57"/>
      <c r="CW6" s="58"/>
      <c r="CX6" s="59"/>
      <c r="CY6" s="90"/>
      <c r="CZ6" s="60"/>
      <c r="DA6" s="60"/>
      <c r="DB6" s="60"/>
      <c r="DC6" s="120"/>
      <c r="DD6" s="61"/>
      <c r="DE6" s="61"/>
      <c r="DF6" s="61"/>
      <c r="DG6" s="61"/>
      <c r="DH6" s="61"/>
      <c r="DI6" s="61"/>
      <c r="DJ6" s="58"/>
      <c r="DK6" s="58"/>
      <c r="DL6" s="58"/>
      <c r="DM6" s="59"/>
      <c r="DN6" s="59"/>
      <c r="DO6" s="59"/>
      <c r="DP6" s="62"/>
      <c r="DQ6" s="62"/>
      <c r="DR6" s="62"/>
      <c r="DS6" s="123">
        <f t="shared" si="9"/>
        <v>0</v>
      </c>
      <c r="DT6" s="123">
        <f t="shared" si="10"/>
        <v>0</v>
      </c>
    </row>
    <row r="7" spans="1:124" s="66" customFormat="1" ht="15" hidden="1" customHeight="1">
      <c r="A7" s="217">
        <v>1025</v>
      </c>
      <c r="B7" s="52" t="s">
        <v>860</v>
      </c>
      <c r="C7" s="52" t="s">
        <v>1070</v>
      </c>
      <c r="D7" s="206">
        <v>7514</v>
      </c>
      <c r="E7" s="52" t="s">
        <v>294</v>
      </c>
      <c r="F7" s="52" t="s">
        <v>293</v>
      </c>
      <c r="G7" s="25">
        <v>2</v>
      </c>
      <c r="H7" s="25"/>
      <c r="I7" s="217"/>
      <c r="J7" s="25" t="s">
        <v>211</v>
      </c>
      <c r="K7" s="25" t="s">
        <v>479</v>
      </c>
      <c r="L7" s="217" t="s">
        <v>211</v>
      </c>
      <c r="M7" s="25" t="s">
        <v>218</v>
      </c>
      <c r="N7" s="217">
        <v>62043290</v>
      </c>
      <c r="O7" s="117" t="s">
        <v>1159</v>
      </c>
      <c r="P7" s="51" t="s">
        <v>219</v>
      </c>
      <c r="Q7" s="25" t="s">
        <v>211</v>
      </c>
      <c r="R7" s="25" t="s">
        <v>211</v>
      </c>
      <c r="S7" s="217" t="s">
        <v>512</v>
      </c>
      <c r="T7" s="226" t="s">
        <v>211</v>
      </c>
      <c r="U7" s="226" t="s">
        <v>4</v>
      </c>
      <c r="V7" s="226" t="s">
        <v>212</v>
      </c>
      <c r="W7" s="226" t="s">
        <v>211</v>
      </c>
      <c r="X7" s="226" t="s">
        <v>1082</v>
      </c>
      <c r="Y7" s="226" t="s">
        <v>4</v>
      </c>
      <c r="Z7" s="226" t="s">
        <v>211</v>
      </c>
      <c r="AA7" s="226" t="s">
        <v>211</v>
      </c>
      <c r="AB7" s="65" t="s">
        <v>220</v>
      </c>
      <c r="AC7" s="53" t="s">
        <v>221</v>
      </c>
      <c r="AD7" s="53" t="s">
        <v>258</v>
      </c>
      <c r="AE7" s="53" t="s">
        <v>579</v>
      </c>
      <c r="AF7" s="25"/>
      <c r="AG7" s="226" t="s">
        <v>586</v>
      </c>
      <c r="AH7" s="226" t="s">
        <v>587</v>
      </c>
      <c r="AI7" s="226" t="s">
        <v>634</v>
      </c>
      <c r="AJ7" s="24" t="s">
        <v>648</v>
      </c>
      <c r="AK7" s="24"/>
      <c r="AL7" s="428" t="s">
        <v>650</v>
      </c>
      <c r="AM7" s="226" t="s">
        <v>651</v>
      </c>
      <c r="AN7" s="226"/>
      <c r="AO7" s="226"/>
      <c r="AP7" s="226"/>
      <c r="AQ7" s="226" t="s">
        <v>668</v>
      </c>
      <c r="AR7" s="24">
        <v>700</v>
      </c>
      <c r="AS7" s="197">
        <v>3.9</v>
      </c>
      <c r="AT7" s="26" t="s">
        <v>1249</v>
      </c>
      <c r="AU7" s="24">
        <v>1500</v>
      </c>
      <c r="AV7" s="24" t="s">
        <v>211</v>
      </c>
      <c r="AW7" s="24">
        <v>28</v>
      </c>
      <c r="AX7" s="54"/>
      <c r="AY7" s="54"/>
      <c r="AZ7" s="54"/>
      <c r="BA7" s="219">
        <v>1.33</v>
      </c>
      <c r="BB7" s="63"/>
      <c r="BC7" s="26" t="s">
        <v>215</v>
      </c>
      <c r="BD7" s="26" t="s">
        <v>216</v>
      </c>
      <c r="BE7" s="26" t="s">
        <v>217</v>
      </c>
      <c r="BF7" s="26">
        <v>23.7</v>
      </c>
      <c r="BG7" s="26">
        <f>IFERROR((BV7*(1-Assumptions!$K$3))*(1-BT7),0)</f>
        <v>24.09619872</v>
      </c>
      <c r="BH7" s="26">
        <v>60</v>
      </c>
      <c r="BI7" s="26">
        <v>20.6</v>
      </c>
      <c r="BJ7" s="26"/>
      <c r="BK7" s="26"/>
      <c r="BL7" s="294">
        <v>23.5</v>
      </c>
      <c r="BM7" s="26"/>
      <c r="BN7" s="574">
        <f t="shared" si="0"/>
        <v>23.5</v>
      </c>
      <c r="BO7" s="143">
        <f>IFERROR(((IF(BN7&gt;0,BN7)))*INDEX(Assumptions!$B:$B,MATCH(AB7,Assumptions!$A:$A,0)),0)</f>
        <v>0.47000000000000003</v>
      </c>
      <c r="BP7" s="55">
        <f>IFERROR(((IF(BN7&gt;0,BN7)))*INDEX(Assumptions!$C:$C,MATCH(AB7,Assumptions!$A:$A,0)),0)</f>
        <v>0</v>
      </c>
      <c r="BQ7" s="55">
        <f>IFERROR(((IF(BN7&gt;0,BN7)))*INDEX(Assumptions!$D:$D,MATCH(AB7,Assumptions!$A:$A,0)),0)</f>
        <v>4.7E-2</v>
      </c>
      <c r="BR7" s="55">
        <f>IFERROR(((IF(BN7&gt;0,BN7)))*INDEX(Assumptions!$G:$G,MATCH(AC7,Assumptions!$F:$F,0)),0)</f>
        <v>0</v>
      </c>
      <c r="BS7" s="55">
        <f t="shared" si="1"/>
        <v>0.51700000000000002</v>
      </c>
      <c r="BT7" s="56">
        <f>IFERROR(INDEX(Assumptions!$B:$B,MATCH(AB7,Assumptions!$A:$A,0))+INDEX(Assumptions!$C:$C,MATCH(AB7,Assumptions!$A:$A,0))+INDEX(Assumptions!$D:$D,MATCH(AB7,Assumptions!$A:$A,0))+INDEX(Assumptions!$G:$G,MATCH(AC7,Assumptions!$F:$F,0)),0)</f>
        <v>2.1999999999999999E-2</v>
      </c>
      <c r="BU7" s="26">
        <f t="shared" si="2"/>
        <v>24.016999999999999</v>
      </c>
      <c r="BV7" s="26">
        <f t="shared" si="3"/>
        <v>55.996000000000002</v>
      </c>
      <c r="BW7" s="26">
        <f t="shared" si="4"/>
        <v>58.819327731092443</v>
      </c>
      <c r="BX7" s="24">
        <v>2.5</v>
      </c>
      <c r="BY7" s="218">
        <v>139.99</v>
      </c>
      <c r="BZ7" s="145">
        <v>1</v>
      </c>
      <c r="CA7" s="26">
        <f t="shared" si="5"/>
        <v>24.016999999999999</v>
      </c>
      <c r="CB7" s="26">
        <f t="shared" si="6"/>
        <v>55.996000000000002</v>
      </c>
      <c r="CC7" s="318">
        <f t="shared" si="7"/>
        <v>0.5710943638831345</v>
      </c>
      <c r="CD7" s="26">
        <f t="shared" si="8"/>
        <v>780</v>
      </c>
      <c r="CE7" s="26"/>
      <c r="CF7" s="26"/>
      <c r="CG7" s="64"/>
      <c r="CH7" s="64"/>
      <c r="CI7" s="64"/>
      <c r="CJ7" s="64"/>
      <c r="CK7" s="64"/>
      <c r="CL7" s="64"/>
      <c r="CM7" s="64"/>
      <c r="CN7" s="64"/>
      <c r="CO7" s="65"/>
      <c r="CP7" s="65"/>
      <c r="CQ7" s="53"/>
      <c r="CR7" s="57">
        <v>13</v>
      </c>
      <c r="CS7" s="57" t="s">
        <v>211</v>
      </c>
      <c r="CT7" s="175" t="s">
        <v>735</v>
      </c>
      <c r="CU7" s="57"/>
      <c r="CV7" s="57"/>
      <c r="CW7" s="58"/>
      <c r="CX7" s="59"/>
      <c r="CY7" s="90"/>
      <c r="CZ7" s="60"/>
      <c r="DA7" s="60"/>
      <c r="DB7" s="60"/>
      <c r="DC7" s="120"/>
      <c r="DD7" s="61"/>
      <c r="DE7" s="61"/>
      <c r="DF7" s="61"/>
      <c r="DG7" s="61"/>
      <c r="DH7" s="61"/>
      <c r="DI7" s="61"/>
      <c r="DJ7" s="58"/>
      <c r="DK7" s="58"/>
      <c r="DL7" s="58"/>
      <c r="DM7" s="59"/>
      <c r="DN7" s="59"/>
      <c r="DO7" s="59"/>
      <c r="DP7" s="62"/>
      <c r="DQ7" s="62"/>
      <c r="DR7" s="62"/>
      <c r="DS7" s="123">
        <f t="shared" si="9"/>
        <v>0</v>
      </c>
      <c r="DT7" s="123">
        <f t="shared" si="10"/>
        <v>0</v>
      </c>
    </row>
    <row r="8" spans="1:124" s="66" customFormat="1" ht="15" hidden="1" customHeight="1">
      <c r="A8" s="217">
        <v>1030</v>
      </c>
      <c r="B8" s="52" t="s">
        <v>861</v>
      </c>
      <c r="C8" s="52" t="s">
        <v>986</v>
      </c>
      <c r="D8" s="206">
        <v>4047</v>
      </c>
      <c r="E8" s="52" t="s">
        <v>294</v>
      </c>
      <c r="F8" s="52" t="s">
        <v>296</v>
      </c>
      <c r="G8" s="25">
        <v>3</v>
      </c>
      <c r="H8" s="25"/>
      <c r="I8" s="217"/>
      <c r="J8" s="25" t="s">
        <v>211</v>
      </c>
      <c r="K8" s="25" t="s">
        <v>479</v>
      </c>
      <c r="L8" s="217" t="s">
        <v>211</v>
      </c>
      <c r="M8" s="25" t="s">
        <v>218</v>
      </c>
      <c r="N8" s="217">
        <v>62043290</v>
      </c>
      <c r="O8" s="117" t="s">
        <v>1159</v>
      </c>
      <c r="P8" s="51" t="s">
        <v>219</v>
      </c>
      <c r="Q8" s="25" t="s">
        <v>211</v>
      </c>
      <c r="R8" s="25" t="s">
        <v>7</v>
      </c>
      <c r="S8" s="217" t="s">
        <v>514</v>
      </c>
      <c r="T8" s="226" t="s">
        <v>211</v>
      </c>
      <c r="U8" s="226" t="s">
        <v>4</v>
      </c>
      <c r="V8" s="226" t="s">
        <v>212</v>
      </c>
      <c r="W8" s="226" t="s">
        <v>211</v>
      </c>
      <c r="X8" s="226" t="s">
        <v>1082</v>
      </c>
      <c r="Y8" s="226" t="s">
        <v>4</v>
      </c>
      <c r="Z8" s="226" t="s">
        <v>211</v>
      </c>
      <c r="AA8" s="226" t="s">
        <v>211</v>
      </c>
      <c r="AB8" s="65" t="s">
        <v>220</v>
      </c>
      <c r="AC8" s="53" t="s">
        <v>221</v>
      </c>
      <c r="AD8" s="53" t="s">
        <v>258</v>
      </c>
      <c r="AE8" s="53" t="s">
        <v>741</v>
      </c>
      <c r="AF8" s="25"/>
      <c r="AG8" s="226" t="s">
        <v>222</v>
      </c>
      <c r="AH8" s="226" t="s">
        <v>589</v>
      </c>
      <c r="AI8" s="226" t="s">
        <v>636</v>
      </c>
      <c r="AJ8" s="24" t="s">
        <v>648</v>
      </c>
      <c r="AK8" s="24"/>
      <c r="AL8" s="428" t="s">
        <v>650</v>
      </c>
      <c r="AM8" s="226" t="s">
        <v>213</v>
      </c>
      <c r="AN8" s="226"/>
      <c r="AO8" s="226"/>
      <c r="AP8" s="226"/>
      <c r="AQ8" s="226" t="s">
        <v>670</v>
      </c>
      <c r="AR8" s="24">
        <v>700</v>
      </c>
      <c r="AS8" s="197">
        <v>4.8499999999999996</v>
      </c>
      <c r="AT8" s="26" t="s">
        <v>1250</v>
      </c>
      <c r="AU8" s="24">
        <v>3000</v>
      </c>
      <c r="AV8" s="24" t="s">
        <v>211</v>
      </c>
      <c r="AW8" s="24">
        <v>250</v>
      </c>
      <c r="AX8" s="54"/>
      <c r="AY8" s="54"/>
      <c r="AZ8" s="54"/>
      <c r="BA8" s="219">
        <v>1.37</v>
      </c>
      <c r="BB8" s="63"/>
      <c r="BC8" s="26" t="s">
        <v>215</v>
      </c>
      <c r="BD8" s="26" t="s">
        <v>216</v>
      </c>
      <c r="BE8" s="26" t="s">
        <v>217</v>
      </c>
      <c r="BF8" s="26">
        <v>25.1</v>
      </c>
      <c r="BG8" s="26">
        <f>IFERROR((BV8*(1-Assumptions!$K$3))*(1-BT8),0)</f>
        <v>25.817478719999997</v>
      </c>
      <c r="BH8" s="26">
        <v>60</v>
      </c>
      <c r="BI8" s="26">
        <v>20.6</v>
      </c>
      <c r="BJ8" s="26"/>
      <c r="BK8" s="26"/>
      <c r="BL8" s="294">
        <v>25.1</v>
      </c>
      <c r="BM8" s="26"/>
      <c r="BN8" s="574">
        <f t="shared" si="0"/>
        <v>25.1</v>
      </c>
      <c r="BO8" s="143">
        <f>IFERROR(((IF(BN8&gt;0,BN8)))*INDEX(Assumptions!$B:$B,MATCH(AB8,Assumptions!$A:$A,0)),0)</f>
        <v>0.502</v>
      </c>
      <c r="BP8" s="55">
        <f>IFERROR(((IF(BN8&gt;0,BN8)))*INDEX(Assumptions!$C:$C,MATCH(AB8,Assumptions!$A:$A,0)),0)</f>
        <v>0</v>
      </c>
      <c r="BQ8" s="55">
        <f>IFERROR(((IF(BN8&gt;0,BN8)))*INDEX(Assumptions!$D:$D,MATCH(AB8,Assumptions!$A:$A,0)),0)</f>
        <v>5.0200000000000002E-2</v>
      </c>
      <c r="BR8" s="55">
        <f>IFERROR(((IF(BN8&gt;0,BN8)))*INDEX(Assumptions!$G:$G,MATCH(AC8,Assumptions!$F:$F,0)),0)</f>
        <v>0</v>
      </c>
      <c r="BS8" s="55">
        <f t="shared" si="1"/>
        <v>0.55220000000000002</v>
      </c>
      <c r="BT8" s="56">
        <f>IFERROR(INDEX(Assumptions!$B:$B,MATCH(AB8,Assumptions!$A:$A,0))+INDEX(Assumptions!$C:$C,MATCH(AB8,Assumptions!$A:$A,0))+INDEX(Assumptions!$D:$D,MATCH(AB8,Assumptions!$A:$A,0))+INDEX(Assumptions!$G:$G,MATCH(AC8,Assumptions!$F:$F,0)),0)</f>
        <v>2.1999999999999999E-2</v>
      </c>
      <c r="BU8" s="26">
        <f t="shared" si="2"/>
        <v>25.652200000000001</v>
      </c>
      <c r="BV8" s="26">
        <f t="shared" si="3"/>
        <v>59.996000000000002</v>
      </c>
      <c r="BW8" s="26">
        <f t="shared" si="4"/>
        <v>63.02100840336135</v>
      </c>
      <c r="BX8" s="24">
        <v>2.5</v>
      </c>
      <c r="BY8" s="26">
        <v>149.99</v>
      </c>
      <c r="BZ8" s="145">
        <v>1</v>
      </c>
      <c r="CA8" s="26">
        <f t="shared" si="5"/>
        <v>25.652200000000001</v>
      </c>
      <c r="CB8" s="26">
        <f t="shared" si="6"/>
        <v>59.996000000000002</v>
      </c>
      <c r="CC8" s="318">
        <f t="shared" si="7"/>
        <v>0.57243482898859921</v>
      </c>
      <c r="CD8" s="26">
        <f t="shared" si="8"/>
        <v>780</v>
      </c>
      <c r="CE8" s="26"/>
      <c r="CF8" s="26"/>
      <c r="CG8" s="64"/>
      <c r="CH8" s="64"/>
      <c r="CI8" s="64"/>
      <c r="CJ8" s="64"/>
      <c r="CK8" s="64"/>
      <c r="CL8" s="64"/>
      <c r="CM8" s="64"/>
      <c r="CN8" s="64"/>
      <c r="CO8" s="65"/>
      <c r="CP8" s="65"/>
      <c r="CQ8" s="53"/>
      <c r="CR8" s="57">
        <v>13</v>
      </c>
      <c r="CS8" s="57" t="s">
        <v>211</v>
      </c>
      <c r="CT8" s="175" t="s">
        <v>735</v>
      </c>
      <c r="CU8" s="57"/>
      <c r="CV8" s="57"/>
      <c r="CW8" s="58"/>
      <c r="CX8" s="59"/>
      <c r="CY8" s="90"/>
      <c r="CZ8" s="60"/>
      <c r="DA8" s="60"/>
      <c r="DB8" s="60"/>
      <c r="DC8" s="120"/>
      <c r="DD8" s="61"/>
      <c r="DE8" s="61"/>
      <c r="DF8" s="61"/>
      <c r="DG8" s="61"/>
      <c r="DH8" s="61"/>
      <c r="DI8" s="61"/>
      <c r="DJ8" s="58"/>
      <c r="DK8" s="58"/>
      <c r="DL8" s="58"/>
      <c r="DM8" s="59"/>
      <c r="DN8" s="59"/>
      <c r="DO8" s="59"/>
      <c r="DP8" s="62"/>
      <c r="DQ8" s="62"/>
      <c r="DR8" s="62"/>
      <c r="DS8" s="123">
        <f t="shared" si="9"/>
        <v>0</v>
      </c>
      <c r="DT8" s="123">
        <f t="shared" si="10"/>
        <v>0</v>
      </c>
    </row>
    <row r="9" spans="1:124" s="66" customFormat="1" ht="15" hidden="1" customHeight="1">
      <c r="A9" s="217">
        <v>1031</v>
      </c>
      <c r="B9" s="52" t="s">
        <v>1546</v>
      </c>
      <c r="C9" s="52" t="s">
        <v>1192</v>
      </c>
      <c r="D9" s="52">
        <v>7201</v>
      </c>
      <c r="E9" s="52" t="s">
        <v>294</v>
      </c>
      <c r="F9" s="52" t="s">
        <v>1545</v>
      </c>
      <c r="G9" s="217">
        <v>2</v>
      </c>
      <c r="H9" s="217"/>
      <c r="I9" s="152">
        <v>43622</v>
      </c>
      <c r="J9" s="217" t="s">
        <v>211</v>
      </c>
      <c r="K9" s="217" t="s">
        <v>479</v>
      </c>
      <c r="L9" s="217" t="s">
        <v>211</v>
      </c>
      <c r="M9" s="217" t="s">
        <v>218</v>
      </c>
      <c r="N9" s="217">
        <v>62043290</v>
      </c>
      <c r="O9" s="117" t="s">
        <v>1159</v>
      </c>
      <c r="P9" s="51" t="s">
        <v>219</v>
      </c>
      <c r="Q9" s="217" t="s">
        <v>211</v>
      </c>
      <c r="R9" s="217" t="s">
        <v>211</v>
      </c>
      <c r="S9" s="217"/>
      <c r="T9" s="226" t="s">
        <v>211</v>
      </c>
      <c r="U9" s="226" t="s">
        <v>4</v>
      </c>
      <c r="V9" s="226" t="s">
        <v>212</v>
      </c>
      <c r="W9" s="226" t="s">
        <v>211</v>
      </c>
      <c r="X9" s="226" t="s">
        <v>1082</v>
      </c>
      <c r="Y9" s="226" t="s">
        <v>4</v>
      </c>
      <c r="Z9" s="226" t="s">
        <v>211</v>
      </c>
      <c r="AA9" s="226" t="s">
        <v>211</v>
      </c>
      <c r="AB9" s="65" t="s">
        <v>220</v>
      </c>
      <c r="AC9" s="53" t="s">
        <v>221</v>
      </c>
      <c r="AD9" s="53" t="s">
        <v>258</v>
      </c>
      <c r="AE9" s="53" t="s">
        <v>579</v>
      </c>
      <c r="AF9" s="217"/>
      <c r="AG9" s="226" t="s">
        <v>222</v>
      </c>
      <c r="AH9" s="226" t="s">
        <v>1566</v>
      </c>
      <c r="AI9" s="226" t="s">
        <v>1305</v>
      </c>
      <c r="AJ9" s="226" t="s">
        <v>1305</v>
      </c>
      <c r="AK9" s="226" t="s">
        <v>1305</v>
      </c>
      <c r="AL9" s="428" t="s">
        <v>650</v>
      </c>
      <c r="AM9" s="226" t="s">
        <v>1568</v>
      </c>
      <c r="AN9" s="226"/>
      <c r="AO9" s="226"/>
      <c r="AP9" s="226"/>
      <c r="AQ9" s="226" t="s">
        <v>670</v>
      </c>
      <c r="AR9" s="226">
        <v>700</v>
      </c>
      <c r="AS9" s="197">
        <v>4.5</v>
      </c>
      <c r="AT9" s="218" t="s">
        <v>1256</v>
      </c>
      <c r="AU9" s="226" t="s">
        <v>1567</v>
      </c>
      <c r="AV9" s="226" t="s">
        <v>1324</v>
      </c>
      <c r="AW9" s="226"/>
      <c r="AX9" s="54"/>
      <c r="AY9" s="54"/>
      <c r="AZ9" s="54"/>
      <c r="BA9" s="219">
        <v>1.41</v>
      </c>
      <c r="BB9" s="63"/>
      <c r="BC9" s="218" t="s">
        <v>215</v>
      </c>
      <c r="BD9" s="218" t="s">
        <v>216</v>
      </c>
      <c r="BE9" s="218" t="s">
        <v>217</v>
      </c>
      <c r="BF9" s="218">
        <v>23.7</v>
      </c>
      <c r="BG9" s="218">
        <f>IFERROR((BV9*(1-Assumptions!$K$3))*(1-BT9),0)</f>
        <v>24.09619872</v>
      </c>
      <c r="BH9" s="218"/>
      <c r="BI9" s="218"/>
      <c r="BJ9" s="218"/>
      <c r="BK9" s="218">
        <v>20.6</v>
      </c>
      <c r="BL9" s="294">
        <v>20.6</v>
      </c>
      <c r="BM9" s="218"/>
      <c r="BN9" s="574">
        <f t="shared" si="0"/>
        <v>20.6</v>
      </c>
      <c r="BO9" s="143">
        <f>IFERROR(((IF(BN9&gt;0,BN9)))*INDEX(Assumptions!$B:$B,MATCH(AB9,Assumptions!$A:$A,0)),0)</f>
        <v>0.41200000000000003</v>
      </c>
      <c r="BP9" s="55">
        <f>IFERROR(((IF(BN9&gt;0,BN9)))*INDEX(Assumptions!$C:$C,MATCH(AB9,Assumptions!$A:$A,0)),0)</f>
        <v>0</v>
      </c>
      <c r="BQ9" s="55">
        <f>IFERROR(((IF(BN9&gt;0,BN9)))*INDEX(Assumptions!$D:$D,MATCH(AB9,Assumptions!$A:$A,0)),0)</f>
        <v>4.1200000000000001E-2</v>
      </c>
      <c r="BR9" s="55">
        <f>IFERROR(((IF(BN9&gt;0,BN9)))*INDEX(Assumptions!$G:$G,MATCH(AC9,Assumptions!$F:$F,0)),0)</f>
        <v>0</v>
      </c>
      <c r="BS9" s="55">
        <f t="shared" si="1"/>
        <v>0.45320000000000005</v>
      </c>
      <c r="BT9" s="56">
        <f>IFERROR(INDEX(Assumptions!$B:$B,MATCH(AB9,Assumptions!$A:$A,0))+INDEX(Assumptions!$C:$C,MATCH(AB9,Assumptions!$A:$A,0))+INDEX(Assumptions!$D:$D,MATCH(AB9,Assumptions!$A:$A,0))+INDEX(Assumptions!$G:$G,MATCH(AC9,Assumptions!$F:$F,0)),0)</f>
        <v>2.1999999999999999E-2</v>
      </c>
      <c r="BU9" s="218">
        <f t="shared" si="2"/>
        <v>21.0532</v>
      </c>
      <c r="BV9" s="218">
        <f t="shared" si="3"/>
        <v>55.996000000000002</v>
      </c>
      <c r="BW9" s="218">
        <f t="shared" si="4"/>
        <v>58.819327731092443</v>
      </c>
      <c r="BX9" s="226">
        <v>2.5</v>
      </c>
      <c r="BY9" s="218">
        <v>139.99</v>
      </c>
      <c r="BZ9" s="145">
        <v>1</v>
      </c>
      <c r="CA9" s="218">
        <f t="shared" si="5"/>
        <v>21.0532</v>
      </c>
      <c r="CB9" s="218">
        <f t="shared" si="6"/>
        <v>55.996000000000002</v>
      </c>
      <c r="CC9" s="318">
        <f t="shared" si="7"/>
        <v>0.62402314451032226</v>
      </c>
      <c r="CD9" s="218">
        <f t="shared" si="8"/>
        <v>0</v>
      </c>
      <c r="CE9" s="218"/>
      <c r="CF9" s="218"/>
      <c r="CG9" s="64"/>
      <c r="CH9" s="64"/>
      <c r="CI9" s="64"/>
      <c r="CJ9" s="64"/>
      <c r="CK9" s="64"/>
      <c r="CL9" s="64"/>
      <c r="CM9" s="64"/>
      <c r="CN9" s="64"/>
      <c r="CO9" s="65"/>
      <c r="CP9" s="65"/>
      <c r="CQ9" s="53"/>
      <c r="CR9" s="57">
        <v>0</v>
      </c>
      <c r="CS9" s="57">
        <v>0</v>
      </c>
      <c r="CT9" s="175" t="s">
        <v>735</v>
      </c>
      <c r="CU9" s="57"/>
      <c r="CV9" s="57"/>
      <c r="CW9" s="58"/>
      <c r="CX9" s="59"/>
      <c r="CY9" s="90"/>
      <c r="CZ9" s="60"/>
      <c r="DA9" s="60"/>
      <c r="DB9" s="60"/>
      <c r="DC9" s="120"/>
      <c r="DD9" s="61"/>
      <c r="DE9" s="61"/>
      <c r="DF9" s="61"/>
      <c r="DG9" s="61"/>
      <c r="DH9" s="61"/>
      <c r="DI9" s="61"/>
      <c r="DJ9" s="58"/>
      <c r="DK9" s="58"/>
      <c r="DL9" s="58"/>
      <c r="DM9" s="59"/>
      <c r="DN9" s="59"/>
      <c r="DO9" s="59"/>
      <c r="DP9" s="62"/>
      <c r="DQ9" s="62"/>
      <c r="DR9" s="62"/>
      <c r="DS9" s="123">
        <f t="shared" si="9"/>
        <v>0</v>
      </c>
      <c r="DT9" s="123">
        <f t="shared" si="10"/>
        <v>0</v>
      </c>
    </row>
    <row r="10" spans="1:124" s="66" customFormat="1" ht="15" hidden="1" customHeight="1">
      <c r="A10" s="217">
        <v>1040</v>
      </c>
      <c r="B10" s="52" t="s">
        <v>862</v>
      </c>
      <c r="C10" s="52" t="s">
        <v>1186</v>
      </c>
      <c r="D10" s="52">
        <v>1006</v>
      </c>
      <c r="E10" s="52" t="s">
        <v>297</v>
      </c>
      <c r="F10" s="52" t="s">
        <v>1198</v>
      </c>
      <c r="G10" s="25">
        <v>3</v>
      </c>
      <c r="H10" s="25"/>
      <c r="I10" s="152">
        <v>43384</v>
      </c>
      <c r="J10" s="25" t="s">
        <v>211</v>
      </c>
      <c r="K10" s="25" t="s">
        <v>479</v>
      </c>
      <c r="L10" s="217" t="s">
        <v>211</v>
      </c>
      <c r="M10" s="25" t="s">
        <v>218</v>
      </c>
      <c r="N10" s="217">
        <v>62043990</v>
      </c>
      <c r="O10" s="117" t="s">
        <v>1164</v>
      </c>
      <c r="P10" s="51" t="s">
        <v>219</v>
      </c>
      <c r="Q10" s="25" t="s">
        <v>211</v>
      </c>
      <c r="R10" s="25" t="s">
        <v>211</v>
      </c>
      <c r="S10" s="217" t="s">
        <v>515</v>
      </c>
      <c r="T10" s="226" t="s">
        <v>211</v>
      </c>
      <c r="U10" s="226" t="s">
        <v>526</v>
      </c>
      <c r="V10" s="226" t="s">
        <v>212</v>
      </c>
      <c r="W10" s="226" t="s">
        <v>211</v>
      </c>
      <c r="X10" s="226" t="s">
        <v>1082</v>
      </c>
      <c r="Y10" s="226" t="s">
        <v>4</v>
      </c>
      <c r="Z10" s="226" t="s">
        <v>211</v>
      </c>
      <c r="AA10" s="226" t="s">
        <v>211</v>
      </c>
      <c r="AB10" s="65" t="s">
        <v>220</v>
      </c>
      <c r="AC10" s="53" t="s">
        <v>221</v>
      </c>
      <c r="AD10" s="313" t="s">
        <v>258</v>
      </c>
      <c r="AE10" s="53" t="s">
        <v>741</v>
      </c>
      <c r="AF10" s="25"/>
      <c r="AG10" s="226" t="s">
        <v>590</v>
      </c>
      <c r="AH10" s="226" t="s">
        <v>591</v>
      </c>
      <c r="AI10" s="226" t="s">
        <v>211</v>
      </c>
      <c r="AJ10" s="24" t="s">
        <v>648</v>
      </c>
      <c r="AK10" s="24"/>
      <c r="AL10" s="428" t="s">
        <v>650</v>
      </c>
      <c r="AM10" s="226" t="s">
        <v>652</v>
      </c>
      <c r="AN10" s="226"/>
      <c r="AO10" s="226"/>
      <c r="AP10" s="226"/>
      <c r="AQ10" s="226" t="s">
        <v>671</v>
      </c>
      <c r="AR10" s="24">
        <v>600</v>
      </c>
      <c r="AS10" s="197">
        <v>6.3</v>
      </c>
      <c r="AT10" s="26" t="s">
        <v>1244</v>
      </c>
      <c r="AU10" s="24">
        <v>1000</v>
      </c>
      <c r="AV10" s="24" t="s">
        <v>711</v>
      </c>
      <c r="AW10" s="24">
        <v>60</v>
      </c>
      <c r="AX10" s="54"/>
      <c r="AY10" s="54"/>
      <c r="AZ10" s="54"/>
      <c r="BA10" s="219">
        <v>2.6</v>
      </c>
      <c r="BB10" s="63"/>
      <c r="BC10" s="26" t="s">
        <v>215</v>
      </c>
      <c r="BD10" s="26" t="s">
        <v>216</v>
      </c>
      <c r="BE10" s="26" t="s">
        <v>217</v>
      </c>
      <c r="BF10" s="26">
        <v>33.9</v>
      </c>
      <c r="BG10" s="26">
        <f>IFERROR((BV10*(1-Assumptions!$K$3))*(1-BT10),0)</f>
        <v>37.866438719999998</v>
      </c>
      <c r="BH10" s="26">
        <v>100</v>
      </c>
      <c r="BI10" s="26">
        <v>60</v>
      </c>
      <c r="BJ10" s="26"/>
      <c r="BK10" s="26"/>
      <c r="BL10" s="296">
        <v>41.7</v>
      </c>
      <c r="BM10" s="26"/>
      <c r="BN10" s="576">
        <f t="shared" si="0"/>
        <v>41.7</v>
      </c>
      <c r="BO10" s="143">
        <f>IFERROR(((IF(BN10&gt;0,BN10)))*INDEX(Assumptions!$B:$B,MATCH(AB10,Assumptions!$A:$A,0)),0)</f>
        <v>0.83400000000000007</v>
      </c>
      <c r="BP10" s="55">
        <f>IFERROR(((IF(BN10&gt;0,BN10)))*INDEX(Assumptions!$C:$C,MATCH(AB10,Assumptions!$A:$A,0)),0)</f>
        <v>0</v>
      </c>
      <c r="BQ10" s="55">
        <f>IFERROR(((IF(BN10&gt;0,BN10)))*INDEX(Assumptions!$D:$D,MATCH(AB10,Assumptions!$A:$A,0)),0)</f>
        <v>8.3400000000000002E-2</v>
      </c>
      <c r="BR10" s="55">
        <f>IFERROR(((IF(BN10&gt;0,BN10)))*INDEX(Assumptions!$G:$G,MATCH(AC10,Assumptions!$F:$F,0)),0)</f>
        <v>0</v>
      </c>
      <c r="BS10" s="55">
        <f t="shared" si="1"/>
        <v>0.9174000000000001</v>
      </c>
      <c r="BT10" s="56">
        <f>IFERROR(INDEX(Assumptions!$B:$B,MATCH(AB10,Assumptions!$A:$A,0))+INDEX(Assumptions!$C:$C,MATCH(AB10,Assumptions!$A:$A,0))+INDEX(Assumptions!$D:$D,MATCH(AB10,Assumptions!$A:$A,0))+INDEX(Assumptions!$G:$G,MATCH(AC10,Assumptions!$F:$F,0)),0)</f>
        <v>2.1999999999999999E-2</v>
      </c>
      <c r="BU10" s="26">
        <f t="shared" si="2"/>
        <v>42.617400000000004</v>
      </c>
      <c r="BV10" s="26">
        <f t="shared" si="3"/>
        <v>87.996000000000009</v>
      </c>
      <c r="BW10" s="26">
        <f t="shared" si="4"/>
        <v>92.432773109243712</v>
      </c>
      <c r="BX10" s="24">
        <v>2.5</v>
      </c>
      <c r="BY10" s="168">
        <v>219.99</v>
      </c>
      <c r="BZ10" s="145">
        <v>1</v>
      </c>
      <c r="CA10" s="26">
        <f t="shared" si="5"/>
        <v>42.617400000000004</v>
      </c>
      <c r="CB10" s="26">
        <f t="shared" si="6"/>
        <v>87.996000000000009</v>
      </c>
      <c r="CC10" s="315">
        <f t="shared" si="7"/>
        <v>0.51568934951588707</v>
      </c>
      <c r="CD10" s="26">
        <f t="shared" si="8"/>
        <v>1300</v>
      </c>
      <c r="CE10" s="26"/>
      <c r="CF10" s="26"/>
      <c r="CG10" s="64">
        <v>43490</v>
      </c>
      <c r="CH10" s="64">
        <v>43490</v>
      </c>
      <c r="CI10" s="64"/>
      <c r="CJ10" s="64" t="s">
        <v>715</v>
      </c>
      <c r="CK10" s="64"/>
      <c r="CL10" s="64"/>
      <c r="CM10" s="64"/>
      <c r="CN10" s="64"/>
      <c r="CO10" s="65" t="s">
        <v>724</v>
      </c>
      <c r="CP10" s="65"/>
      <c r="CQ10" s="53"/>
      <c r="CR10" s="57">
        <v>13</v>
      </c>
      <c r="CS10" s="57" t="s">
        <v>211</v>
      </c>
      <c r="CT10" s="175" t="s">
        <v>735</v>
      </c>
      <c r="CU10" s="57"/>
      <c r="CV10" s="57"/>
      <c r="CW10" s="58"/>
      <c r="CX10" s="59"/>
      <c r="CY10" s="90"/>
      <c r="CZ10" s="60"/>
      <c r="DA10" s="60"/>
      <c r="DB10" s="60"/>
      <c r="DC10" s="120"/>
      <c r="DD10" s="61"/>
      <c r="DE10" s="61"/>
      <c r="DF10" s="61"/>
      <c r="DG10" s="61"/>
      <c r="DH10" s="61"/>
      <c r="DI10" s="61"/>
      <c r="DJ10" s="58"/>
      <c r="DK10" s="58"/>
      <c r="DL10" s="58"/>
      <c r="DM10" s="59"/>
      <c r="DN10" s="59"/>
      <c r="DO10" s="59"/>
      <c r="DP10" s="62"/>
      <c r="DQ10" s="62"/>
      <c r="DR10" s="62"/>
      <c r="DS10" s="123">
        <f t="shared" si="9"/>
        <v>0</v>
      </c>
      <c r="DT10" s="123">
        <f t="shared" si="10"/>
        <v>0</v>
      </c>
    </row>
    <row r="11" spans="1:124" s="66" customFormat="1" ht="15" hidden="1" customHeight="1">
      <c r="A11" s="217">
        <v>1041</v>
      </c>
      <c r="B11" s="52" t="s">
        <v>863</v>
      </c>
      <c r="C11" s="52" t="s">
        <v>977</v>
      </c>
      <c r="D11" s="52">
        <v>2011</v>
      </c>
      <c r="E11" s="52" t="s">
        <v>298</v>
      </c>
      <c r="F11" s="52" t="s">
        <v>299</v>
      </c>
      <c r="G11" s="25" t="s">
        <v>1485</v>
      </c>
      <c r="H11" s="217"/>
      <c r="I11" s="152">
        <v>43468</v>
      </c>
      <c r="J11" s="25" t="s">
        <v>1535</v>
      </c>
      <c r="K11" s="25" t="s">
        <v>479</v>
      </c>
      <c r="L11" s="217" t="s">
        <v>211</v>
      </c>
      <c r="M11" s="217" t="s">
        <v>218</v>
      </c>
      <c r="N11" s="217">
        <v>62043990</v>
      </c>
      <c r="O11" s="117" t="s">
        <v>1164</v>
      </c>
      <c r="P11" s="51" t="s">
        <v>219</v>
      </c>
      <c r="Q11" s="25" t="s">
        <v>211</v>
      </c>
      <c r="R11" s="25" t="s">
        <v>211</v>
      </c>
      <c r="S11" s="217" t="s">
        <v>516</v>
      </c>
      <c r="T11" s="226" t="s">
        <v>527</v>
      </c>
      <c r="U11" s="226" t="s">
        <v>528</v>
      </c>
      <c r="V11" s="226" t="s">
        <v>212</v>
      </c>
      <c r="W11" s="226" t="s">
        <v>211</v>
      </c>
      <c r="X11" s="226" t="s">
        <v>1082</v>
      </c>
      <c r="Y11" s="226" t="s">
        <v>4</v>
      </c>
      <c r="Z11" s="226" t="s">
        <v>211</v>
      </c>
      <c r="AA11" s="226" t="s">
        <v>211</v>
      </c>
      <c r="AB11" s="65" t="s">
        <v>220</v>
      </c>
      <c r="AC11" s="53" t="s">
        <v>221</v>
      </c>
      <c r="AD11" s="53" t="s">
        <v>258</v>
      </c>
      <c r="AE11" s="53" t="s">
        <v>211</v>
      </c>
      <c r="AF11" s="25"/>
      <c r="AG11" s="226" t="s">
        <v>592</v>
      </c>
      <c r="AH11" s="226" t="s">
        <v>593</v>
      </c>
      <c r="AI11" s="226" t="s">
        <v>211</v>
      </c>
      <c r="AJ11" s="24" t="s">
        <v>648</v>
      </c>
      <c r="AK11" s="24"/>
      <c r="AL11" s="428" t="s">
        <v>650</v>
      </c>
      <c r="AM11" s="226" t="s">
        <v>1274</v>
      </c>
      <c r="AN11" s="226"/>
      <c r="AO11" s="226"/>
      <c r="AP11" s="226"/>
      <c r="AQ11" s="226" t="s">
        <v>672</v>
      </c>
      <c r="AR11" s="24">
        <v>790</v>
      </c>
      <c r="AS11" s="197">
        <v>5.65</v>
      </c>
      <c r="AT11" s="26" t="s">
        <v>1259</v>
      </c>
      <c r="AU11" s="24" t="s">
        <v>694</v>
      </c>
      <c r="AV11" s="226"/>
      <c r="AW11" s="24">
        <v>120</v>
      </c>
      <c r="AX11" s="54"/>
      <c r="AY11" s="54"/>
      <c r="AZ11" s="54"/>
      <c r="BA11" s="219">
        <v>2.46</v>
      </c>
      <c r="BB11" s="63"/>
      <c r="BC11" s="26" t="s">
        <v>215</v>
      </c>
      <c r="BD11" s="26" t="s">
        <v>216</v>
      </c>
      <c r="BE11" s="26" t="s">
        <v>217</v>
      </c>
      <c r="BF11" s="218">
        <v>32.5</v>
      </c>
      <c r="BG11" s="26">
        <f>IFERROR((BV11*(1-Assumptions!$K$3))*(1-BT11),0)</f>
        <v>32.702598719999997</v>
      </c>
      <c r="BH11" s="26">
        <v>60</v>
      </c>
      <c r="BI11" s="26">
        <v>25.9</v>
      </c>
      <c r="BJ11" s="26"/>
      <c r="BK11" s="26"/>
      <c r="BL11" s="293">
        <v>32.5</v>
      </c>
      <c r="BM11" s="26">
        <v>31.9</v>
      </c>
      <c r="BN11" s="574">
        <v>31.9</v>
      </c>
      <c r="BO11" s="143">
        <f>IFERROR(((IF(BN11&gt;0,BN11)))*INDEX(Assumptions!$B:$B,MATCH(AB11,Assumptions!$A:$A,0)),0)</f>
        <v>0.63800000000000001</v>
      </c>
      <c r="BP11" s="55">
        <f>IFERROR(((IF(BN11&gt;0,BN11)))*INDEX(Assumptions!$C:$C,MATCH(AB11,Assumptions!$A:$A,0)),0)</f>
        <v>0</v>
      </c>
      <c r="BQ11" s="55">
        <f>IFERROR(((IF(BN11&gt;0,BN11)))*INDEX(Assumptions!$D:$D,MATCH(AB11,Assumptions!$A:$A,0)),0)</f>
        <v>6.3799999999999996E-2</v>
      </c>
      <c r="BR11" s="55">
        <f>IFERROR(((IF(BN11&gt;0,BN11)))*INDEX(Assumptions!$G:$G,MATCH(AC11,Assumptions!$F:$F,0)),0)</f>
        <v>0</v>
      </c>
      <c r="BS11" s="55">
        <f t="shared" si="1"/>
        <v>0.70179999999999998</v>
      </c>
      <c r="BT11" s="56">
        <f>IFERROR(INDEX(Assumptions!$B:$B,MATCH(AB11,Assumptions!$A:$A,0))+INDEX(Assumptions!$C:$C,MATCH(AB11,Assumptions!$A:$A,0))+INDEX(Assumptions!$D:$D,MATCH(AB11,Assumptions!$A:$A,0))+INDEX(Assumptions!$G:$G,MATCH(AC11,Assumptions!$F:$F,0)),0)</f>
        <v>2.1999999999999999E-2</v>
      </c>
      <c r="BU11" s="26">
        <f t="shared" si="2"/>
        <v>32.601799999999997</v>
      </c>
      <c r="BV11" s="26">
        <f t="shared" si="3"/>
        <v>75.996000000000009</v>
      </c>
      <c r="BW11" s="26">
        <f t="shared" si="4"/>
        <v>79.827731092436977</v>
      </c>
      <c r="BX11" s="24">
        <v>2.5</v>
      </c>
      <c r="BY11" s="218">
        <v>189.99</v>
      </c>
      <c r="BZ11" s="145">
        <v>1</v>
      </c>
      <c r="CA11" s="26">
        <f t="shared" si="5"/>
        <v>32.601799999999997</v>
      </c>
      <c r="CB11" s="26">
        <f t="shared" si="6"/>
        <v>75.996000000000009</v>
      </c>
      <c r="CC11" s="316">
        <f t="shared" si="7"/>
        <v>0.57100636875625044</v>
      </c>
      <c r="CD11" s="26">
        <f t="shared" si="8"/>
        <v>780</v>
      </c>
      <c r="CE11" s="218"/>
      <c r="CF11" s="218"/>
      <c r="CG11" s="64">
        <v>43469</v>
      </c>
      <c r="CH11" s="64"/>
      <c r="CI11" s="64"/>
      <c r="CJ11" s="64" t="s">
        <v>715</v>
      </c>
      <c r="CK11" s="64"/>
      <c r="CL11" s="64"/>
      <c r="CM11" s="64"/>
      <c r="CN11" s="64"/>
      <c r="CO11" s="65"/>
      <c r="CP11" s="65"/>
      <c r="CQ11" s="53"/>
      <c r="CR11" s="57">
        <v>13</v>
      </c>
      <c r="CS11" s="57" t="s">
        <v>211</v>
      </c>
      <c r="CT11" s="175" t="s">
        <v>735</v>
      </c>
      <c r="CU11" s="57"/>
      <c r="CV11" s="57"/>
      <c r="CW11" s="58"/>
      <c r="CX11" s="59"/>
      <c r="CY11" s="90"/>
      <c r="CZ11" s="60"/>
      <c r="DA11" s="60"/>
      <c r="DB11" s="60"/>
      <c r="DC11" s="120"/>
      <c r="DD11" s="61"/>
      <c r="DE11" s="61"/>
      <c r="DF11" s="61"/>
      <c r="DG11" s="61"/>
      <c r="DH11" s="61"/>
      <c r="DI11" s="61"/>
      <c r="DJ11" s="58"/>
      <c r="DK11" s="58"/>
      <c r="DL11" s="58"/>
      <c r="DM11" s="59"/>
      <c r="DN11" s="59"/>
      <c r="DO11" s="59"/>
      <c r="DP11" s="62"/>
      <c r="DQ11" s="62"/>
      <c r="DR11" s="62"/>
      <c r="DS11" s="123">
        <f t="shared" si="9"/>
        <v>0</v>
      </c>
      <c r="DT11" s="123">
        <f t="shared" si="10"/>
        <v>0</v>
      </c>
    </row>
    <row r="12" spans="1:124" s="66" customFormat="1" ht="15" hidden="1" customHeight="1">
      <c r="A12" s="217">
        <v>1045</v>
      </c>
      <c r="B12" s="52" t="s">
        <v>750</v>
      </c>
      <c r="C12" s="52" t="s">
        <v>953</v>
      </c>
      <c r="D12" s="206">
        <v>3039</v>
      </c>
      <c r="E12" s="52" t="s">
        <v>300</v>
      </c>
      <c r="F12" s="52" t="s">
        <v>301</v>
      </c>
      <c r="G12" s="217">
        <v>1</v>
      </c>
      <c r="H12" s="217"/>
      <c r="I12" s="152"/>
      <c r="J12" s="217" t="s">
        <v>211</v>
      </c>
      <c r="K12" s="217" t="s">
        <v>479</v>
      </c>
      <c r="L12" s="217" t="s">
        <v>211</v>
      </c>
      <c r="M12" s="217" t="s">
        <v>481</v>
      </c>
      <c r="N12" s="217">
        <v>62041200</v>
      </c>
      <c r="O12" s="117" t="s">
        <v>1160</v>
      </c>
      <c r="P12" s="51" t="s">
        <v>219</v>
      </c>
      <c r="Q12" s="217" t="s">
        <v>211</v>
      </c>
      <c r="R12" s="217" t="s">
        <v>7</v>
      </c>
      <c r="S12" s="217" t="s">
        <v>517</v>
      </c>
      <c r="T12" s="226" t="s">
        <v>211</v>
      </c>
      <c r="U12" s="226" t="s">
        <v>529</v>
      </c>
      <c r="V12" s="226" t="s">
        <v>212</v>
      </c>
      <c r="W12" s="226" t="s">
        <v>530</v>
      </c>
      <c r="X12" s="226" t="s">
        <v>1082</v>
      </c>
      <c r="Y12" s="226" t="s">
        <v>578</v>
      </c>
      <c r="Z12" s="226" t="s">
        <v>211</v>
      </c>
      <c r="AA12" s="226" t="s">
        <v>211</v>
      </c>
      <c r="AB12" s="65" t="s">
        <v>220</v>
      </c>
      <c r="AC12" s="160" t="s">
        <v>221</v>
      </c>
      <c r="AD12" s="53" t="s">
        <v>258</v>
      </c>
      <c r="AE12" s="53" t="s">
        <v>741</v>
      </c>
      <c r="AF12" s="217"/>
      <c r="AG12" s="226" t="s">
        <v>145</v>
      </c>
      <c r="AH12" s="226" t="s">
        <v>594</v>
      </c>
      <c r="AI12" s="226" t="s">
        <v>211</v>
      </c>
      <c r="AJ12" s="226" t="s">
        <v>648</v>
      </c>
      <c r="AK12" s="226"/>
      <c r="AL12" s="428" t="s">
        <v>650</v>
      </c>
      <c r="AM12" s="221" t="s">
        <v>653</v>
      </c>
      <c r="AN12" s="221"/>
      <c r="AO12" s="221"/>
      <c r="AP12" s="221"/>
      <c r="AQ12" s="221" t="s">
        <v>673</v>
      </c>
      <c r="AR12" s="226">
        <v>1100</v>
      </c>
      <c r="AS12" s="197">
        <v>6.4</v>
      </c>
      <c r="AT12" s="218" t="s">
        <v>1248</v>
      </c>
      <c r="AU12" s="226">
        <v>3000</v>
      </c>
      <c r="AV12" s="226" t="s">
        <v>211</v>
      </c>
      <c r="AW12" s="226">
        <v>80</v>
      </c>
      <c r="AX12" s="54"/>
      <c r="AY12" s="54"/>
      <c r="AZ12" s="54"/>
      <c r="BA12" s="219">
        <v>2.0499999999999998</v>
      </c>
      <c r="BB12" s="63"/>
      <c r="BC12" s="218" t="s">
        <v>215</v>
      </c>
      <c r="BD12" s="218" t="s">
        <v>216</v>
      </c>
      <c r="BE12" s="218" t="s">
        <v>217</v>
      </c>
      <c r="BF12" s="218">
        <v>33.9</v>
      </c>
      <c r="BG12" s="218">
        <f>IFERROR((BV12*(1-Assumptions!$K$3))*(1-BT12),0)</f>
        <v>34.423878719999998</v>
      </c>
      <c r="BH12" s="218">
        <v>60</v>
      </c>
      <c r="BI12" s="218">
        <v>35.1</v>
      </c>
      <c r="BJ12" s="218"/>
      <c r="BK12" s="218"/>
      <c r="BL12" s="294">
        <v>33.5</v>
      </c>
      <c r="BM12" s="218"/>
      <c r="BN12" s="574">
        <f t="shared" si="0"/>
        <v>33.5</v>
      </c>
      <c r="BO12" s="143">
        <f>IFERROR(((IF(BN12&gt;0,BN12)))*INDEX(Assumptions!$B:$B,MATCH(AB12,Assumptions!$A:$A,0)),0)</f>
        <v>0.67</v>
      </c>
      <c r="BP12" s="55">
        <f>IFERROR(((IF(BN12&gt;0,BN12)))*INDEX(Assumptions!$C:$C,MATCH(AB12,Assumptions!$A:$A,0)),0)</f>
        <v>0</v>
      </c>
      <c r="BQ12" s="55">
        <f>IFERROR(((IF(BN12&gt;0,BN12)))*INDEX(Assumptions!$D:$D,MATCH(AB12,Assumptions!$A:$A,0)),0)</f>
        <v>6.7000000000000004E-2</v>
      </c>
      <c r="BR12" s="55">
        <f>IFERROR(((IF(BN12&gt;0,BN12)))*INDEX(Assumptions!$G:$G,MATCH(AC12,Assumptions!$F:$F,0)),0)</f>
        <v>0</v>
      </c>
      <c r="BS12" s="55">
        <f t="shared" si="1"/>
        <v>0.7370000000000001</v>
      </c>
      <c r="BT12" s="56">
        <f>IFERROR(INDEX(Assumptions!$B:$B,MATCH(AB12,Assumptions!$A:$A,0))+INDEX(Assumptions!$C:$C,MATCH(AB12,Assumptions!$A:$A,0))+INDEX(Assumptions!$D:$D,MATCH(AB12,Assumptions!$A:$A,0))+INDEX(Assumptions!$G:$G,MATCH(AC12,Assumptions!$F:$F,0)),0)</f>
        <v>2.1999999999999999E-2</v>
      </c>
      <c r="BU12" s="218">
        <f t="shared" si="2"/>
        <v>34.237000000000002</v>
      </c>
      <c r="BV12" s="218">
        <f t="shared" si="3"/>
        <v>79.996000000000009</v>
      </c>
      <c r="BW12" s="218">
        <f t="shared" si="4"/>
        <v>84.029411764705884</v>
      </c>
      <c r="BX12" s="226">
        <v>2.5</v>
      </c>
      <c r="BY12" s="218">
        <v>199.99</v>
      </c>
      <c r="BZ12" s="145">
        <v>1</v>
      </c>
      <c r="CA12" s="218">
        <f t="shared" si="5"/>
        <v>34.237000000000002</v>
      </c>
      <c r="CB12" s="218">
        <f t="shared" si="6"/>
        <v>79.996000000000009</v>
      </c>
      <c r="CC12" s="316">
        <f t="shared" si="7"/>
        <v>0.57201610080504028</v>
      </c>
      <c r="CD12" s="218">
        <f t="shared" si="8"/>
        <v>600</v>
      </c>
      <c r="CE12" s="218"/>
      <c r="CF12" s="218"/>
      <c r="CG12" s="64" t="s">
        <v>714</v>
      </c>
      <c r="CH12" s="64">
        <v>43426</v>
      </c>
      <c r="CI12" s="64"/>
      <c r="CJ12" s="64" t="s">
        <v>715</v>
      </c>
      <c r="CK12" s="64"/>
      <c r="CL12" s="64">
        <v>43487</v>
      </c>
      <c r="CM12" s="64"/>
      <c r="CN12" s="64"/>
      <c r="CO12" s="65"/>
      <c r="CP12" s="65"/>
      <c r="CQ12" s="53"/>
      <c r="CR12" s="57">
        <v>10</v>
      </c>
      <c r="CS12" s="57" t="s">
        <v>211</v>
      </c>
      <c r="CT12" s="175" t="s">
        <v>735</v>
      </c>
      <c r="CU12" s="57"/>
      <c r="CV12" s="57"/>
      <c r="CW12" s="58"/>
      <c r="CX12" s="59"/>
      <c r="CY12" s="90"/>
      <c r="CZ12" s="60"/>
      <c r="DA12" s="60"/>
      <c r="DB12" s="60"/>
      <c r="DC12" s="120"/>
      <c r="DD12" s="61"/>
      <c r="DE12" s="61"/>
      <c r="DF12" s="61"/>
      <c r="DG12" s="61"/>
      <c r="DH12" s="61"/>
      <c r="DI12" s="61"/>
      <c r="DJ12" s="58"/>
      <c r="DK12" s="58"/>
      <c r="DL12" s="58"/>
      <c r="DM12" s="59"/>
      <c r="DN12" s="59"/>
      <c r="DO12" s="59"/>
      <c r="DP12" s="62"/>
      <c r="DQ12" s="62"/>
      <c r="DR12" s="62"/>
      <c r="DS12" s="123">
        <f t="shared" si="9"/>
        <v>0</v>
      </c>
      <c r="DT12" s="123">
        <f t="shared" si="10"/>
        <v>0</v>
      </c>
    </row>
    <row r="13" spans="1:124" s="66" customFormat="1" ht="15" hidden="1" customHeight="1">
      <c r="A13" s="217">
        <v>1050</v>
      </c>
      <c r="B13" s="52" t="s">
        <v>751</v>
      </c>
      <c r="C13" s="52" t="s">
        <v>1187</v>
      </c>
      <c r="D13" s="52">
        <v>7919</v>
      </c>
      <c r="E13" s="217" t="s">
        <v>302</v>
      </c>
      <c r="F13" s="217" t="s">
        <v>303</v>
      </c>
      <c r="G13" s="217">
        <v>2</v>
      </c>
      <c r="H13" s="217"/>
      <c r="I13" s="217"/>
      <c r="J13" s="217" t="s">
        <v>211</v>
      </c>
      <c r="K13" s="217" t="s">
        <v>479</v>
      </c>
      <c r="L13" s="217" t="s">
        <v>211</v>
      </c>
      <c r="M13" s="217" t="s">
        <v>481</v>
      </c>
      <c r="N13" s="217">
        <v>62041200</v>
      </c>
      <c r="O13" s="117" t="s">
        <v>1160</v>
      </c>
      <c r="P13" s="51" t="s">
        <v>219</v>
      </c>
      <c r="Q13" s="217" t="s">
        <v>211</v>
      </c>
      <c r="R13" s="217" t="s">
        <v>211</v>
      </c>
      <c r="S13" s="217" t="s">
        <v>1740</v>
      </c>
      <c r="T13" s="226" t="s">
        <v>211</v>
      </c>
      <c r="U13" s="226" t="s">
        <v>531</v>
      </c>
      <c r="V13" s="226" t="s">
        <v>212</v>
      </c>
      <c r="W13" s="226" t="s">
        <v>530</v>
      </c>
      <c r="X13" s="226" t="s">
        <v>1082</v>
      </c>
      <c r="Y13" s="226" t="s">
        <v>4</v>
      </c>
      <c r="Z13" s="226" t="s">
        <v>211</v>
      </c>
      <c r="AA13" s="226" t="s">
        <v>211</v>
      </c>
      <c r="AB13" s="65" t="s">
        <v>267</v>
      </c>
      <c r="AC13" s="53" t="s">
        <v>211</v>
      </c>
      <c r="AD13" s="53" t="s">
        <v>1287</v>
      </c>
      <c r="AE13" s="53" t="s">
        <v>1367</v>
      </c>
      <c r="AF13" s="217"/>
      <c r="AG13" s="226" t="s">
        <v>595</v>
      </c>
      <c r="AH13" s="226" t="s">
        <v>596</v>
      </c>
      <c r="AI13" s="165" t="s">
        <v>597</v>
      </c>
      <c r="AJ13" s="226" t="s">
        <v>740</v>
      </c>
      <c r="AK13" s="226"/>
      <c r="AL13" s="226" t="s">
        <v>650</v>
      </c>
      <c r="AM13" s="226" t="s">
        <v>651</v>
      </c>
      <c r="AN13" s="226"/>
      <c r="AO13" s="226"/>
      <c r="AP13" s="226"/>
      <c r="AQ13" s="226" t="s">
        <v>674</v>
      </c>
      <c r="AR13" s="226">
        <v>750</v>
      </c>
      <c r="AS13" s="197">
        <v>2.8</v>
      </c>
      <c r="AT13" s="218" t="s">
        <v>1252</v>
      </c>
      <c r="AU13" s="226" t="s">
        <v>622</v>
      </c>
      <c r="AV13" s="226" t="s">
        <v>622</v>
      </c>
      <c r="AW13" s="226">
        <v>0</v>
      </c>
      <c r="AX13" s="54"/>
      <c r="AY13" s="54"/>
      <c r="AZ13" s="54"/>
      <c r="BA13" s="545"/>
      <c r="BB13" s="63"/>
      <c r="BC13" s="218" t="s">
        <v>215</v>
      </c>
      <c r="BD13" s="218" t="s">
        <v>216</v>
      </c>
      <c r="BE13" s="218" t="s">
        <v>1087</v>
      </c>
      <c r="BF13" s="218">
        <v>30.5</v>
      </c>
      <c r="BG13" s="218">
        <f>IFERROR((BV13*(1-Assumptions!$K$3))*(1-BT13),0)</f>
        <v>30.981318719999997</v>
      </c>
      <c r="BH13" s="218">
        <f t="shared" ref="BH13:BH18" si="11">BI13*2</f>
        <v>59.38</v>
      </c>
      <c r="BI13" s="218">
        <v>29.69</v>
      </c>
      <c r="BJ13" s="218"/>
      <c r="BK13" s="218"/>
      <c r="BL13" s="218"/>
      <c r="BM13" s="218"/>
      <c r="BN13" s="218">
        <f t="shared" si="0"/>
        <v>29.69</v>
      </c>
      <c r="BO13" s="143">
        <f>IFERROR(((IF(BN13&gt;0,BN13)))*INDEX(Assumptions!$B:$B,MATCH(AB13,Assumptions!$A:$A,0)),0)</f>
        <v>0.59379999999999999</v>
      </c>
      <c r="BP13" s="55">
        <f>IFERROR(((IF(BN13&gt;0,BN13)))*INDEX(Assumptions!$C:$C,MATCH(AB13,Assumptions!$A:$A,0)),0)</f>
        <v>0</v>
      </c>
      <c r="BQ13" s="55">
        <f>IFERROR(((IF(BN13&gt;0,BN13)))*INDEX(Assumptions!$D:$D,MATCH(AB13,Assumptions!$A:$A,0)),0)</f>
        <v>5.9380000000000002E-2</v>
      </c>
      <c r="BR13" s="55">
        <f>IFERROR(((IF(BN13&gt;0,BN13)))*INDEX(Assumptions!$G:$G,MATCH(AC13,Assumptions!$F:$F,0)),0)</f>
        <v>0</v>
      </c>
      <c r="BS13" s="55">
        <f t="shared" si="1"/>
        <v>0.65317999999999998</v>
      </c>
      <c r="BT13" s="56">
        <f>IFERROR(INDEX(Assumptions!$B:$B,MATCH(AB13,Assumptions!$A:$A,0))+INDEX(Assumptions!$C:$C,MATCH(AB13,Assumptions!$A:$A,0))+INDEX(Assumptions!$D:$D,MATCH(AB13,Assumptions!$A:$A,0))+INDEX(Assumptions!$G:$G,MATCH(AC13,Assumptions!$F:$F,0)),0)</f>
        <v>2.1999999999999999E-2</v>
      </c>
      <c r="BU13" s="218">
        <f t="shared" si="2"/>
        <v>30.34318</v>
      </c>
      <c r="BV13" s="218">
        <f t="shared" si="3"/>
        <v>71.996000000000009</v>
      </c>
      <c r="BW13" s="218">
        <f t="shared" si="4"/>
        <v>75.62605042016807</v>
      </c>
      <c r="BX13" s="226">
        <v>2.5</v>
      </c>
      <c r="BY13" s="218">
        <v>179.99</v>
      </c>
      <c r="BZ13" s="145">
        <v>1</v>
      </c>
      <c r="CA13" s="218">
        <f t="shared" si="5"/>
        <v>30.34318</v>
      </c>
      <c r="CB13" s="218">
        <f t="shared" si="6"/>
        <v>71.996000000000009</v>
      </c>
      <c r="CC13" s="316">
        <f t="shared" si="7"/>
        <v>0.57854353019612204</v>
      </c>
      <c r="CD13" s="218">
        <f t="shared" si="8"/>
        <v>296.90000000000003</v>
      </c>
      <c r="CE13" s="218"/>
      <c r="CF13" s="218"/>
      <c r="CG13" s="64"/>
      <c r="CH13" s="64"/>
      <c r="CI13" s="64"/>
      <c r="CJ13" s="64"/>
      <c r="CK13" s="64" t="s">
        <v>716</v>
      </c>
      <c r="CL13" s="64"/>
      <c r="CM13" s="64"/>
      <c r="CN13" s="64"/>
      <c r="CO13" s="65" t="s">
        <v>725</v>
      </c>
      <c r="CP13" s="65"/>
      <c r="CQ13" s="53"/>
      <c r="CR13" s="57">
        <v>5</v>
      </c>
      <c r="CS13" s="57">
        <v>8</v>
      </c>
      <c r="CT13" s="175" t="s">
        <v>735</v>
      </c>
      <c r="CU13" s="57"/>
      <c r="CV13" s="57"/>
      <c r="CW13" s="58"/>
      <c r="CX13" s="59"/>
      <c r="CY13" s="90"/>
      <c r="CZ13" s="60"/>
      <c r="DA13" s="60"/>
      <c r="DB13" s="60"/>
      <c r="DC13" s="120"/>
      <c r="DD13" s="61"/>
      <c r="DE13" s="61"/>
      <c r="DF13" s="61"/>
      <c r="DG13" s="61"/>
      <c r="DH13" s="61"/>
      <c r="DI13" s="61"/>
      <c r="DJ13" s="58"/>
      <c r="DK13" s="58"/>
      <c r="DL13" s="58"/>
      <c r="DM13" s="59"/>
      <c r="DN13" s="59"/>
      <c r="DO13" s="59"/>
      <c r="DP13" s="62"/>
      <c r="DQ13" s="62"/>
      <c r="DR13" s="62"/>
      <c r="DS13" s="123">
        <f t="shared" si="9"/>
        <v>0</v>
      </c>
      <c r="DT13" s="123">
        <f t="shared" si="10"/>
        <v>0</v>
      </c>
    </row>
    <row r="14" spans="1:124" s="66" customFormat="1" ht="15" hidden="1" customHeight="1">
      <c r="A14" s="217">
        <v>1055</v>
      </c>
      <c r="B14" s="52" t="s">
        <v>887</v>
      </c>
      <c r="C14" s="52" t="s">
        <v>1189</v>
      </c>
      <c r="D14" s="52">
        <v>8406</v>
      </c>
      <c r="E14" s="25" t="s">
        <v>302</v>
      </c>
      <c r="F14" s="25" t="s">
        <v>304</v>
      </c>
      <c r="G14" s="25">
        <v>2</v>
      </c>
      <c r="H14" s="217"/>
      <c r="I14" s="217"/>
      <c r="J14" s="25" t="s">
        <v>211</v>
      </c>
      <c r="K14" s="25" t="s">
        <v>479</v>
      </c>
      <c r="L14" s="217" t="s">
        <v>211</v>
      </c>
      <c r="M14" s="217" t="s">
        <v>481</v>
      </c>
      <c r="N14" s="217">
        <v>62041200</v>
      </c>
      <c r="O14" s="117" t="s">
        <v>1160</v>
      </c>
      <c r="P14" s="51" t="s">
        <v>219</v>
      </c>
      <c r="Q14" s="25" t="s">
        <v>211</v>
      </c>
      <c r="R14" s="25" t="s">
        <v>211</v>
      </c>
      <c r="S14" s="217" t="s">
        <v>515</v>
      </c>
      <c r="T14" s="226" t="s">
        <v>211</v>
      </c>
      <c r="U14" s="226" t="s">
        <v>531</v>
      </c>
      <c r="V14" s="226" t="s">
        <v>212</v>
      </c>
      <c r="W14" s="226" t="s">
        <v>530</v>
      </c>
      <c r="X14" s="226" t="s">
        <v>1082</v>
      </c>
      <c r="Y14" s="226" t="s">
        <v>578</v>
      </c>
      <c r="Z14" s="226" t="s">
        <v>211</v>
      </c>
      <c r="AA14" s="226" t="s">
        <v>211</v>
      </c>
      <c r="AB14" s="65" t="s">
        <v>267</v>
      </c>
      <c r="AC14" s="53" t="s">
        <v>211</v>
      </c>
      <c r="AD14" s="53" t="s">
        <v>1287</v>
      </c>
      <c r="AE14" s="53" t="s">
        <v>1367</v>
      </c>
      <c r="AF14" s="25"/>
      <c r="AG14" s="226" t="s">
        <v>595</v>
      </c>
      <c r="AH14" s="226" t="s">
        <v>597</v>
      </c>
      <c r="AI14" s="226"/>
      <c r="AJ14" s="24" t="s">
        <v>740</v>
      </c>
      <c r="AK14" s="226"/>
      <c r="AL14" s="226" t="s">
        <v>650</v>
      </c>
      <c r="AM14" s="226" t="s">
        <v>213</v>
      </c>
      <c r="AN14" s="226"/>
      <c r="AO14" s="226"/>
      <c r="AP14" s="226"/>
      <c r="AQ14" s="226" t="s">
        <v>674</v>
      </c>
      <c r="AR14" s="24">
        <v>750</v>
      </c>
      <c r="AS14" s="197"/>
      <c r="AT14" s="26"/>
      <c r="AU14" s="24" t="s">
        <v>622</v>
      </c>
      <c r="AV14" s="226" t="s">
        <v>622</v>
      </c>
      <c r="AW14" s="24">
        <v>0</v>
      </c>
      <c r="AX14" s="54"/>
      <c r="AY14" s="54"/>
      <c r="AZ14" s="54"/>
      <c r="BA14" s="545"/>
      <c r="BB14" s="63"/>
      <c r="BC14" s="26" t="s">
        <v>215</v>
      </c>
      <c r="BD14" s="26" t="s">
        <v>216</v>
      </c>
      <c r="BE14" s="26" t="s">
        <v>1087</v>
      </c>
      <c r="BF14" s="218">
        <v>30.5</v>
      </c>
      <c r="BG14" s="26">
        <f>IFERROR((BV14*(1-Assumptions!$K$3))*(1-BT14),0)</f>
        <v>30.981318719999997</v>
      </c>
      <c r="BH14" s="218">
        <f t="shared" si="11"/>
        <v>64.42</v>
      </c>
      <c r="BI14" s="218">
        <v>32.21</v>
      </c>
      <c r="BJ14" s="26"/>
      <c r="BK14" s="26"/>
      <c r="BL14" s="218"/>
      <c r="BM14" s="26"/>
      <c r="BN14" s="26">
        <f t="shared" si="0"/>
        <v>32.21</v>
      </c>
      <c r="BO14" s="143">
        <f>IFERROR(((IF(BN14&gt;0,BN14)))*INDEX(Assumptions!$B:$B,MATCH(AB14,Assumptions!$A:$A,0)),0)</f>
        <v>0.64419999999999999</v>
      </c>
      <c r="BP14" s="55">
        <f>IFERROR(((IF(BN14&gt;0,BN14)))*INDEX(Assumptions!$C:$C,MATCH(AB14,Assumptions!$A:$A,0)),0)</f>
        <v>0</v>
      </c>
      <c r="BQ14" s="55">
        <f>IFERROR(((IF(BN14&gt;0,BN14)))*INDEX(Assumptions!$D:$D,MATCH(AB14,Assumptions!$A:$A,0)),0)</f>
        <v>6.4420000000000005E-2</v>
      </c>
      <c r="BR14" s="55">
        <f>IFERROR(((IF(BN14&gt;0,BN14)))*INDEX(Assumptions!$G:$G,MATCH(AC14,Assumptions!$F:$F,0)),0)</f>
        <v>0</v>
      </c>
      <c r="BS14" s="55">
        <f t="shared" si="1"/>
        <v>0.70862000000000003</v>
      </c>
      <c r="BT14" s="56">
        <f>IFERROR(INDEX(Assumptions!$B:$B,MATCH(AB14,Assumptions!$A:$A,0))+INDEX(Assumptions!$C:$C,MATCH(AB14,Assumptions!$A:$A,0))+INDEX(Assumptions!$D:$D,MATCH(AB14,Assumptions!$A:$A,0))+INDEX(Assumptions!$G:$G,MATCH(AC14,Assumptions!$F:$F,0)),0)</f>
        <v>2.1999999999999999E-2</v>
      </c>
      <c r="BU14" s="26">
        <f t="shared" si="2"/>
        <v>32.918620000000004</v>
      </c>
      <c r="BV14" s="26">
        <f t="shared" si="3"/>
        <v>71.996000000000009</v>
      </c>
      <c r="BW14" s="26">
        <f t="shared" si="4"/>
        <v>75.62605042016807</v>
      </c>
      <c r="BX14" s="24">
        <v>2.5</v>
      </c>
      <c r="BY14" s="218">
        <v>179.99</v>
      </c>
      <c r="BZ14" s="145">
        <v>1</v>
      </c>
      <c r="CA14" s="26">
        <f t="shared" si="5"/>
        <v>32.918620000000004</v>
      </c>
      <c r="CB14" s="26">
        <f t="shared" si="6"/>
        <v>71.996000000000009</v>
      </c>
      <c r="CC14" s="315">
        <f t="shared" si="7"/>
        <v>0.54277154286349238</v>
      </c>
      <c r="CD14" s="26">
        <f t="shared" si="8"/>
        <v>837.46</v>
      </c>
      <c r="CE14" s="218"/>
      <c r="CF14" s="218"/>
      <c r="CG14" s="64"/>
      <c r="CH14" s="64"/>
      <c r="CI14" s="64"/>
      <c r="CJ14" s="64" t="s">
        <v>715</v>
      </c>
      <c r="CK14" s="64" t="s">
        <v>716</v>
      </c>
      <c r="CL14" s="64">
        <v>43494</v>
      </c>
      <c r="CM14" s="64"/>
      <c r="CN14" s="64"/>
      <c r="CO14" s="65" t="s">
        <v>725</v>
      </c>
      <c r="CP14" s="65"/>
      <c r="CQ14" s="53"/>
      <c r="CR14" s="57">
        <v>13</v>
      </c>
      <c r="CS14" s="57" t="s">
        <v>211</v>
      </c>
      <c r="CT14" s="175" t="s">
        <v>735</v>
      </c>
      <c r="CU14" s="57"/>
      <c r="CV14" s="57"/>
      <c r="CW14" s="58"/>
      <c r="CX14" s="59"/>
      <c r="CY14" s="90"/>
      <c r="CZ14" s="60"/>
      <c r="DA14" s="60"/>
      <c r="DB14" s="60"/>
      <c r="DC14" s="120"/>
      <c r="DD14" s="61"/>
      <c r="DE14" s="61"/>
      <c r="DF14" s="61"/>
      <c r="DG14" s="61"/>
      <c r="DH14" s="61"/>
      <c r="DI14" s="61"/>
      <c r="DJ14" s="58"/>
      <c r="DK14" s="58"/>
      <c r="DL14" s="58"/>
      <c r="DM14" s="59"/>
      <c r="DN14" s="59"/>
      <c r="DO14" s="59"/>
      <c r="DP14" s="62"/>
      <c r="DQ14" s="62"/>
      <c r="DR14" s="62"/>
      <c r="DS14" s="123">
        <f t="shared" si="9"/>
        <v>0</v>
      </c>
      <c r="DT14" s="123">
        <f t="shared" si="10"/>
        <v>0</v>
      </c>
    </row>
    <row r="15" spans="1:124" s="66" customFormat="1" ht="15" hidden="1" customHeight="1">
      <c r="A15" s="217">
        <v>1076</v>
      </c>
      <c r="B15" s="52" t="s">
        <v>743</v>
      </c>
      <c r="C15" s="52" t="s">
        <v>1078</v>
      </c>
      <c r="D15" s="52">
        <v>8102</v>
      </c>
      <c r="E15" s="217" t="s">
        <v>308</v>
      </c>
      <c r="F15" s="217" t="s">
        <v>307</v>
      </c>
      <c r="G15" s="217">
        <v>1</v>
      </c>
      <c r="H15" s="217"/>
      <c r="I15" s="152">
        <v>43480</v>
      </c>
      <c r="J15" s="25" t="s">
        <v>211</v>
      </c>
      <c r="K15" s="25" t="s">
        <v>479</v>
      </c>
      <c r="L15" s="217" t="s">
        <v>211</v>
      </c>
      <c r="M15" s="25" t="s">
        <v>482</v>
      </c>
      <c r="N15" s="97">
        <v>62044400</v>
      </c>
      <c r="O15" s="97" t="s">
        <v>1162</v>
      </c>
      <c r="P15" s="51" t="s">
        <v>219</v>
      </c>
      <c r="Q15" s="25" t="s">
        <v>211</v>
      </c>
      <c r="R15" s="25" t="s">
        <v>211</v>
      </c>
      <c r="S15" s="217" t="s">
        <v>1740</v>
      </c>
      <c r="T15" s="226" t="s">
        <v>211</v>
      </c>
      <c r="U15" s="226" t="s">
        <v>533</v>
      </c>
      <c r="V15" s="226" t="s">
        <v>212</v>
      </c>
      <c r="W15" s="226" t="s">
        <v>211</v>
      </c>
      <c r="X15" s="226" t="s">
        <v>1082</v>
      </c>
      <c r="Y15" s="226" t="s">
        <v>4</v>
      </c>
      <c r="Z15" s="226" t="s">
        <v>211</v>
      </c>
      <c r="AA15" s="226" t="s">
        <v>211</v>
      </c>
      <c r="AB15" s="65" t="s">
        <v>267</v>
      </c>
      <c r="AC15" s="53" t="s">
        <v>211</v>
      </c>
      <c r="AD15" s="53" t="s">
        <v>1287</v>
      </c>
      <c r="AE15" s="53" t="s">
        <v>1367</v>
      </c>
      <c r="AF15" s="25"/>
      <c r="AG15" s="226" t="s">
        <v>595</v>
      </c>
      <c r="AH15" s="226" t="s">
        <v>1346</v>
      </c>
      <c r="AI15" s="226"/>
      <c r="AJ15" s="24"/>
      <c r="AK15" s="226"/>
      <c r="AL15" s="226" t="s">
        <v>650</v>
      </c>
      <c r="AM15" s="226" t="s">
        <v>1084</v>
      </c>
      <c r="AN15" s="226"/>
      <c r="AO15" s="226"/>
      <c r="AP15" s="226"/>
      <c r="AQ15" s="226" t="s">
        <v>675</v>
      </c>
      <c r="AR15" s="24">
        <v>300</v>
      </c>
      <c r="AS15" s="197">
        <v>5.25</v>
      </c>
      <c r="AT15" s="218" t="s">
        <v>1251</v>
      </c>
      <c r="AU15" s="226"/>
      <c r="AV15" s="226"/>
      <c r="AW15" s="24" t="s">
        <v>697</v>
      </c>
      <c r="AX15" s="54"/>
      <c r="AY15" s="54"/>
      <c r="AZ15" s="54"/>
      <c r="BA15" s="545"/>
      <c r="BB15" s="63"/>
      <c r="BC15" s="26" t="s">
        <v>215</v>
      </c>
      <c r="BD15" s="26" t="s">
        <v>216</v>
      </c>
      <c r="BE15" s="26" t="s">
        <v>1087</v>
      </c>
      <c r="BF15" s="26">
        <v>22</v>
      </c>
      <c r="BG15" s="26">
        <f>IFERROR((BV15*(1-Assumptions!$K$3))*(1-BT15),0)</f>
        <v>22.374918719999997</v>
      </c>
      <c r="BH15" s="218">
        <f t="shared" si="11"/>
        <v>49.22</v>
      </c>
      <c r="BI15" s="26">
        <v>24.61</v>
      </c>
      <c r="BJ15" s="26"/>
      <c r="BK15" s="26"/>
      <c r="BL15" s="218"/>
      <c r="BM15" s="26"/>
      <c r="BN15" s="26">
        <f t="shared" si="0"/>
        <v>24.61</v>
      </c>
      <c r="BO15" s="143">
        <f>IFERROR(((IF(BN15&gt;0,BN15)))*INDEX(Assumptions!$B:$B,MATCH(AB15,Assumptions!$A:$A,0)),0)</f>
        <v>0.49220000000000003</v>
      </c>
      <c r="BP15" s="55">
        <f>IFERROR(((IF(BN15&gt;0,BN15)))*INDEX(Assumptions!$C:$C,MATCH(AB15,Assumptions!$A:$A,0)),0)</f>
        <v>0</v>
      </c>
      <c r="BQ15" s="55">
        <f>IFERROR(((IF(BN15&gt;0,BN15)))*INDEX(Assumptions!$D:$D,MATCH(AB15,Assumptions!$A:$A,0)),0)</f>
        <v>4.922E-2</v>
      </c>
      <c r="BR15" s="55">
        <f>IFERROR(((IF(BN15&gt;0,BN15)))*INDEX(Assumptions!$G:$G,MATCH(AC15,Assumptions!$F:$F,0)),0)</f>
        <v>0</v>
      </c>
      <c r="BS15" s="55">
        <f t="shared" si="1"/>
        <v>0.54142000000000001</v>
      </c>
      <c r="BT15" s="56">
        <f>IFERROR(INDEX(Assumptions!$B:$B,MATCH(AB15,Assumptions!$A:$A,0))+INDEX(Assumptions!$C:$C,MATCH(AB15,Assumptions!$A:$A,0))+INDEX(Assumptions!$D:$D,MATCH(AB15,Assumptions!$A:$A,0))+INDEX(Assumptions!$G:$G,MATCH(AC15,Assumptions!$F:$F,0)),0)</f>
        <v>2.1999999999999999E-2</v>
      </c>
      <c r="BU15" s="26">
        <f t="shared" si="2"/>
        <v>25.151419999999998</v>
      </c>
      <c r="BV15" s="26">
        <f t="shared" si="3"/>
        <v>51.996000000000002</v>
      </c>
      <c r="BW15" s="26">
        <f t="shared" si="4"/>
        <v>54.617647058823536</v>
      </c>
      <c r="BX15" s="24">
        <v>2.5</v>
      </c>
      <c r="BY15" s="168">
        <v>129.99</v>
      </c>
      <c r="BZ15" s="145">
        <v>1</v>
      </c>
      <c r="CA15" s="26">
        <f t="shared" si="5"/>
        <v>25.151419999999998</v>
      </c>
      <c r="CB15" s="26">
        <f t="shared" si="6"/>
        <v>51.996000000000002</v>
      </c>
      <c r="CC15" s="315">
        <f t="shared" si="7"/>
        <v>0.51628163704900387</v>
      </c>
      <c r="CD15" s="26">
        <f t="shared" si="8"/>
        <v>246.1</v>
      </c>
      <c r="CE15" s="218"/>
      <c r="CF15" s="218"/>
      <c r="CG15" s="64"/>
      <c r="CH15" s="64"/>
      <c r="CI15" s="64"/>
      <c r="CJ15" s="64"/>
      <c r="CK15" s="64"/>
      <c r="CL15" s="64">
        <v>43494</v>
      </c>
      <c r="CM15" s="64"/>
      <c r="CN15" s="64"/>
      <c r="CO15" s="65"/>
      <c r="CP15" s="65"/>
      <c r="CQ15" s="53"/>
      <c r="CR15" s="57">
        <v>5</v>
      </c>
      <c r="CS15" s="57">
        <v>8</v>
      </c>
      <c r="CT15" s="175" t="s">
        <v>735</v>
      </c>
      <c r="CU15" s="57"/>
      <c r="CV15" s="57"/>
      <c r="CW15" s="58"/>
      <c r="CX15" s="59"/>
      <c r="CY15" s="90"/>
      <c r="CZ15" s="60"/>
      <c r="DA15" s="60"/>
      <c r="DB15" s="60"/>
      <c r="DC15" s="120"/>
      <c r="DD15" s="61"/>
      <c r="DE15" s="61"/>
      <c r="DF15" s="61"/>
      <c r="DG15" s="61"/>
      <c r="DH15" s="61"/>
      <c r="DI15" s="61"/>
      <c r="DJ15" s="58"/>
      <c r="DK15" s="58"/>
      <c r="DL15" s="58"/>
      <c r="DM15" s="59"/>
      <c r="DN15" s="59"/>
      <c r="DO15" s="59"/>
      <c r="DP15" s="62"/>
      <c r="DQ15" s="62"/>
      <c r="DR15" s="62"/>
      <c r="DS15" s="123">
        <f t="shared" si="9"/>
        <v>0</v>
      </c>
      <c r="DT15" s="123">
        <f t="shared" si="10"/>
        <v>0</v>
      </c>
    </row>
    <row r="16" spans="1:124" s="66" customFormat="1" ht="15" hidden="1" customHeight="1">
      <c r="A16" s="217">
        <v>1077</v>
      </c>
      <c r="B16" s="52" t="s">
        <v>744</v>
      </c>
      <c r="C16" s="52" t="s">
        <v>1184</v>
      </c>
      <c r="D16" s="52">
        <v>7712</v>
      </c>
      <c r="E16" s="217" t="s">
        <v>308</v>
      </c>
      <c r="F16" s="217" t="s">
        <v>310</v>
      </c>
      <c r="G16" s="217">
        <v>1</v>
      </c>
      <c r="H16" s="217"/>
      <c r="I16" s="152">
        <v>43480</v>
      </c>
      <c r="J16" s="25" t="s">
        <v>211</v>
      </c>
      <c r="K16" s="25" t="s">
        <v>479</v>
      </c>
      <c r="L16" s="217" t="s">
        <v>211</v>
      </c>
      <c r="M16" s="25" t="s">
        <v>482</v>
      </c>
      <c r="N16" s="97">
        <v>62044400</v>
      </c>
      <c r="O16" s="97" t="s">
        <v>1162</v>
      </c>
      <c r="P16" s="51" t="s">
        <v>219</v>
      </c>
      <c r="Q16" s="25" t="s">
        <v>211</v>
      </c>
      <c r="R16" s="25" t="s">
        <v>211</v>
      </c>
      <c r="S16" s="217" t="s">
        <v>1740</v>
      </c>
      <c r="T16" s="226" t="s">
        <v>211</v>
      </c>
      <c r="U16" s="226" t="s">
        <v>533</v>
      </c>
      <c r="V16" s="226" t="s">
        <v>212</v>
      </c>
      <c r="W16" s="226" t="s">
        <v>211</v>
      </c>
      <c r="X16" s="226" t="s">
        <v>1082</v>
      </c>
      <c r="Y16" s="226" t="s">
        <v>4</v>
      </c>
      <c r="Z16" s="226" t="s">
        <v>211</v>
      </c>
      <c r="AA16" s="226" t="s">
        <v>211</v>
      </c>
      <c r="AB16" s="65" t="s">
        <v>267</v>
      </c>
      <c r="AC16" s="53" t="s">
        <v>211</v>
      </c>
      <c r="AD16" s="53" t="s">
        <v>1287</v>
      </c>
      <c r="AE16" s="53" t="s">
        <v>1367</v>
      </c>
      <c r="AF16" s="25"/>
      <c r="AG16" s="226" t="s">
        <v>595</v>
      </c>
      <c r="AH16" s="226" t="s">
        <v>600</v>
      </c>
      <c r="AI16" s="226"/>
      <c r="AJ16" s="24" t="s">
        <v>648</v>
      </c>
      <c r="AK16" s="24"/>
      <c r="AL16" s="226" t="s">
        <v>650</v>
      </c>
      <c r="AM16" s="226" t="s">
        <v>1084</v>
      </c>
      <c r="AN16" s="226"/>
      <c r="AO16" s="226"/>
      <c r="AP16" s="226"/>
      <c r="AQ16" s="226" t="s">
        <v>677</v>
      </c>
      <c r="AR16" s="24">
        <v>300</v>
      </c>
      <c r="AS16" s="197" t="s">
        <v>690</v>
      </c>
      <c r="AT16" s="218"/>
      <c r="AU16" s="226"/>
      <c r="AV16" s="226"/>
      <c r="AW16" s="24">
        <v>36</v>
      </c>
      <c r="AX16" s="54"/>
      <c r="AY16" s="54"/>
      <c r="AZ16" s="54"/>
      <c r="BA16" s="545"/>
      <c r="BB16" s="63"/>
      <c r="BC16" s="26" t="s">
        <v>215</v>
      </c>
      <c r="BD16" s="26" t="s">
        <v>216</v>
      </c>
      <c r="BE16" s="26" t="s">
        <v>1087</v>
      </c>
      <c r="BF16" s="26">
        <v>22</v>
      </c>
      <c r="BG16" s="26">
        <f>IFERROR((BV16*(1-Assumptions!$K$3))*(1-BT16),0)</f>
        <v>22.374918719999997</v>
      </c>
      <c r="BH16" s="218">
        <f t="shared" si="11"/>
        <v>45.6</v>
      </c>
      <c r="BI16" s="26">
        <v>22.8</v>
      </c>
      <c r="BJ16" s="26"/>
      <c r="BK16" s="26"/>
      <c r="BL16" s="218"/>
      <c r="BM16" s="26"/>
      <c r="BN16" s="26">
        <f t="shared" si="0"/>
        <v>22.8</v>
      </c>
      <c r="BO16" s="143">
        <f>IFERROR(((IF(BN16&gt;0,BN16)))*INDEX(Assumptions!$B:$B,MATCH(AB16,Assumptions!$A:$A,0)),0)</f>
        <v>0.45600000000000002</v>
      </c>
      <c r="BP16" s="55">
        <f>IFERROR(((IF(BN16&gt;0,BN16)))*INDEX(Assumptions!$C:$C,MATCH(AB16,Assumptions!$A:$A,0)),0)</f>
        <v>0</v>
      </c>
      <c r="BQ16" s="55">
        <f>IFERROR(((IF(BN16&gt;0,BN16)))*INDEX(Assumptions!$D:$D,MATCH(AB16,Assumptions!$A:$A,0)),0)</f>
        <v>4.5600000000000002E-2</v>
      </c>
      <c r="BR16" s="55">
        <f>IFERROR(((IF(BN16&gt;0,BN16)))*INDEX(Assumptions!$G:$G,MATCH(AC16,Assumptions!$F:$F,0)),0)</f>
        <v>0</v>
      </c>
      <c r="BS16" s="55">
        <f t="shared" si="1"/>
        <v>0.50160000000000005</v>
      </c>
      <c r="BT16" s="56">
        <f>IFERROR(INDEX(Assumptions!$B:$B,MATCH(AB16,Assumptions!$A:$A,0))+INDEX(Assumptions!$C:$C,MATCH(AB16,Assumptions!$A:$A,0))+INDEX(Assumptions!$D:$D,MATCH(AB16,Assumptions!$A:$A,0))+INDEX(Assumptions!$G:$G,MATCH(AC16,Assumptions!$F:$F,0)),0)</f>
        <v>2.1999999999999999E-2</v>
      </c>
      <c r="BU16" s="26">
        <f t="shared" si="2"/>
        <v>23.301600000000001</v>
      </c>
      <c r="BV16" s="26">
        <f t="shared" si="3"/>
        <v>51.996000000000002</v>
      </c>
      <c r="BW16" s="26">
        <f t="shared" si="4"/>
        <v>54.617647058823536</v>
      </c>
      <c r="BX16" s="24">
        <v>2.5</v>
      </c>
      <c r="BY16" s="218">
        <v>129.99</v>
      </c>
      <c r="BZ16" s="145">
        <v>1</v>
      </c>
      <c r="CA16" s="26">
        <f t="shared" si="5"/>
        <v>23.301600000000001</v>
      </c>
      <c r="CB16" s="26">
        <f t="shared" si="6"/>
        <v>51.996000000000002</v>
      </c>
      <c r="CC16" s="315">
        <f t="shared" si="7"/>
        <v>0.55185783521809373</v>
      </c>
      <c r="CD16" s="26">
        <f t="shared" si="8"/>
        <v>592.80000000000007</v>
      </c>
      <c r="CE16" s="218"/>
      <c r="CF16" s="218"/>
      <c r="CG16" s="64"/>
      <c r="CH16" s="64"/>
      <c r="CI16" s="64"/>
      <c r="CJ16" s="64"/>
      <c r="CK16" s="64"/>
      <c r="CL16" s="64">
        <v>43494</v>
      </c>
      <c r="CM16" s="64"/>
      <c r="CN16" s="64"/>
      <c r="CO16" s="65"/>
      <c r="CP16" s="65"/>
      <c r="CQ16" s="53"/>
      <c r="CR16" s="57">
        <v>13</v>
      </c>
      <c r="CS16" s="57" t="s">
        <v>211</v>
      </c>
      <c r="CT16" s="175" t="s">
        <v>735</v>
      </c>
      <c r="CU16" s="57"/>
      <c r="CV16" s="57"/>
      <c r="CW16" s="58"/>
      <c r="CX16" s="59"/>
      <c r="CY16" s="90"/>
      <c r="CZ16" s="60"/>
      <c r="DA16" s="60"/>
      <c r="DB16" s="60"/>
      <c r="DC16" s="120"/>
      <c r="DD16" s="61"/>
      <c r="DE16" s="61"/>
      <c r="DF16" s="61"/>
      <c r="DG16" s="61"/>
      <c r="DH16" s="61"/>
      <c r="DI16" s="61"/>
      <c r="DJ16" s="58"/>
      <c r="DK16" s="58"/>
      <c r="DL16" s="58"/>
      <c r="DM16" s="59"/>
      <c r="DN16" s="59"/>
      <c r="DO16" s="59"/>
      <c r="DP16" s="62"/>
      <c r="DQ16" s="62"/>
      <c r="DR16" s="62"/>
      <c r="DS16" s="123">
        <f t="shared" si="9"/>
        <v>0</v>
      </c>
      <c r="DT16" s="123">
        <f t="shared" si="10"/>
        <v>0</v>
      </c>
    </row>
    <row r="17" spans="1:124" s="66" customFormat="1" ht="15" hidden="1" customHeight="1">
      <c r="A17" s="217">
        <v>1080</v>
      </c>
      <c r="B17" s="52" t="s">
        <v>850</v>
      </c>
      <c r="C17" s="52" t="s">
        <v>1181</v>
      </c>
      <c r="D17" s="52">
        <v>8008</v>
      </c>
      <c r="E17" s="217" t="s">
        <v>311</v>
      </c>
      <c r="F17" s="217" t="s">
        <v>292</v>
      </c>
      <c r="G17" s="25">
        <v>2</v>
      </c>
      <c r="H17" s="25"/>
      <c r="I17" s="217"/>
      <c r="J17" s="25" t="s">
        <v>211</v>
      </c>
      <c r="K17" s="25" t="s">
        <v>479</v>
      </c>
      <c r="L17" s="217" t="s">
        <v>211</v>
      </c>
      <c r="M17" s="25" t="s">
        <v>482</v>
      </c>
      <c r="N17" s="217">
        <v>62044200</v>
      </c>
      <c r="O17" s="117" t="s">
        <v>1158</v>
      </c>
      <c r="P17" s="51" t="s">
        <v>219</v>
      </c>
      <c r="Q17" s="25" t="s">
        <v>211</v>
      </c>
      <c r="R17" s="25" t="s">
        <v>211</v>
      </c>
      <c r="S17" s="217" t="s">
        <v>1740</v>
      </c>
      <c r="T17" s="226" t="s">
        <v>211</v>
      </c>
      <c r="U17" s="226" t="s">
        <v>495</v>
      </c>
      <c r="V17" s="226" t="s">
        <v>212</v>
      </c>
      <c r="W17" s="226" t="s">
        <v>211</v>
      </c>
      <c r="X17" s="226" t="s">
        <v>1082</v>
      </c>
      <c r="Y17" s="226" t="s">
        <v>4</v>
      </c>
      <c r="Z17" s="226" t="s">
        <v>211</v>
      </c>
      <c r="AA17" s="226" t="s">
        <v>211</v>
      </c>
      <c r="AB17" s="65" t="s">
        <v>267</v>
      </c>
      <c r="AC17" s="53" t="s">
        <v>211</v>
      </c>
      <c r="AD17" s="53" t="s">
        <v>1287</v>
      </c>
      <c r="AE17" s="53" t="s">
        <v>1367</v>
      </c>
      <c r="AF17" s="25"/>
      <c r="AG17" s="226" t="s">
        <v>595</v>
      </c>
      <c r="AH17" s="226" t="s">
        <v>596</v>
      </c>
      <c r="AI17" s="165" t="s">
        <v>597</v>
      </c>
      <c r="AJ17" s="24" t="s">
        <v>740</v>
      </c>
      <c r="AK17" s="24"/>
      <c r="AL17" s="226" t="s">
        <v>650</v>
      </c>
      <c r="AM17" s="226" t="s">
        <v>651</v>
      </c>
      <c r="AN17" s="226"/>
      <c r="AO17" s="226"/>
      <c r="AP17" s="226"/>
      <c r="AQ17" s="226" t="s">
        <v>674</v>
      </c>
      <c r="AR17" s="24">
        <v>450</v>
      </c>
      <c r="AS17" s="197">
        <v>2.8</v>
      </c>
      <c r="AT17" s="26" t="s">
        <v>1252</v>
      </c>
      <c r="AU17" s="24"/>
      <c r="AV17" s="24" t="s">
        <v>709</v>
      </c>
      <c r="AW17" s="24">
        <v>0</v>
      </c>
      <c r="AX17" s="54"/>
      <c r="AY17" s="54"/>
      <c r="AZ17" s="54"/>
      <c r="BA17" s="545"/>
      <c r="BB17" s="63"/>
      <c r="BC17" s="26" t="s">
        <v>215</v>
      </c>
      <c r="BD17" s="26" t="s">
        <v>216</v>
      </c>
      <c r="BE17" s="26" t="s">
        <v>1087</v>
      </c>
      <c r="BF17" s="26">
        <v>27.1</v>
      </c>
      <c r="BG17" s="26">
        <f>IFERROR((BV17*(1-Assumptions!$K$3))*(1-BT17),0)</f>
        <v>27.538758719999997</v>
      </c>
      <c r="BH17" s="218">
        <f t="shared" si="11"/>
        <v>56.74</v>
      </c>
      <c r="BI17" s="218">
        <v>28.37</v>
      </c>
      <c r="BJ17" s="26"/>
      <c r="BK17" s="26"/>
      <c r="BL17" s="218"/>
      <c r="BM17" s="26"/>
      <c r="BN17" s="26">
        <f t="shared" si="0"/>
        <v>28.37</v>
      </c>
      <c r="BO17" s="143">
        <f>IFERROR(((IF(BN17&gt;0,BN17)))*INDEX(Assumptions!$B:$B,MATCH(AB17,Assumptions!$A:$A,0)),0)</f>
        <v>0.56740000000000002</v>
      </c>
      <c r="BP17" s="55">
        <f>IFERROR(((IF(BN17&gt;0,BN17)))*INDEX(Assumptions!$C:$C,MATCH(AB17,Assumptions!$A:$A,0)),0)</f>
        <v>0</v>
      </c>
      <c r="BQ17" s="55">
        <f>IFERROR(((IF(BN17&gt;0,BN17)))*INDEX(Assumptions!$D:$D,MATCH(AB17,Assumptions!$A:$A,0)),0)</f>
        <v>5.6740000000000006E-2</v>
      </c>
      <c r="BR17" s="55">
        <f>IFERROR(((IF(BN17&gt;0,BN17)))*INDEX(Assumptions!$G:$G,MATCH(AC17,Assumptions!$F:$F,0)),0)</f>
        <v>0</v>
      </c>
      <c r="BS17" s="55">
        <f t="shared" si="1"/>
        <v>0.62414000000000003</v>
      </c>
      <c r="BT17" s="56">
        <f>IFERROR(INDEX(Assumptions!$B:$B,MATCH(AB17,Assumptions!$A:$A,0))+INDEX(Assumptions!$C:$C,MATCH(AB17,Assumptions!$A:$A,0))+INDEX(Assumptions!$D:$D,MATCH(AB17,Assumptions!$A:$A,0))+INDEX(Assumptions!$G:$G,MATCH(AC17,Assumptions!$F:$F,0)),0)</f>
        <v>2.1999999999999999E-2</v>
      </c>
      <c r="BU17" s="26">
        <f t="shared" si="2"/>
        <v>28.994140000000002</v>
      </c>
      <c r="BV17" s="26">
        <f t="shared" si="3"/>
        <v>63.996000000000002</v>
      </c>
      <c r="BW17" s="26">
        <f t="shared" si="4"/>
        <v>67.222689075630257</v>
      </c>
      <c r="BX17" s="24">
        <v>2.5</v>
      </c>
      <c r="BY17" s="26">
        <v>159.99</v>
      </c>
      <c r="BZ17" s="145">
        <v>1</v>
      </c>
      <c r="CA17" s="26">
        <f t="shared" si="5"/>
        <v>28.994140000000002</v>
      </c>
      <c r="CB17" s="26">
        <f t="shared" si="6"/>
        <v>63.996000000000002</v>
      </c>
      <c r="CC17" s="315">
        <f t="shared" si="7"/>
        <v>0.54693824614038378</v>
      </c>
      <c r="CD17" s="26">
        <f t="shared" si="8"/>
        <v>737.62</v>
      </c>
      <c r="CE17" s="26"/>
      <c r="CF17" s="26"/>
      <c r="CG17" s="64"/>
      <c r="CH17" s="64"/>
      <c r="CI17" s="64"/>
      <c r="CJ17" s="64" t="s">
        <v>715</v>
      </c>
      <c r="CK17" s="64" t="s">
        <v>716</v>
      </c>
      <c r="CL17" s="64">
        <v>43493</v>
      </c>
      <c r="CM17" s="64"/>
      <c r="CN17" s="64"/>
      <c r="CO17" s="65" t="s">
        <v>725</v>
      </c>
      <c r="CP17" s="65"/>
      <c r="CQ17" s="53"/>
      <c r="CR17" s="57">
        <v>13</v>
      </c>
      <c r="CS17" s="57" t="s">
        <v>211</v>
      </c>
      <c r="CT17" s="175" t="s">
        <v>735</v>
      </c>
      <c r="CU17" s="57"/>
      <c r="CV17" s="57"/>
      <c r="CW17" s="58"/>
      <c r="CX17" s="59"/>
      <c r="CY17" s="90"/>
      <c r="CZ17" s="60"/>
      <c r="DA17" s="60"/>
      <c r="DB17" s="60"/>
      <c r="DC17" s="120"/>
      <c r="DD17" s="61"/>
      <c r="DE17" s="61"/>
      <c r="DF17" s="61"/>
      <c r="DG17" s="61"/>
      <c r="DH17" s="61"/>
      <c r="DI17" s="61"/>
      <c r="DJ17" s="58"/>
      <c r="DK17" s="58"/>
      <c r="DL17" s="58"/>
      <c r="DM17" s="59"/>
      <c r="DN17" s="59"/>
      <c r="DO17" s="59"/>
      <c r="DP17" s="62"/>
      <c r="DQ17" s="62"/>
      <c r="DR17" s="62"/>
      <c r="DS17" s="123">
        <f t="shared" si="9"/>
        <v>0</v>
      </c>
      <c r="DT17" s="123">
        <f t="shared" si="10"/>
        <v>0</v>
      </c>
    </row>
    <row r="18" spans="1:124" s="66" customFormat="1" ht="15" hidden="1" customHeight="1">
      <c r="A18" s="217">
        <v>1085</v>
      </c>
      <c r="B18" s="52" t="s">
        <v>851</v>
      </c>
      <c r="C18" s="52" t="s">
        <v>1184</v>
      </c>
      <c r="D18" s="52">
        <v>7711</v>
      </c>
      <c r="E18" s="217" t="s">
        <v>311</v>
      </c>
      <c r="F18" s="217" t="s">
        <v>312</v>
      </c>
      <c r="G18" s="25">
        <v>2</v>
      </c>
      <c r="H18" s="25"/>
      <c r="I18" s="217"/>
      <c r="J18" s="25" t="s">
        <v>211</v>
      </c>
      <c r="K18" s="25" t="s">
        <v>479</v>
      </c>
      <c r="L18" s="217" t="s">
        <v>211</v>
      </c>
      <c r="M18" s="25" t="s">
        <v>482</v>
      </c>
      <c r="N18" s="217">
        <v>62044200</v>
      </c>
      <c r="O18" s="117" t="s">
        <v>1158</v>
      </c>
      <c r="P18" s="51" t="s">
        <v>219</v>
      </c>
      <c r="Q18" s="25" t="s">
        <v>211</v>
      </c>
      <c r="R18" s="25" t="s">
        <v>211</v>
      </c>
      <c r="S18" s="25" t="s">
        <v>1740</v>
      </c>
      <c r="T18" s="226" t="s">
        <v>211</v>
      </c>
      <c r="U18" s="226" t="s">
        <v>495</v>
      </c>
      <c r="V18" s="226" t="s">
        <v>212</v>
      </c>
      <c r="W18" s="226" t="s">
        <v>211</v>
      </c>
      <c r="X18" s="226" t="s">
        <v>1082</v>
      </c>
      <c r="Y18" s="226" t="s">
        <v>4</v>
      </c>
      <c r="Z18" s="226" t="s">
        <v>211</v>
      </c>
      <c r="AA18" s="226" t="s">
        <v>211</v>
      </c>
      <c r="AB18" s="65" t="s">
        <v>267</v>
      </c>
      <c r="AC18" s="53" t="s">
        <v>211</v>
      </c>
      <c r="AD18" s="53" t="s">
        <v>1287</v>
      </c>
      <c r="AE18" s="53" t="s">
        <v>1367</v>
      </c>
      <c r="AF18" s="25"/>
      <c r="AG18" s="226" t="s">
        <v>595</v>
      </c>
      <c r="AH18" s="226" t="s">
        <v>597</v>
      </c>
      <c r="AI18" s="226"/>
      <c r="AJ18" s="24" t="s">
        <v>740</v>
      </c>
      <c r="AK18" s="24"/>
      <c r="AL18" s="226" t="s">
        <v>650</v>
      </c>
      <c r="AM18" s="226" t="s">
        <v>213</v>
      </c>
      <c r="AN18" s="226"/>
      <c r="AO18" s="226"/>
      <c r="AP18" s="226"/>
      <c r="AQ18" s="226" t="s">
        <v>1741</v>
      </c>
      <c r="AR18" s="24">
        <v>450</v>
      </c>
      <c r="AS18" s="197"/>
      <c r="AT18" s="26"/>
      <c r="AU18" s="24"/>
      <c r="AV18" s="24"/>
      <c r="AW18" s="24">
        <v>0</v>
      </c>
      <c r="AX18" s="54"/>
      <c r="AY18" s="54"/>
      <c r="AZ18" s="54"/>
      <c r="BA18" s="545"/>
      <c r="BB18" s="63"/>
      <c r="BC18" s="26" t="s">
        <v>215</v>
      </c>
      <c r="BD18" s="26" t="s">
        <v>216</v>
      </c>
      <c r="BE18" s="26" t="s">
        <v>1087</v>
      </c>
      <c r="BF18" s="26">
        <v>27.1</v>
      </c>
      <c r="BG18" s="26">
        <f>IFERROR((BV18*(1-Assumptions!$K$3))*(1-BT18),0)</f>
        <v>29.260038720000001</v>
      </c>
      <c r="BH18" s="218">
        <f t="shared" si="11"/>
        <v>61.1</v>
      </c>
      <c r="BI18" s="26">
        <v>30.55</v>
      </c>
      <c r="BJ18" s="26"/>
      <c r="BK18" s="26"/>
      <c r="BL18" s="218"/>
      <c r="BM18" s="26"/>
      <c r="BN18" s="26">
        <f t="shared" si="0"/>
        <v>30.55</v>
      </c>
      <c r="BO18" s="143">
        <f>IFERROR(((IF(BN18&gt;0,BN18)))*INDEX(Assumptions!$B:$B,MATCH(AB18,Assumptions!$A:$A,0)),0)</f>
        <v>0.61099999999999999</v>
      </c>
      <c r="BP18" s="55">
        <f>IFERROR(((IF(BN18&gt;0,BN18)))*INDEX(Assumptions!$C:$C,MATCH(AB18,Assumptions!$A:$A,0)),0)</f>
        <v>0</v>
      </c>
      <c r="BQ18" s="55">
        <f>IFERROR(((IF(BN18&gt;0,BN18)))*INDEX(Assumptions!$D:$D,MATCH(AB18,Assumptions!$A:$A,0)),0)</f>
        <v>6.1100000000000002E-2</v>
      </c>
      <c r="BR18" s="55">
        <f>IFERROR(((IF(BN18&gt;0,BN18)))*INDEX(Assumptions!$G:$G,MATCH(AC18,Assumptions!$F:$F,0)),0)</f>
        <v>0</v>
      </c>
      <c r="BS18" s="55">
        <f t="shared" si="1"/>
        <v>0.67210000000000003</v>
      </c>
      <c r="BT18" s="56">
        <f>IFERROR(INDEX(Assumptions!$B:$B,MATCH(AB18,Assumptions!$A:$A,0))+INDEX(Assumptions!$C:$C,MATCH(AB18,Assumptions!$A:$A,0))+INDEX(Assumptions!$D:$D,MATCH(AB18,Assumptions!$A:$A,0))+INDEX(Assumptions!$G:$G,MATCH(AC18,Assumptions!$F:$F,0)),0)</f>
        <v>2.1999999999999999E-2</v>
      </c>
      <c r="BU18" s="26">
        <f t="shared" si="2"/>
        <v>31.222100000000001</v>
      </c>
      <c r="BV18" s="26">
        <f t="shared" si="3"/>
        <v>67.996000000000009</v>
      </c>
      <c r="BW18" s="26">
        <f t="shared" si="4"/>
        <v>71.424369747899163</v>
      </c>
      <c r="BX18" s="24">
        <v>2.5</v>
      </c>
      <c r="BY18" s="218">
        <v>169.99</v>
      </c>
      <c r="BZ18" s="145">
        <v>1</v>
      </c>
      <c r="CA18" s="26">
        <f t="shared" si="5"/>
        <v>31.222100000000001</v>
      </c>
      <c r="CB18" s="26">
        <f t="shared" si="6"/>
        <v>67.996000000000009</v>
      </c>
      <c r="CC18" s="315">
        <f t="shared" si="7"/>
        <v>0.54082446026236852</v>
      </c>
      <c r="CD18" s="26">
        <f t="shared" si="8"/>
        <v>305.5</v>
      </c>
      <c r="CE18" s="26"/>
      <c r="CF18" s="26"/>
      <c r="CG18" s="64"/>
      <c r="CH18" s="64"/>
      <c r="CI18" s="64"/>
      <c r="CJ18" s="64"/>
      <c r="CK18" s="64" t="s">
        <v>716</v>
      </c>
      <c r="CL18" s="64"/>
      <c r="CM18" s="64"/>
      <c r="CN18" s="64"/>
      <c r="CO18" s="65" t="s">
        <v>725</v>
      </c>
      <c r="CP18" s="65"/>
      <c r="CQ18" s="53"/>
      <c r="CR18" s="57">
        <v>5</v>
      </c>
      <c r="CS18" s="57">
        <v>8</v>
      </c>
      <c r="CT18" s="175" t="s">
        <v>735</v>
      </c>
      <c r="CU18" s="57"/>
      <c r="CV18" s="57"/>
      <c r="CW18" s="58"/>
      <c r="CX18" s="59"/>
      <c r="CY18" s="90"/>
      <c r="CZ18" s="60"/>
      <c r="DA18" s="60"/>
      <c r="DB18" s="60"/>
      <c r="DC18" s="120"/>
      <c r="DD18" s="61"/>
      <c r="DE18" s="61"/>
      <c r="DF18" s="61"/>
      <c r="DG18" s="61"/>
      <c r="DH18" s="61"/>
      <c r="DI18" s="61"/>
      <c r="DJ18" s="58"/>
      <c r="DK18" s="58"/>
      <c r="DL18" s="58"/>
      <c r="DM18" s="59"/>
      <c r="DN18" s="59"/>
      <c r="DO18" s="59"/>
      <c r="DP18" s="62"/>
      <c r="DQ18" s="62"/>
      <c r="DR18" s="62"/>
      <c r="DS18" s="123">
        <f t="shared" si="9"/>
        <v>0</v>
      </c>
      <c r="DT18" s="123">
        <f t="shared" si="10"/>
        <v>0</v>
      </c>
    </row>
    <row r="19" spans="1:124" s="66" customFormat="1" ht="15" hidden="1" customHeight="1">
      <c r="A19" s="217">
        <v>1090</v>
      </c>
      <c r="B19" s="52" t="s">
        <v>852</v>
      </c>
      <c r="C19" s="52" t="s">
        <v>1185</v>
      </c>
      <c r="D19" s="52">
        <v>8204</v>
      </c>
      <c r="E19" s="52" t="s">
        <v>313</v>
      </c>
      <c r="F19" s="52" t="s">
        <v>314</v>
      </c>
      <c r="G19" s="25">
        <v>1</v>
      </c>
      <c r="H19" s="25"/>
      <c r="I19" s="217"/>
      <c r="J19" s="25" t="s">
        <v>211</v>
      </c>
      <c r="K19" s="25" t="s">
        <v>479</v>
      </c>
      <c r="L19" s="217" t="s">
        <v>211</v>
      </c>
      <c r="M19" s="25" t="s">
        <v>482</v>
      </c>
      <c r="N19" s="217">
        <v>62044200</v>
      </c>
      <c r="O19" s="117" t="s">
        <v>1158</v>
      </c>
      <c r="P19" s="51" t="s">
        <v>219</v>
      </c>
      <c r="Q19" s="25" t="s">
        <v>211</v>
      </c>
      <c r="R19" s="25" t="s">
        <v>211</v>
      </c>
      <c r="S19" s="25" t="s">
        <v>512</v>
      </c>
      <c r="T19" s="226" t="s">
        <v>211</v>
      </c>
      <c r="U19" s="226" t="s">
        <v>534</v>
      </c>
      <c r="V19" s="226" t="s">
        <v>212</v>
      </c>
      <c r="W19" s="226" t="s">
        <v>211</v>
      </c>
      <c r="X19" s="226" t="s">
        <v>1082</v>
      </c>
      <c r="Y19" s="226" t="s">
        <v>578</v>
      </c>
      <c r="Z19" s="226" t="s">
        <v>211</v>
      </c>
      <c r="AA19" s="226" t="s">
        <v>211</v>
      </c>
      <c r="AB19" s="65" t="s">
        <v>220</v>
      </c>
      <c r="AC19" s="53" t="s">
        <v>221</v>
      </c>
      <c r="AD19" s="53" t="s">
        <v>258</v>
      </c>
      <c r="AE19" s="53" t="s">
        <v>579</v>
      </c>
      <c r="AF19" s="25"/>
      <c r="AG19" s="226" t="s">
        <v>586</v>
      </c>
      <c r="AH19" s="226" t="s">
        <v>587</v>
      </c>
      <c r="AI19" s="226" t="s">
        <v>634</v>
      </c>
      <c r="AJ19" s="24" t="s">
        <v>648</v>
      </c>
      <c r="AK19" s="24"/>
      <c r="AL19" s="428" t="s">
        <v>650</v>
      </c>
      <c r="AM19" s="226" t="s">
        <v>651</v>
      </c>
      <c r="AN19" s="226"/>
      <c r="AO19" s="226"/>
      <c r="AP19" s="226"/>
      <c r="AQ19" s="226" t="s">
        <v>668</v>
      </c>
      <c r="AR19" s="24">
        <v>400</v>
      </c>
      <c r="AS19" s="197">
        <v>3.9</v>
      </c>
      <c r="AT19" s="26" t="s">
        <v>1249</v>
      </c>
      <c r="AU19" s="24">
        <v>1500</v>
      </c>
      <c r="AV19" s="24" t="s">
        <v>211</v>
      </c>
      <c r="AW19" s="24">
        <v>60</v>
      </c>
      <c r="AX19" s="54"/>
      <c r="AY19" s="54"/>
      <c r="AZ19" s="54"/>
      <c r="BA19" s="219">
        <v>1.2</v>
      </c>
      <c r="BB19" s="63"/>
      <c r="BC19" s="26" t="s">
        <v>215</v>
      </c>
      <c r="BD19" s="26" t="s">
        <v>216</v>
      </c>
      <c r="BE19" s="26" t="s">
        <v>217</v>
      </c>
      <c r="BF19" s="26">
        <v>25.4</v>
      </c>
      <c r="BG19" s="26">
        <f>IFERROR((BV19*(1-Assumptions!$K$3))*(1-BT19),0)</f>
        <v>25.817478719999997</v>
      </c>
      <c r="BH19" s="26">
        <v>60</v>
      </c>
      <c r="BI19" s="26">
        <v>26.1</v>
      </c>
      <c r="BJ19" s="26"/>
      <c r="BK19" s="26"/>
      <c r="BL19" s="294">
        <v>25.1</v>
      </c>
      <c r="BM19" s="26"/>
      <c r="BN19" s="574">
        <f t="shared" si="0"/>
        <v>25.1</v>
      </c>
      <c r="BO19" s="143">
        <f>IFERROR(((IF(BN19&gt;0,BN19)))*INDEX(Assumptions!$B:$B,MATCH(AB19,Assumptions!$A:$A,0)),0)</f>
        <v>0.502</v>
      </c>
      <c r="BP19" s="55">
        <f>IFERROR(((IF(BN19&gt;0,BN19)))*INDEX(Assumptions!$C:$C,MATCH(AB19,Assumptions!$A:$A,0)),0)</f>
        <v>0</v>
      </c>
      <c r="BQ19" s="55">
        <f>IFERROR(((IF(BN19&gt;0,BN19)))*INDEX(Assumptions!$D:$D,MATCH(AB19,Assumptions!$A:$A,0)),0)</f>
        <v>5.0200000000000002E-2</v>
      </c>
      <c r="BR19" s="55">
        <f>IFERROR(((IF(BN19&gt;0,BN19)))*INDEX(Assumptions!$G:$G,MATCH(AC19,Assumptions!$F:$F,0)),0)</f>
        <v>0</v>
      </c>
      <c r="BS19" s="55">
        <f t="shared" si="1"/>
        <v>0.55220000000000002</v>
      </c>
      <c r="BT19" s="56">
        <f>IFERROR(INDEX(Assumptions!$B:$B,MATCH(AB19,Assumptions!$A:$A,0))+INDEX(Assumptions!$C:$C,MATCH(AB19,Assumptions!$A:$A,0))+INDEX(Assumptions!$D:$D,MATCH(AB19,Assumptions!$A:$A,0))+INDEX(Assumptions!$G:$G,MATCH(AC19,Assumptions!$F:$F,0)),0)</f>
        <v>2.1999999999999999E-2</v>
      </c>
      <c r="BU19" s="26">
        <f t="shared" si="2"/>
        <v>25.652200000000001</v>
      </c>
      <c r="BV19" s="26">
        <f t="shared" si="3"/>
        <v>59.996000000000002</v>
      </c>
      <c r="BW19" s="26">
        <f t="shared" si="4"/>
        <v>63.02100840336135</v>
      </c>
      <c r="BX19" s="24">
        <v>2.5</v>
      </c>
      <c r="BY19" s="26">
        <v>149.99</v>
      </c>
      <c r="BZ19" s="145">
        <v>1</v>
      </c>
      <c r="CA19" s="26">
        <f t="shared" si="5"/>
        <v>25.652200000000001</v>
      </c>
      <c r="CB19" s="26">
        <f t="shared" si="6"/>
        <v>59.996000000000002</v>
      </c>
      <c r="CC19" s="318">
        <f t="shared" si="7"/>
        <v>0.57243482898859921</v>
      </c>
      <c r="CD19" s="26">
        <f t="shared" si="8"/>
        <v>780</v>
      </c>
      <c r="CE19" s="26"/>
      <c r="CF19" s="26"/>
      <c r="CG19" s="64" t="s">
        <v>714</v>
      </c>
      <c r="CH19" s="64">
        <v>43426</v>
      </c>
      <c r="CI19" s="64"/>
      <c r="CJ19" s="64" t="s">
        <v>715</v>
      </c>
      <c r="CK19" s="64"/>
      <c r="CL19" s="64">
        <v>43487</v>
      </c>
      <c r="CM19" s="64"/>
      <c r="CN19" s="64"/>
      <c r="CO19" s="65"/>
      <c r="CP19" s="65"/>
      <c r="CQ19" s="53"/>
      <c r="CR19" s="57">
        <v>13</v>
      </c>
      <c r="CS19" s="57" t="s">
        <v>211</v>
      </c>
      <c r="CT19" s="175" t="s">
        <v>735</v>
      </c>
      <c r="CU19" s="57"/>
      <c r="CV19" s="57"/>
      <c r="CW19" s="58"/>
      <c r="CX19" s="59"/>
      <c r="CY19" s="90"/>
      <c r="CZ19" s="60"/>
      <c r="DA19" s="60"/>
      <c r="DB19" s="60"/>
      <c r="DC19" s="120"/>
      <c r="DD19" s="61"/>
      <c r="DE19" s="61"/>
      <c r="DF19" s="61"/>
      <c r="DG19" s="61"/>
      <c r="DH19" s="61"/>
      <c r="DI19" s="61"/>
      <c r="DJ19" s="58"/>
      <c r="DK19" s="58"/>
      <c r="DL19" s="58"/>
      <c r="DM19" s="59"/>
      <c r="DN19" s="59"/>
      <c r="DO19" s="59"/>
      <c r="DP19" s="62"/>
      <c r="DQ19" s="62"/>
      <c r="DR19" s="62"/>
      <c r="DS19" s="123">
        <f t="shared" si="9"/>
        <v>0</v>
      </c>
      <c r="DT19" s="123">
        <f t="shared" si="10"/>
        <v>0</v>
      </c>
    </row>
    <row r="20" spans="1:124" s="66" customFormat="1" ht="15" hidden="1" customHeight="1">
      <c r="A20" s="217">
        <v>1105</v>
      </c>
      <c r="B20" s="52" t="s">
        <v>853</v>
      </c>
      <c r="C20" s="52" t="s">
        <v>1078</v>
      </c>
      <c r="D20" s="52">
        <v>8144</v>
      </c>
      <c r="E20" s="52" t="s">
        <v>315</v>
      </c>
      <c r="F20" s="52" t="s">
        <v>1547</v>
      </c>
      <c r="G20" s="25">
        <v>3</v>
      </c>
      <c r="H20" s="25"/>
      <c r="I20" s="217"/>
      <c r="J20" s="25" t="s">
        <v>211</v>
      </c>
      <c r="K20" s="25" t="s">
        <v>479</v>
      </c>
      <c r="L20" s="217" t="s">
        <v>211</v>
      </c>
      <c r="M20" s="25" t="s">
        <v>482</v>
      </c>
      <c r="N20" s="217">
        <v>62044910</v>
      </c>
      <c r="O20" s="117" t="s">
        <v>1200</v>
      </c>
      <c r="P20" s="51" t="s">
        <v>219</v>
      </c>
      <c r="Q20" s="25" t="s">
        <v>211</v>
      </c>
      <c r="R20" s="25" t="s">
        <v>211</v>
      </c>
      <c r="S20" s="25" t="s">
        <v>512</v>
      </c>
      <c r="T20" s="226" t="s">
        <v>211</v>
      </c>
      <c r="U20" s="226" t="s">
        <v>535</v>
      </c>
      <c r="V20" s="226" t="s">
        <v>212</v>
      </c>
      <c r="W20" s="226" t="s">
        <v>211</v>
      </c>
      <c r="X20" s="226" t="s">
        <v>1082</v>
      </c>
      <c r="Y20" s="226" t="s">
        <v>578</v>
      </c>
      <c r="Z20" s="226" t="s">
        <v>211</v>
      </c>
      <c r="AA20" s="226" t="s">
        <v>211</v>
      </c>
      <c r="AB20" s="65" t="s">
        <v>220</v>
      </c>
      <c r="AC20" s="53" t="s">
        <v>221</v>
      </c>
      <c r="AD20" s="313" t="s">
        <v>258</v>
      </c>
      <c r="AE20" s="53" t="s">
        <v>741</v>
      </c>
      <c r="AF20" s="25"/>
      <c r="AG20" s="226" t="s">
        <v>590</v>
      </c>
      <c r="AH20" s="226" t="s">
        <v>604</v>
      </c>
      <c r="AI20" s="226" t="s">
        <v>211</v>
      </c>
      <c r="AJ20" s="24" t="s">
        <v>648</v>
      </c>
      <c r="AK20" s="24"/>
      <c r="AL20" s="428" t="s">
        <v>650</v>
      </c>
      <c r="AM20" s="226" t="s">
        <v>652</v>
      </c>
      <c r="AN20" s="226"/>
      <c r="AO20" s="226"/>
      <c r="AP20" s="226"/>
      <c r="AQ20" s="226" t="s">
        <v>678</v>
      </c>
      <c r="AR20" s="226">
        <v>260</v>
      </c>
      <c r="AS20" s="197">
        <v>3.8</v>
      </c>
      <c r="AT20" s="218" t="s">
        <v>1256</v>
      </c>
      <c r="AU20" s="226" t="s">
        <v>695</v>
      </c>
      <c r="AV20" s="24" t="s">
        <v>710</v>
      </c>
      <c r="AW20" s="24">
        <v>40</v>
      </c>
      <c r="AX20" s="54"/>
      <c r="AY20" s="54"/>
      <c r="AZ20" s="54"/>
      <c r="BA20" s="506">
        <v>2.8</v>
      </c>
      <c r="BB20" s="63"/>
      <c r="BC20" s="26" t="s">
        <v>215</v>
      </c>
      <c r="BD20" s="26" t="s">
        <v>216</v>
      </c>
      <c r="BE20" s="26" t="s">
        <v>217</v>
      </c>
      <c r="BF20" s="26">
        <v>30.5</v>
      </c>
      <c r="BG20" s="26">
        <f>IFERROR((BV20*(1-Assumptions!$K$3))*(1-BT20),0)</f>
        <v>29.260038720000001</v>
      </c>
      <c r="BH20" s="26">
        <v>60</v>
      </c>
      <c r="BI20" s="26">
        <v>32</v>
      </c>
      <c r="BJ20" s="26"/>
      <c r="BK20" s="26"/>
      <c r="BL20" s="296">
        <v>41.5</v>
      </c>
      <c r="BM20" s="26"/>
      <c r="BN20" s="576">
        <f t="shared" si="0"/>
        <v>41.5</v>
      </c>
      <c r="BO20" s="143">
        <f>IFERROR(((IF(BN20&gt;0,BN20)))*INDEX(Assumptions!$B:$B,MATCH(AB20,Assumptions!$A:$A,0)),0)</f>
        <v>0.83000000000000007</v>
      </c>
      <c r="BP20" s="55">
        <f>IFERROR(((IF(BN20&gt;0,BN20)))*INDEX(Assumptions!$C:$C,MATCH(AB20,Assumptions!$A:$A,0)),0)</f>
        <v>0</v>
      </c>
      <c r="BQ20" s="55">
        <f>IFERROR(((IF(BN20&gt;0,BN20)))*INDEX(Assumptions!$D:$D,MATCH(AB20,Assumptions!$A:$A,0)),0)</f>
        <v>8.3000000000000004E-2</v>
      </c>
      <c r="BR20" s="55">
        <f>IFERROR(((IF(BN20&gt;0,BN20)))*INDEX(Assumptions!$G:$G,MATCH(AC20,Assumptions!$F:$F,0)),0)</f>
        <v>0</v>
      </c>
      <c r="BS20" s="55">
        <f t="shared" si="1"/>
        <v>0.91300000000000003</v>
      </c>
      <c r="BT20" s="56">
        <f>IFERROR(INDEX(Assumptions!$B:$B,MATCH(AB20,Assumptions!$A:$A,0))+INDEX(Assumptions!$C:$C,MATCH(AB20,Assumptions!$A:$A,0))+INDEX(Assumptions!$D:$D,MATCH(AB20,Assumptions!$A:$A,0))+INDEX(Assumptions!$G:$G,MATCH(AC20,Assumptions!$F:$F,0)),0)</f>
        <v>2.1999999999999999E-2</v>
      </c>
      <c r="BU20" s="26">
        <f t="shared" si="2"/>
        <v>42.412999999999997</v>
      </c>
      <c r="BV20" s="26">
        <f t="shared" si="3"/>
        <v>67.996000000000009</v>
      </c>
      <c r="BW20" s="26">
        <f t="shared" si="4"/>
        <v>71.424369747899163</v>
      </c>
      <c r="BX20" s="24">
        <v>2.5</v>
      </c>
      <c r="BY20" s="26">
        <v>169.99</v>
      </c>
      <c r="BZ20" s="145">
        <v>1</v>
      </c>
      <c r="CA20" s="26">
        <f t="shared" si="5"/>
        <v>42.412999999999997</v>
      </c>
      <c r="CB20" s="26">
        <f t="shared" si="6"/>
        <v>67.996000000000009</v>
      </c>
      <c r="CC20" s="315">
        <f t="shared" si="7"/>
        <v>0.37624272016000954</v>
      </c>
      <c r="CD20" s="26">
        <f t="shared" si="8"/>
        <v>780</v>
      </c>
      <c r="CE20" s="26"/>
      <c r="CF20" s="26"/>
      <c r="CG20" s="64" t="s">
        <v>714</v>
      </c>
      <c r="CH20" s="64">
        <v>43426</v>
      </c>
      <c r="CI20" s="64"/>
      <c r="CJ20" s="64" t="s">
        <v>715</v>
      </c>
      <c r="CK20" s="64"/>
      <c r="CL20" s="64">
        <v>43487</v>
      </c>
      <c r="CM20" s="64"/>
      <c r="CN20" s="64"/>
      <c r="CO20" s="65"/>
      <c r="CP20" s="65"/>
      <c r="CQ20" s="53"/>
      <c r="CR20" s="57">
        <v>13</v>
      </c>
      <c r="CS20" s="57" t="s">
        <v>211</v>
      </c>
      <c r="CT20" s="175" t="s">
        <v>735</v>
      </c>
      <c r="CU20" s="57"/>
      <c r="CV20" s="57"/>
      <c r="CW20" s="58"/>
      <c r="CX20" s="544"/>
      <c r="CY20" s="544" t="s">
        <v>1739</v>
      </c>
      <c r="CZ20" s="60"/>
      <c r="DA20" s="60"/>
      <c r="DB20" s="60"/>
      <c r="DC20" s="120"/>
      <c r="DD20" s="61"/>
      <c r="DE20" s="61"/>
      <c r="DF20" s="61"/>
      <c r="DG20" s="61"/>
      <c r="DH20" s="61"/>
      <c r="DI20" s="61"/>
      <c r="DJ20" s="58"/>
      <c r="DK20" s="58"/>
      <c r="DL20" s="58"/>
      <c r="DM20" s="59"/>
      <c r="DN20" s="59"/>
      <c r="DO20" s="59"/>
      <c r="DP20" s="62"/>
      <c r="DQ20" s="62"/>
      <c r="DR20" s="62"/>
      <c r="DS20" s="123">
        <f t="shared" si="9"/>
        <v>0</v>
      </c>
      <c r="DT20" s="123">
        <f t="shared" si="10"/>
        <v>0</v>
      </c>
    </row>
    <row r="21" spans="1:124" s="66" customFormat="1" ht="15" hidden="1" customHeight="1">
      <c r="A21" s="217">
        <v>1116</v>
      </c>
      <c r="B21" s="52" t="s">
        <v>854</v>
      </c>
      <c r="C21" s="52" t="s">
        <v>1059</v>
      </c>
      <c r="D21" s="52">
        <v>8301</v>
      </c>
      <c r="E21" s="217" t="s">
        <v>316</v>
      </c>
      <c r="F21" s="217" t="s">
        <v>317</v>
      </c>
      <c r="G21" s="25">
        <v>2</v>
      </c>
      <c r="H21" s="25"/>
      <c r="I21" s="152">
        <v>43480</v>
      </c>
      <c r="J21" s="25" t="s">
        <v>211</v>
      </c>
      <c r="K21" s="25" t="s">
        <v>479</v>
      </c>
      <c r="L21" s="217" t="s">
        <v>211</v>
      </c>
      <c r="M21" s="25" t="s">
        <v>482</v>
      </c>
      <c r="N21" s="97">
        <v>62044400</v>
      </c>
      <c r="O21" s="97" t="s">
        <v>1162</v>
      </c>
      <c r="P21" s="51" t="s">
        <v>219</v>
      </c>
      <c r="Q21" s="25" t="s">
        <v>211</v>
      </c>
      <c r="R21" s="25" t="s">
        <v>211</v>
      </c>
      <c r="S21" s="25" t="s">
        <v>1740</v>
      </c>
      <c r="T21" s="226" t="s">
        <v>211</v>
      </c>
      <c r="U21" s="226" t="s">
        <v>4</v>
      </c>
      <c r="V21" s="226" t="s">
        <v>212</v>
      </c>
      <c r="W21" s="226" t="s">
        <v>211</v>
      </c>
      <c r="X21" s="226" t="s">
        <v>1082</v>
      </c>
      <c r="Y21" s="226" t="s">
        <v>4</v>
      </c>
      <c r="Z21" s="226" t="s">
        <v>211</v>
      </c>
      <c r="AA21" s="226" t="s">
        <v>211</v>
      </c>
      <c r="AB21" s="65" t="s">
        <v>267</v>
      </c>
      <c r="AC21" s="53" t="s">
        <v>211</v>
      </c>
      <c r="AD21" s="53" t="s">
        <v>1287</v>
      </c>
      <c r="AE21" s="53" t="s">
        <v>1367</v>
      </c>
      <c r="AF21" s="25"/>
      <c r="AG21" s="226" t="s">
        <v>595</v>
      </c>
      <c r="AH21" s="226" t="s">
        <v>600</v>
      </c>
      <c r="AI21" s="226"/>
      <c r="AJ21" s="24" t="s">
        <v>648</v>
      </c>
      <c r="AK21" s="24"/>
      <c r="AL21" s="226" t="s">
        <v>650</v>
      </c>
      <c r="AM21" s="226" t="s">
        <v>1084</v>
      </c>
      <c r="AN21" s="226"/>
      <c r="AO21" s="226"/>
      <c r="AP21" s="226"/>
      <c r="AQ21" s="226" t="s">
        <v>677</v>
      </c>
      <c r="AR21" s="24">
        <v>350</v>
      </c>
      <c r="AS21" s="197" t="s">
        <v>690</v>
      </c>
      <c r="AT21" s="26"/>
      <c r="AU21" s="24"/>
      <c r="AV21" s="24"/>
      <c r="AW21" s="24">
        <v>36</v>
      </c>
      <c r="AX21" s="54"/>
      <c r="AY21" s="54"/>
      <c r="AZ21" s="54"/>
      <c r="BA21" s="548"/>
      <c r="BB21" s="63"/>
      <c r="BC21" s="26" t="s">
        <v>215</v>
      </c>
      <c r="BD21" s="26" t="s">
        <v>216</v>
      </c>
      <c r="BE21" s="26" t="s">
        <v>1087</v>
      </c>
      <c r="BF21" s="26">
        <v>27.1</v>
      </c>
      <c r="BG21" s="26">
        <f>IFERROR((BV21*(1-Assumptions!$K$3))*(1-BT21),0)</f>
        <v>27.538758719999997</v>
      </c>
      <c r="BH21" s="218">
        <f>BI21*2</f>
        <v>55.02</v>
      </c>
      <c r="BI21" s="26">
        <v>27.51</v>
      </c>
      <c r="BJ21" s="26"/>
      <c r="BK21" s="26"/>
      <c r="BL21" s="218"/>
      <c r="BM21" s="26"/>
      <c r="BN21" s="26">
        <f t="shared" si="0"/>
        <v>27.51</v>
      </c>
      <c r="BO21" s="143">
        <f>IFERROR(((IF(BN21&gt;0,BN21)))*INDEX(Assumptions!$B:$B,MATCH(AB21,Assumptions!$A:$A,0)),0)</f>
        <v>0.55020000000000002</v>
      </c>
      <c r="BP21" s="55">
        <f>IFERROR(((IF(BN21&gt;0,BN21)))*INDEX(Assumptions!$C:$C,MATCH(AB21,Assumptions!$A:$A,0)),0)</f>
        <v>0</v>
      </c>
      <c r="BQ21" s="55">
        <f>IFERROR(((IF(BN21&gt;0,BN21)))*INDEX(Assumptions!$D:$D,MATCH(AB21,Assumptions!$A:$A,0)),0)</f>
        <v>5.5020000000000006E-2</v>
      </c>
      <c r="BR21" s="55">
        <f>IFERROR(((IF(BN21&gt;0,BN21)))*INDEX(Assumptions!$G:$G,MATCH(AC21,Assumptions!$F:$F,0)),0)</f>
        <v>0</v>
      </c>
      <c r="BS21" s="55">
        <f t="shared" si="1"/>
        <v>0.60521999999999998</v>
      </c>
      <c r="BT21" s="56">
        <f>IFERROR(INDEX(Assumptions!$B:$B,MATCH(AB21,Assumptions!$A:$A,0))+INDEX(Assumptions!$C:$C,MATCH(AB21,Assumptions!$A:$A,0))+INDEX(Assumptions!$D:$D,MATCH(AB21,Assumptions!$A:$A,0))+INDEX(Assumptions!$G:$G,MATCH(AC21,Assumptions!$F:$F,0)),0)</f>
        <v>2.1999999999999999E-2</v>
      </c>
      <c r="BU21" s="26">
        <f t="shared" si="2"/>
        <v>28.115220000000001</v>
      </c>
      <c r="BV21" s="26">
        <f t="shared" si="3"/>
        <v>63.996000000000002</v>
      </c>
      <c r="BW21" s="26">
        <f t="shared" si="4"/>
        <v>67.222689075630257</v>
      </c>
      <c r="BX21" s="24">
        <v>2.5</v>
      </c>
      <c r="BY21" s="26">
        <v>159.99</v>
      </c>
      <c r="BZ21" s="145">
        <v>1</v>
      </c>
      <c r="CA21" s="26">
        <f t="shared" si="5"/>
        <v>28.115220000000001</v>
      </c>
      <c r="CB21" s="26">
        <f t="shared" si="6"/>
        <v>63.996000000000002</v>
      </c>
      <c r="CC21" s="319">
        <f t="shared" si="7"/>
        <v>0.5606722295143447</v>
      </c>
      <c r="CD21" s="26">
        <f t="shared" si="8"/>
        <v>715.26</v>
      </c>
      <c r="CE21" s="26"/>
      <c r="CF21" s="26"/>
      <c r="CG21" s="64"/>
      <c r="CH21" s="64"/>
      <c r="CI21" s="64" t="s">
        <v>719</v>
      </c>
      <c r="CJ21" s="64" t="s">
        <v>715</v>
      </c>
      <c r="CK21" s="64"/>
      <c r="CL21" s="64">
        <v>43494</v>
      </c>
      <c r="CM21" s="64"/>
      <c r="CN21" s="64"/>
      <c r="CO21" s="171">
        <v>43494</v>
      </c>
      <c r="CP21" s="65"/>
      <c r="CQ21" s="53"/>
      <c r="CR21" s="57">
        <v>13</v>
      </c>
      <c r="CS21" s="57" t="s">
        <v>211</v>
      </c>
      <c r="CT21" s="175" t="s">
        <v>735</v>
      </c>
      <c r="CU21" s="57"/>
      <c r="CV21" s="57"/>
      <c r="CW21" s="58"/>
      <c r="CX21" s="59"/>
      <c r="CY21" s="90"/>
      <c r="CZ21" s="60"/>
      <c r="DA21" s="60"/>
      <c r="DB21" s="60"/>
      <c r="DC21" s="120"/>
      <c r="DD21" s="61"/>
      <c r="DE21" s="61"/>
      <c r="DF21" s="61"/>
      <c r="DG21" s="61"/>
      <c r="DH21" s="61"/>
      <c r="DI21" s="61"/>
      <c r="DJ21" s="58"/>
      <c r="DK21" s="58"/>
      <c r="DL21" s="58"/>
      <c r="DM21" s="59"/>
      <c r="DN21" s="59"/>
      <c r="DO21" s="59"/>
      <c r="DP21" s="62"/>
      <c r="DQ21" s="62"/>
      <c r="DR21" s="62"/>
      <c r="DS21" s="123">
        <f t="shared" si="9"/>
        <v>0</v>
      </c>
      <c r="DT21" s="123">
        <f t="shared" si="10"/>
        <v>0</v>
      </c>
    </row>
    <row r="22" spans="1:124" s="66" customFormat="1" ht="15" hidden="1" customHeight="1">
      <c r="A22" s="217">
        <v>1117</v>
      </c>
      <c r="B22" s="52" t="s">
        <v>855</v>
      </c>
      <c r="C22" s="52" t="s">
        <v>1187</v>
      </c>
      <c r="D22" s="52">
        <v>7919</v>
      </c>
      <c r="E22" s="217" t="s">
        <v>316</v>
      </c>
      <c r="F22" s="217" t="s">
        <v>303</v>
      </c>
      <c r="G22" s="25">
        <v>2</v>
      </c>
      <c r="H22" s="25"/>
      <c r="I22" s="152">
        <v>43480</v>
      </c>
      <c r="J22" s="25" t="s">
        <v>211</v>
      </c>
      <c r="K22" s="25" t="s">
        <v>479</v>
      </c>
      <c r="L22" s="217" t="s">
        <v>211</v>
      </c>
      <c r="M22" s="25" t="s">
        <v>482</v>
      </c>
      <c r="N22" s="97">
        <v>62044400</v>
      </c>
      <c r="O22" s="97" t="s">
        <v>1162</v>
      </c>
      <c r="P22" s="51" t="s">
        <v>219</v>
      </c>
      <c r="Q22" s="25" t="s">
        <v>211</v>
      </c>
      <c r="R22" s="25" t="s">
        <v>211</v>
      </c>
      <c r="S22" s="25" t="s">
        <v>1740</v>
      </c>
      <c r="T22" s="226" t="s">
        <v>211</v>
      </c>
      <c r="U22" s="226" t="s">
        <v>4</v>
      </c>
      <c r="V22" s="226" t="s">
        <v>212</v>
      </c>
      <c r="W22" s="226" t="s">
        <v>211</v>
      </c>
      <c r="X22" s="226" t="s">
        <v>1082</v>
      </c>
      <c r="Y22" s="226" t="s">
        <v>4</v>
      </c>
      <c r="Z22" s="226" t="s">
        <v>211</v>
      </c>
      <c r="AA22" s="226" t="s">
        <v>211</v>
      </c>
      <c r="AB22" s="65" t="s">
        <v>267</v>
      </c>
      <c r="AC22" s="53" t="s">
        <v>211</v>
      </c>
      <c r="AD22" s="53" t="s">
        <v>1287</v>
      </c>
      <c r="AE22" s="53" t="s">
        <v>1367</v>
      </c>
      <c r="AF22" s="25"/>
      <c r="AG22" s="226" t="s">
        <v>595</v>
      </c>
      <c r="AH22" s="226" t="s">
        <v>600</v>
      </c>
      <c r="AI22" s="226"/>
      <c r="AJ22" s="24" t="s">
        <v>648</v>
      </c>
      <c r="AK22" s="24"/>
      <c r="AL22" s="226" t="s">
        <v>650</v>
      </c>
      <c r="AM22" s="226" t="s">
        <v>1084</v>
      </c>
      <c r="AN22" s="226"/>
      <c r="AO22" s="226"/>
      <c r="AP22" s="226"/>
      <c r="AQ22" s="226" t="s">
        <v>677</v>
      </c>
      <c r="AR22" s="24">
        <v>350</v>
      </c>
      <c r="AS22" s="197" t="s">
        <v>690</v>
      </c>
      <c r="AT22" s="26"/>
      <c r="AU22" s="24"/>
      <c r="AV22" s="24"/>
      <c r="AW22" s="24">
        <v>36</v>
      </c>
      <c r="AX22" s="54"/>
      <c r="AY22" s="54"/>
      <c r="AZ22" s="54"/>
      <c r="BA22" s="548"/>
      <c r="BB22" s="63"/>
      <c r="BC22" s="26" t="s">
        <v>215</v>
      </c>
      <c r="BD22" s="26" t="s">
        <v>216</v>
      </c>
      <c r="BE22" s="26" t="s">
        <v>1087</v>
      </c>
      <c r="BF22" s="26">
        <v>27.1</v>
      </c>
      <c r="BG22" s="26">
        <f>IFERROR((BV22*(1-Assumptions!$K$3))*(1-BT22),0)</f>
        <v>27.538758719999997</v>
      </c>
      <c r="BH22" s="218">
        <f>BI22*2</f>
        <v>55.02</v>
      </c>
      <c r="BI22" s="26">
        <v>27.51</v>
      </c>
      <c r="BJ22" s="26"/>
      <c r="BK22" s="26"/>
      <c r="BL22" s="218"/>
      <c r="BM22" s="26"/>
      <c r="BN22" s="26">
        <f t="shared" si="0"/>
        <v>27.51</v>
      </c>
      <c r="BO22" s="143">
        <f>IFERROR(((IF(BN22&gt;0,BN22)))*INDEX(Assumptions!$B:$B,MATCH(AB22,Assumptions!$A:$A,0)),0)</f>
        <v>0.55020000000000002</v>
      </c>
      <c r="BP22" s="55">
        <f>IFERROR(((IF(BN22&gt;0,BN22)))*INDEX(Assumptions!$C:$C,MATCH(AB22,Assumptions!$A:$A,0)),0)</f>
        <v>0</v>
      </c>
      <c r="BQ22" s="55">
        <f>IFERROR(((IF(BN22&gt;0,BN22)))*INDEX(Assumptions!$D:$D,MATCH(AB22,Assumptions!$A:$A,0)),0)</f>
        <v>5.5020000000000006E-2</v>
      </c>
      <c r="BR22" s="55">
        <f>IFERROR(((IF(BN22&gt;0,BN22)))*INDEX(Assumptions!$G:$G,MATCH(AC22,Assumptions!$F:$F,0)),0)</f>
        <v>0</v>
      </c>
      <c r="BS22" s="55">
        <f t="shared" si="1"/>
        <v>0.60521999999999998</v>
      </c>
      <c r="BT22" s="56">
        <f>IFERROR(INDEX(Assumptions!$B:$B,MATCH(AB22,Assumptions!$A:$A,0))+INDEX(Assumptions!$C:$C,MATCH(AB22,Assumptions!$A:$A,0))+INDEX(Assumptions!$D:$D,MATCH(AB22,Assumptions!$A:$A,0))+INDEX(Assumptions!$G:$G,MATCH(AC22,Assumptions!$F:$F,0)),0)</f>
        <v>2.1999999999999999E-2</v>
      </c>
      <c r="BU22" s="26">
        <f t="shared" si="2"/>
        <v>28.115220000000001</v>
      </c>
      <c r="BV22" s="26">
        <f t="shared" si="3"/>
        <v>63.996000000000002</v>
      </c>
      <c r="BW22" s="26">
        <f t="shared" si="4"/>
        <v>67.222689075630257</v>
      </c>
      <c r="BX22" s="24">
        <v>2.5</v>
      </c>
      <c r="BY22" s="26">
        <v>159.99</v>
      </c>
      <c r="BZ22" s="145">
        <v>1</v>
      </c>
      <c r="CA22" s="26">
        <f t="shared" si="5"/>
        <v>28.115220000000001</v>
      </c>
      <c r="CB22" s="26">
        <f t="shared" si="6"/>
        <v>63.996000000000002</v>
      </c>
      <c r="CC22" s="319">
        <f t="shared" si="7"/>
        <v>0.5606722295143447</v>
      </c>
      <c r="CD22" s="26">
        <f t="shared" si="8"/>
        <v>220.08</v>
      </c>
      <c r="CE22" s="26"/>
      <c r="CF22" s="26"/>
      <c r="CG22" s="64"/>
      <c r="CH22" s="64"/>
      <c r="CI22" s="64" t="s">
        <v>718</v>
      </c>
      <c r="CJ22" s="64"/>
      <c r="CK22" s="64"/>
      <c r="CL22" s="64"/>
      <c r="CM22" s="64"/>
      <c r="CN22" s="64"/>
      <c r="CO22" s="65"/>
      <c r="CP22" s="65"/>
      <c r="CQ22" s="53"/>
      <c r="CR22" s="57">
        <v>4</v>
      </c>
      <c r="CS22" s="57">
        <v>9</v>
      </c>
      <c r="CT22" s="175" t="s">
        <v>735</v>
      </c>
      <c r="CU22" s="57"/>
      <c r="CV22" s="57"/>
      <c r="CW22" s="58"/>
      <c r="CX22" s="59"/>
      <c r="CY22" s="90"/>
      <c r="CZ22" s="60"/>
      <c r="DA22" s="60"/>
      <c r="DB22" s="60"/>
      <c r="DC22" s="120"/>
      <c r="DD22" s="61"/>
      <c r="DE22" s="61"/>
      <c r="DF22" s="61"/>
      <c r="DG22" s="61"/>
      <c r="DH22" s="61"/>
      <c r="DI22" s="61"/>
      <c r="DJ22" s="58"/>
      <c r="DK22" s="58"/>
      <c r="DL22" s="58"/>
      <c r="DM22" s="59"/>
      <c r="DN22" s="59"/>
      <c r="DO22" s="59"/>
      <c r="DP22" s="62"/>
      <c r="DQ22" s="62"/>
      <c r="DR22" s="62"/>
      <c r="DS22" s="123">
        <f t="shared" si="9"/>
        <v>0</v>
      </c>
      <c r="DT22" s="123">
        <f t="shared" si="10"/>
        <v>0</v>
      </c>
    </row>
    <row r="23" spans="1:124" s="66" customFormat="1" ht="15" hidden="1" customHeight="1">
      <c r="A23" s="217">
        <v>1120</v>
      </c>
      <c r="B23" s="52" t="s">
        <v>856</v>
      </c>
      <c r="C23" s="52" t="s">
        <v>1186</v>
      </c>
      <c r="D23" s="52">
        <v>1020</v>
      </c>
      <c r="E23" s="217" t="s">
        <v>318</v>
      </c>
      <c r="F23" s="217" t="s">
        <v>319</v>
      </c>
      <c r="G23" s="52">
        <v>2</v>
      </c>
      <c r="H23" s="52"/>
      <c r="I23" s="153">
        <v>43384</v>
      </c>
      <c r="J23" s="25" t="s">
        <v>211</v>
      </c>
      <c r="K23" s="25" t="s">
        <v>479</v>
      </c>
      <c r="L23" s="217" t="s">
        <v>211</v>
      </c>
      <c r="M23" s="25" t="s">
        <v>482</v>
      </c>
      <c r="N23" s="97">
        <v>62044400</v>
      </c>
      <c r="O23" s="97" t="s">
        <v>1162</v>
      </c>
      <c r="P23" s="51" t="s">
        <v>219</v>
      </c>
      <c r="Q23" s="25" t="s">
        <v>211</v>
      </c>
      <c r="R23" s="25" t="s">
        <v>211</v>
      </c>
      <c r="S23" s="52" t="s">
        <v>515</v>
      </c>
      <c r="T23" s="24" t="s">
        <v>211</v>
      </c>
      <c r="U23" s="24" t="s">
        <v>4</v>
      </c>
      <c r="V23" s="24" t="s">
        <v>212</v>
      </c>
      <c r="W23" s="24" t="s">
        <v>211</v>
      </c>
      <c r="X23" s="24" t="s">
        <v>1082</v>
      </c>
      <c r="Y23" s="24" t="s">
        <v>4</v>
      </c>
      <c r="Z23" s="24" t="s">
        <v>211</v>
      </c>
      <c r="AA23" s="24" t="s">
        <v>211</v>
      </c>
      <c r="AB23" s="65" t="s">
        <v>267</v>
      </c>
      <c r="AC23" s="53" t="s">
        <v>211</v>
      </c>
      <c r="AD23" s="53" t="s">
        <v>1287</v>
      </c>
      <c r="AE23" s="53" t="s">
        <v>1367</v>
      </c>
      <c r="AF23" s="25"/>
      <c r="AG23" s="24" t="s">
        <v>595</v>
      </c>
      <c r="AH23" s="24" t="s">
        <v>602</v>
      </c>
      <c r="AI23" s="159"/>
      <c r="AJ23" s="159" t="s">
        <v>648</v>
      </c>
      <c r="AK23" s="24"/>
      <c r="AL23" s="226" t="s">
        <v>650</v>
      </c>
      <c r="AM23" s="24" t="s">
        <v>1084</v>
      </c>
      <c r="AN23" s="226"/>
      <c r="AO23" s="226"/>
      <c r="AP23" s="226"/>
      <c r="AQ23" s="24" t="s">
        <v>676</v>
      </c>
      <c r="AR23" s="24">
        <v>350</v>
      </c>
      <c r="AS23" s="197">
        <v>3.75</v>
      </c>
      <c r="AT23" s="26" t="s">
        <v>1261</v>
      </c>
      <c r="AU23" s="159"/>
      <c r="AV23" s="159"/>
      <c r="AW23" s="24">
        <v>34</v>
      </c>
      <c r="AX23" s="54"/>
      <c r="AY23" s="54"/>
      <c r="AZ23" s="54"/>
      <c r="BA23" s="548"/>
      <c r="BB23" s="63"/>
      <c r="BC23" s="26" t="s">
        <v>215</v>
      </c>
      <c r="BD23" s="26" t="s">
        <v>216</v>
      </c>
      <c r="BE23" s="26" t="s">
        <v>1087</v>
      </c>
      <c r="BF23" s="168">
        <v>25.4</v>
      </c>
      <c r="BG23" s="26">
        <f>IFERROR((BV23*(1-Assumptions!$K$3))*(1-BT23),0)</f>
        <v>25.817478719999997</v>
      </c>
      <c r="BH23" s="218">
        <f>BI23*2</f>
        <v>42</v>
      </c>
      <c r="BI23" s="218">
        <v>21</v>
      </c>
      <c r="BJ23" s="26"/>
      <c r="BK23" s="26"/>
      <c r="BL23" s="218"/>
      <c r="BM23" s="26"/>
      <c r="BN23" s="26">
        <f t="shared" si="0"/>
        <v>21</v>
      </c>
      <c r="BO23" s="143">
        <f>IFERROR(((IF(BN23&gt;0,BN23)))*INDEX(Assumptions!$B:$B,MATCH(AB23,Assumptions!$A:$A,0)),0)</f>
        <v>0.42</v>
      </c>
      <c r="BP23" s="55">
        <f>IFERROR(((IF(BN23&gt;0,BN23)))*INDEX(Assumptions!$C:$C,MATCH(AB23,Assumptions!$A:$A,0)),0)</f>
        <v>0</v>
      </c>
      <c r="BQ23" s="55">
        <f>IFERROR(((IF(BN23&gt;0,BN23)))*INDEX(Assumptions!$D:$D,MATCH(AB23,Assumptions!$A:$A,0)),0)</f>
        <v>4.2000000000000003E-2</v>
      </c>
      <c r="BR23" s="55">
        <f>IFERROR(((IF(BN23&gt;0,BN23)))*INDEX(Assumptions!$G:$G,MATCH(AC23,Assumptions!$F:$F,0)),0)</f>
        <v>0</v>
      </c>
      <c r="BS23" s="55">
        <f t="shared" si="1"/>
        <v>0.46199999999999997</v>
      </c>
      <c r="BT23" s="56">
        <f>IFERROR(INDEX(Assumptions!$B:$B,MATCH(AB23,Assumptions!$A:$A,0))+INDEX(Assumptions!$C:$C,MATCH(AB23,Assumptions!$A:$A,0))+INDEX(Assumptions!$D:$D,MATCH(AB23,Assumptions!$A:$A,0))+INDEX(Assumptions!$G:$G,MATCH(AC23,Assumptions!$F:$F,0)),0)</f>
        <v>2.1999999999999999E-2</v>
      </c>
      <c r="BU23" s="26">
        <f t="shared" si="2"/>
        <v>21.462</v>
      </c>
      <c r="BV23" s="26">
        <f t="shared" si="3"/>
        <v>59.996000000000002</v>
      </c>
      <c r="BW23" s="26">
        <f t="shared" si="4"/>
        <v>63.02100840336135</v>
      </c>
      <c r="BX23" s="24">
        <v>2.5</v>
      </c>
      <c r="BY23" s="218">
        <v>149.99</v>
      </c>
      <c r="BZ23" s="145">
        <v>1</v>
      </c>
      <c r="CA23" s="26">
        <f t="shared" si="5"/>
        <v>21.462</v>
      </c>
      <c r="CB23" s="26">
        <f t="shared" si="6"/>
        <v>59.996000000000002</v>
      </c>
      <c r="CC23" s="318">
        <f t="shared" si="7"/>
        <v>0.64227615174344965</v>
      </c>
      <c r="CD23" s="26">
        <f t="shared" si="8"/>
        <v>546</v>
      </c>
      <c r="CE23" s="168"/>
      <c r="CF23" s="168"/>
      <c r="CG23" s="170"/>
      <c r="CH23" s="170"/>
      <c r="CI23" s="170"/>
      <c r="CJ23" s="170"/>
      <c r="CK23" s="170"/>
      <c r="CL23" s="170"/>
      <c r="CM23" s="64"/>
      <c r="CN23" s="64"/>
      <c r="CO23" s="65" t="s">
        <v>727</v>
      </c>
      <c r="CP23" s="164"/>
      <c r="CQ23" s="53"/>
      <c r="CR23" s="57">
        <v>13</v>
      </c>
      <c r="CS23" s="57" t="s">
        <v>211</v>
      </c>
      <c r="CT23" s="175" t="s">
        <v>735</v>
      </c>
      <c r="CU23" s="57"/>
      <c r="CV23" s="57"/>
      <c r="CW23" s="58"/>
      <c r="CX23" s="59"/>
      <c r="CY23" s="90"/>
      <c r="CZ23" s="60"/>
      <c r="DA23" s="60"/>
      <c r="DB23" s="60"/>
      <c r="DC23" s="120"/>
      <c r="DD23" s="61"/>
      <c r="DE23" s="61"/>
      <c r="DF23" s="61"/>
      <c r="DG23" s="61"/>
      <c r="DH23" s="61"/>
      <c r="DI23" s="61"/>
      <c r="DJ23" s="58"/>
      <c r="DK23" s="58"/>
      <c r="DL23" s="58"/>
      <c r="DM23" s="59"/>
      <c r="DN23" s="59"/>
      <c r="DO23" s="59"/>
      <c r="DP23" s="62"/>
      <c r="DQ23" s="62"/>
      <c r="DR23" s="62"/>
      <c r="DS23" s="123">
        <f t="shared" si="9"/>
        <v>0</v>
      </c>
      <c r="DT23" s="123">
        <f t="shared" si="10"/>
        <v>0</v>
      </c>
    </row>
    <row r="24" spans="1:124" s="66" customFormat="1" ht="15" hidden="1" customHeight="1">
      <c r="A24" s="217">
        <v>1125</v>
      </c>
      <c r="B24" s="52" t="s">
        <v>857</v>
      </c>
      <c r="C24" s="52" t="s">
        <v>1059</v>
      </c>
      <c r="D24" s="52">
        <v>8301</v>
      </c>
      <c r="E24" s="217" t="s">
        <v>318</v>
      </c>
      <c r="F24" s="217" t="s">
        <v>317</v>
      </c>
      <c r="G24" s="217">
        <v>2</v>
      </c>
      <c r="H24" s="217"/>
      <c r="I24" s="217"/>
      <c r="J24" s="217" t="s">
        <v>211</v>
      </c>
      <c r="K24" s="217" t="s">
        <v>479</v>
      </c>
      <c r="L24" s="217" t="s">
        <v>211</v>
      </c>
      <c r="M24" s="217" t="s">
        <v>482</v>
      </c>
      <c r="N24" s="97">
        <v>62044400</v>
      </c>
      <c r="O24" s="97" t="s">
        <v>1162</v>
      </c>
      <c r="P24" s="51" t="s">
        <v>219</v>
      </c>
      <c r="Q24" s="217" t="s">
        <v>211</v>
      </c>
      <c r="R24" s="217" t="s">
        <v>211</v>
      </c>
      <c r="S24" s="217" t="s">
        <v>1740</v>
      </c>
      <c r="T24" s="226" t="s">
        <v>211</v>
      </c>
      <c r="U24" s="226" t="s">
        <v>4</v>
      </c>
      <c r="V24" s="226" t="s">
        <v>212</v>
      </c>
      <c r="W24" s="226" t="s">
        <v>211</v>
      </c>
      <c r="X24" s="226" t="s">
        <v>1082</v>
      </c>
      <c r="Y24" s="226" t="s">
        <v>4</v>
      </c>
      <c r="Z24" s="226" t="s">
        <v>211</v>
      </c>
      <c r="AA24" s="226" t="s">
        <v>211</v>
      </c>
      <c r="AB24" s="65" t="s">
        <v>267</v>
      </c>
      <c r="AC24" s="53" t="s">
        <v>211</v>
      </c>
      <c r="AD24" s="53" t="s">
        <v>1287</v>
      </c>
      <c r="AE24" s="53" t="s">
        <v>1367</v>
      </c>
      <c r="AF24" s="217"/>
      <c r="AG24" s="226" t="s">
        <v>595</v>
      </c>
      <c r="AH24" s="226" t="s">
        <v>603</v>
      </c>
      <c r="AI24" s="226"/>
      <c r="AJ24" s="226" t="s">
        <v>648</v>
      </c>
      <c r="AK24" s="226"/>
      <c r="AL24" s="226" t="s">
        <v>650</v>
      </c>
      <c r="AM24" s="226" t="s">
        <v>1084</v>
      </c>
      <c r="AN24" s="226"/>
      <c r="AO24" s="226"/>
      <c r="AP24" s="226"/>
      <c r="AQ24" s="226" t="s">
        <v>677</v>
      </c>
      <c r="AR24" s="226">
        <v>350</v>
      </c>
      <c r="AS24" s="197">
        <v>3.7</v>
      </c>
      <c r="AT24" s="218"/>
      <c r="AU24" s="226"/>
      <c r="AV24" s="226" t="s">
        <v>211</v>
      </c>
      <c r="AW24" s="226">
        <v>34</v>
      </c>
      <c r="AX24" s="54"/>
      <c r="AY24" s="54"/>
      <c r="AZ24" s="54"/>
      <c r="BA24" s="548"/>
      <c r="BB24" s="63"/>
      <c r="BC24" s="218" t="s">
        <v>215</v>
      </c>
      <c r="BD24" s="218" t="s">
        <v>216</v>
      </c>
      <c r="BE24" s="218" t="s">
        <v>1087</v>
      </c>
      <c r="BF24" s="218">
        <v>25.4</v>
      </c>
      <c r="BG24" s="218">
        <f>IFERROR((BV24*(1-Assumptions!$K$3))*(1-BT24),0)</f>
        <v>25.817478719999997</v>
      </c>
      <c r="BH24" s="218">
        <f>BI24*2</f>
        <v>42</v>
      </c>
      <c r="BI24" s="218">
        <v>21</v>
      </c>
      <c r="BJ24" s="218"/>
      <c r="BK24" s="218"/>
      <c r="BL24" s="218"/>
      <c r="BM24" s="218"/>
      <c r="BN24" s="218">
        <f t="shared" si="0"/>
        <v>21</v>
      </c>
      <c r="BO24" s="143">
        <f>IFERROR(((IF(BN24&gt;0,BN24)))*INDEX(Assumptions!$B:$B,MATCH(AB24,Assumptions!$A:$A,0)),0)</f>
        <v>0.42</v>
      </c>
      <c r="BP24" s="55">
        <f>IFERROR(((IF(BN24&gt;0,BN24)))*INDEX(Assumptions!$C:$C,MATCH(AB24,Assumptions!$A:$A,0)),0)</f>
        <v>0</v>
      </c>
      <c r="BQ24" s="55">
        <f>IFERROR(((IF(BN24&gt;0,BN24)))*INDEX(Assumptions!$D:$D,MATCH(AB24,Assumptions!$A:$A,0)),0)</f>
        <v>4.2000000000000003E-2</v>
      </c>
      <c r="BR24" s="55">
        <f>IFERROR(((IF(BN24&gt;0,BN24)))*INDEX(Assumptions!$G:$G,MATCH(AC24,Assumptions!$F:$F,0)),0)</f>
        <v>0</v>
      </c>
      <c r="BS24" s="55">
        <f t="shared" si="1"/>
        <v>0.46199999999999997</v>
      </c>
      <c r="BT24" s="56">
        <f>IFERROR(INDEX(Assumptions!$B:$B,MATCH(AB24,Assumptions!$A:$A,0))+INDEX(Assumptions!$C:$C,MATCH(AB24,Assumptions!$A:$A,0))+INDEX(Assumptions!$D:$D,MATCH(AB24,Assumptions!$A:$A,0))+INDEX(Assumptions!$G:$G,MATCH(AC24,Assumptions!$F:$F,0)),0)</f>
        <v>2.1999999999999999E-2</v>
      </c>
      <c r="BU24" s="218">
        <f t="shared" si="2"/>
        <v>21.462</v>
      </c>
      <c r="BV24" s="218">
        <f t="shared" si="3"/>
        <v>59.996000000000002</v>
      </c>
      <c r="BW24" s="218">
        <f t="shared" si="4"/>
        <v>63.02100840336135</v>
      </c>
      <c r="BX24" s="226">
        <v>2.5</v>
      </c>
      <c r="BY24" s="218">
        <v>149.99</v>
      </c>
      <c r="BZ24" s="145">
        <v>1</v>
      </c>
      <c r="CA24" s="218">
        <f t="shared" si="5"/>
        <v>21.462</v>
      </c>
      <c r="CB24" s="218">
        <f t="shared" si="6"/>
        <v>59.996000000000002</v>
      </c>
      <c r="CC24" s="318">
        <f t="shared" si="7"/>
        <v>0.64227615174344965</v>
      </c>
      <c r="CD24" s="218">
        <f t="shared" si="8"/>
        <v>168</v>
      </c>
      <c r="CE24" s="218"/>
      <c r="CF24" s="218"/>
      <c r="CG24" s="64"/>
      <c r="CH24" s="64"/>
      <c r="CI24" s="64" t="s">
        <v>719</v>
      </c>
      <c r="CJ24" s="64"/>
      <c r="CK24" s="64"/>
      <c r="CL24" s="64"/>
      <c r="CM24" s="64"/>
      <c r="CN24" s="64"/>
      <c r="CO24" s="65" t="s">
        <v>727</v>
      </c>
      <c r="CP24" s="65"/>
      <c r="CQ24" s="53"/>
      <c r="CR24" s="57">
        <v>4</v>
      </c>
      <c r="CS24" s="57">
        <v>9</v>
      </c>
      <c r="CT24" s="175" t="s">
        <v>735</v>
      </c>
      <c r="CU24" s="57"/>
      <c r="CV24" s="57"/>
      <c r="CW24" s="58"/>
      <c r="CX24" s="59"/>
      <c r="CY24" s="90"/>
      <c r="CZ24" s="60"/>
      <c r="DA24" s="60"/>
      <c r="DB24" s="60"/>
      <c r="DC24" s="120"/>
      <c r="DD24" s="61"/>
      <c r="DE24" s="61"/>
      <c r="DF24" s="61"/>
      <c r="DG24" s="61"/>
      <c r="DH24" s="61"/>
      <c r="DI24" s="61"/>
      <c r="DJ24" s="58"/>
      <c r="DK24" s="58"/>
      <c r="DL24" s="58"/>
      <c r="DM24" s="59"/>
      <c r="DN24" s="59"/>
      <c r="DO24" s="59"/>
      <c r="DP24" s="62"/>
      <c r="DQ24" s="62"/>
      <c r="DR24" s="62"/>
      <c r="DS24" s="123">
        <f t="shared" si="9"/>
        <v>0</v>
      </c>
      <c r="DT24" s="123">
        <f t="shared" si="10"/>
        <v>0</v>
      </c>
    </row>
    <row r="25" spans="1:124" s="66" customFormat="1" ht="15" hidden="1" customHeight="1">
      <c r="A25" s="217">
        <v>1126</v>
      </c>
      <c r="B25" s="52" t="s">
        <v>858</v>
      </c>
      <c r="C25" s="52" t="s">
        <v>1187</v>
      </c>
      <c r="D25" s="52">
        <v>7919</v>
      </c>
      <c r="E25" s="217" t="s">
        <v>318</v>
      </c>
      <c r="F25" s="217" t="s">
        <v>303</v>
      </c>
      <c r="G25" s="217">
        <v>2</v>
      </c>
      <c r="H25" s="217"/>
      <c r="I25" s="152">
        <v>43437</v>
      </c>
      <c r="J25" s="217" t="s">
        <v>211</v>
      </c>
      <c r="K25" s="217" t="s">
        <v>479</v>
      </c>
      <c r="L25" s="217" t="s">
        <v>211</v>
      </c>
      <c r="M25" s="217" t="s">
        <v>482</v>
      </c>
      <c r="N25" s="97">
        <v>62044400</v>
      </c>
      <c r="O25" s="97" t="s">
        <v>1162</v>
      </c>
      <c r="P25" s="51" t="s">
        <v>219</v>
      </c>
      <c r="Q25" s="217" t="s">
        <v>211</v>
      </c>
      <c r="R25" s="217" t="s">
        <v>211</v>
      </c>
      <c r="S25" s="217" t="s">
        <v>1740</v>
      </c>
      <c r="T25" s="226" t="s">
        <v>211</v>
      </c>
      <c r="U25" s="226" t="s">
        <v>4</v>
      </c>
      <c r="V25" s="226" t="s">
        <v>212</v>
      </c>
      <c r="W25" s="226" t="s">
        <v>211</v>
      </c>
      <c r="X25" s="226" t="s">
        <v>1082</v>
      </c>
      <c r="Y25" s="226" t="s">
        <v>4</v>
      </c>
      <c r="Z25" s="226" t="s">
        <v>211</v>
      </c>
      <c r="AA25" s="226" t="s">
        <v>211</v>
      </c>
      <c r="AB25" s="65" t="s">
        <v>267</v>
      </c>
      <c r="AC25" s="53" t="s">
        <v>211</v>
      </c>
      <c r="AD25" s="53" t="s">
        <v>1287</v>
      </c>
      <c r="AE25" s="53" t="s">
        <v>1367</v>
      </c>
      <c r="AF25" s="217"/>
      <c r="AG25" s="226" t="s">
        <v>595</v>
      </c>
      <c r="AH25" s="226" t="s">
        <v>603</v>
      </c>
      <c r="AI25" s="226"/>
      <c r="AJ25" s="226" t="s">
        <v>648</v>
      </c>
      <c r="AK25" s="226"/>
      <c r="AL25" s="226" t="s">
        <v>650</v>
      </c>
      <c r="AM25" s="226" t="s">
        <v>1084</v>
      </c>
      <c r="AN25" s="226"/>
      <c r="AO25" s="226"/>
      <c r="AP25" s="226"/>
      <c r="AQ25" s="226" t="s">
        <v>677</v>
      </c>
      <c r="AR25" s="226">
        <v>350</v>
      </c>
      <c r="AS25" s="197">
        <v>3.7</v>
      </c>
      <c r="AT25" s="218"/>
      <c r="AU25" s="226"/>
      <c r="AV25" s="226"/>
      <c r="AW25" s="226">
        <v>34</v>
      </c>
      <c r="AX25" s="54"/>
      <c r="AY25" s="54"/>
      <c r="AZ25" s="54"/>
      <c r="BA25" s="548"/>
      <c r="BB25" s="63"/>
      <c r="BC25" s="218" t="s">
        <v>215</v>
      </c>
      <c r="BD25" s="218" t="s">
        <v>216</v>
      </c>
      <c r="BE25" s="218" t="s">
        <v>1087</v>
      </c>
      <c r="BF25" s="218">
        <v>25.4</v>
      </c>
      <c r="BG25" s="218">
        <f>IFERROR((BV25*(1-Assumptions!$K$3))*(1-BT25),0)</f>
        <v>25.817478719999997</v>
      </c>
      <c r="BH25" s="218">
        <f>BI25*2</f>
        <v>42</v>
      </c>
      <c r="BI25" s="218">
        <v>21</v>
      </c>
      <c r="BJ25" s="218"/>
      <c r="BK25" s="218"/>
      <c r="BL25" s="218"/>
      <c r="BM25" s="218"/>
      <c r="BN25" s="218">
        <f t="shared" si="0"/>
        <v>21</v>
      </c>
      <c r="BO25" s="143">
        <f>IFERROR(((IF(BN25&gt;0,BN25)))*INDEX(Assumptions!$B:$B,MATCH(AB25,Assumptions!$A:$A,0)),0)</f>
        <v>0.42</v>
      </c>
      <c r="BP25" s="55">
        <f>IFERROR(((IF(BN25&gt;0,BN25)))*INDEX(Assumptions!$C:$C,MATCH(AB25,Assumptions!$A:$A,0)),0)</f>
        <v>0</v>
      </c>
      <c r="BQ25" s="55">
        <f>IFERROR(((IF(BN25&gt;0,BN25)))*INDEX(Assumptions!$D:$D,MATCH(AB25,Assumptions!$A:$A,0)),0)</f>
        <v>4.2000000000000003E-2</v>
      </c>
      <c r="BR25" s="55">
        <f>IFERROR(((IF(BN25&gt;0,BN25)))*INDEX(Assumptions!$G:$G,MATCH(AC25,Assumptions!$F:$F,0)),0)</f>
        <v>0</v>
      </c>
      <c r="BS25" s="55">
        <f t="shared" si="1"/>
        <v>0.46199999999999997</v>
      </c>
      <c r="BT25" s="56">
        <f>IFERROR(INDEX(Assumptions!$B:$B,MATCH(AB25,Assumptions!$A:$A,0))+INDEX(Assumptions!$C:$C,MATCH(AB25,Assumptions!$A:$A,0))+INDEX(Assumptions!$D:$D,MATCH(AB25,Assumptions!$A:$A,0))+INDEX(Assumptions!$G:$G,MATCH(AC25,Assumptions!$F:$F,0)),0)</f>
        <v>2.1999999999999999E-2</v>
      </c>
      <c r="BU25" s="218">
        <f t="shared" si="2"/>
        <v>21.462</v>
      </c>
      <c r="BV25" s="218">
        <f t="shared" si="3"/>
        <v>59.996000000000002</v>
      </c>
      <c r="BW25" s="218">
        <f t="shared" si="4"/>
        <v>63.02100840336135</v>
      </c>
      <c r="BX25" s="226">
        <v>2.5</v>
      </c>
      <c r="BY25" s="218">
        <v>149.99</v>
      </c>
      <c r="BZ25" s="145">
        <v>1</v>
      </c>
      <c r="CA25" s="218">
        <f t="shared" si="5"/>
        <v>21.462</v>
      </c>
      <c r="CB25" s="218">
        <f t="shared" si="6"/>
        <v>59.996000000000002</v>
      </c>
      <c r="CC25" s="318">
        <f t="shared" si="7"/>
        <v>0.64227615174344965</v>
      </c>
      <c r="CD25" s="218">
        <f t="shared" si="8"/>
        <v>462</v>
      </c>
      <c r="CE25" s="218"/>
      <c r="CF25" s="218"/>
      <c r="CG25" s="64"/>
      <c r="CH25" s="64"/>
      <c r="CI25" s="64" t="s">
        <v>718</v>
      </c>
      <c r="CJ25" s="64"/>
      <c r="CK25" s="64"/>
      <c r="CL25" s="64"/>
      <c r="CM25" s="64"/>
      <c r="CN25" s="64"/>
      <c r="CO25" s="65"/>
      <c r="CP25" s="65"/>
      <c r="CQ25" s="53"/>
      <c r="CR25" s="57">
        <v>11</v>
      </c>
      <c r="CS25" s="57" t="s">
        <v>211</v>
      </c>
      <c r="CT25" s="175" t="s">
        <v>735</v>
      </c>
      <c r="CU25" s="57"/>
      <c r="CV25" s="57"/>
      <c r="CW25" s="58"/>
      <c r="CX25" s="59"/>
      <c r="CY25" s="90"/>
      <c r="CZ25" s="60"/>
      <c r="DA25" s="60"/>
      <c r="DB25" s="60"/>
      <c r="DC25" s="120"/>
      <c r="DD25" s="61"/>
      <c r="DE25" s="61"/>
      <c r="DF25" s="61"/>
      <c r="DG25" s="61"/>
      <c r="DH25" s="61"/>
      <c r="DI25" s="61"/>
      <c r="DJ25" s="58"/>
      <c r="DK25" s="58"/>
      <c r="DL25" s="58"/>
      <c r="DM25" s="59"/>
      <c r="DN25" s="59"/>
      <c r="DO25" s="59"/>
      <c r="DP25" s="62"/>
      <c r="DQ25" s="62"/>
      <c r="DR25" s="62"/>
      <c r="DS25" s="123">
        <f t="shared" si="9"/>
        <v>0</v>
      </c>
      <c r="DT25" s="123">
        <f t="shared" si="10"/>
        <v>0</v>
      </c>
    </row>
    <row r="26" spans="1:124" s="66" customFormat="1" ht="15" hidden="1" customHeight="1">
      <c r="A26" s="217">
        <v>1130</v>
      </c>
      <c r="B26" s="52" t="s">
        <v>752</v>
      </c>
      <c r="C26" s="52" t="s">
        <v>953</v>
      </c>
      <c r="D26" s="52">
        <v>3039</v>
      </c>
      <c r="E26" s="52" t="s">
        <v>320</v>
      </c>
      <c r="F26" s="52" t="s">
        <v>301</v>
      </c>
      <c r="G26" s="217">
        <v>1</v>
      </c>
      <c r="H26" s="217"/>
      <c r="I26" s="217"/>
      <c r="J26" s="217" t="s">
        <v>211</v>
      </c>
      <c r="K26" s="217" t="s">
        <v>479</v>
      </c>
      <c r="L26" s="217" t="s">
        <v>211</v>
      </c>
      <c r="M26" s="217" t="s">
        <v>483</v>
      </c>
      <c r="N26" s="217">
        <v>62064000</v>
      </c>
      <c r="O26" s="117" t="s">
        <v>1166</v>
      </c>
      <c r="P26" s="51" t="s">
        <v>219</v>
      </c>
      <c r="Q26" s="217" t="s">
        <v>211</v>
      </c>
      <c r="R26" s="217" t="s">
        <v>7</v>
      </c>
      <c r="S26" s="217" t="s">
        <v>517</v>
      </c>
      <c r="T26" s="226" t="s">
        <v>211</v>
      </c>
      <c r="U26" s="226" t="s">
        <v>536</v>
      </c>
      <c r="V26" s="226" t="s">
        <v>212</v>
      </c>
      <c r="W26" s="226" t="s">
        <v>211</v>
      </c>
      <c r="X26" s="226" t="s">
        <v>1082</v>
      </c>
      <c r="Y26" s="226" t="s">
        <v>578</v>
      </c>
      <c r="Z26" s="226" t="s">
        <v>211</v>
      </c>
      <c r="AA26" s="226" t="s">
        <v>211</v>
      </c>
      <c r="AB26" s="65" t="s">
        <v>220</v>
      </c>
      <c r="AC26" s="53" t="s">
        <v>221</v>
      </c>
      <c r="AD26" s="53" t="s">
        <v>258</v>
      </c>
      <c r="AE26" s="53" t="s">
        <v>741</v>
      </c>
      <c r="AF26" s="217"/>
      <c r="AG26" s="226" t="s">
        <v>145</v>
      </c>
      <c r="AH26" s="226" t="s">
        <v>594</v>
      </c>
      <c r="AI26" s="226" t="s">
        <v>211</v>
      </c>
      <c r="AJ26" s="226" t="s">
        <v>648</v>
      </c>
      <c r="AK26" s="226"/>
      <c r="AL26" s="428" t="s">
        <v>650</v>
      </c>
      <c r="AM26" s="221" t="s">
        <v>653</v>
      </c>
      <c r="AN26" s="221"/>
      <c r="AO26" s="221"/>
      <c r="AP26" s="221"/>
      <c r="AQ26" s="221" t="s">
        <v>673</v>
      </c>
      <c r="AR26" s="226">
        <v>420</v>
      </c>
      <c r="AS26" s="197">
        <v>6.4</v>
      </c>
      <c r="AT26" s="218" t="s">
        <v>1248</v>
      </c>
      <c r="AU26" s="226">
        <v>3000</v>
      </c>
      <c r="AV26" s="226" t="s">
        <v>211</v>
      </c>
      <c r="AW26" s="226">
        <v>80</v>
      </c>
      <c r="AX26" s="54"/>
      <c r="AY26" s="54"/>
      <c r="AZ26" s="54"/>
      <c r="BA26" s="219">
        <v>1.69</v>
      </c>
      <c r="BB26" s="63"/>
      <c r="BC26" s="218" t="s">
        <v>215</v>
      </c>
      <c r="BD26" s="218" t="s">
        <v>216</v>
      </c>
      <c r="BE26" s="218" t="s">
        <v>217</v>
      </c>
      <c r="BF26" s="218">
        <v>25.4</v>
      </c>
      <c r="BG26" s="218">
        <f>IFERROR((BV26*(1-Assumptions!$K$3))*(1-BT26),0)</f>
        <v>32.702598719999997</v>
      </c>
      <c r="BH26" s="218">
        <v>60</v>
      </c>
      <c r="BI26" s="218">
        <v>34</v>
      </c>
      <c r="BJ26" s="218"/>
      <c r="BK26" s="218"/>
      <c r="BL26" s="294">
        <v>31.8</v>
      </c>
      <c r="BM26" s="218"/>
      <c r="BN26" s="574">
        <f t="shared" si="0"/>
        <v>31.8</v>
      </c>
      <c r="BO26" s="143">
        <f>IFERROR(((IF(BN26&gt;0,BN26)))*INDEX(Assumptions!$B:$B,MATCH(AB26,Assumptions!$A:$A,0)),0)</f>
        <v>0.63600000000000001</v>
      </c>
      <c r="BP26" s="55">
        <f>IFERROR(((IF(BN26&gt;0,BN26)))*INDEX(Assumptions!$C:$C,MATCH(AB26,Assumptions!$A:$A,0)),0)</f>
        <v>0</v>
      </c>
      <c r="BQ26" s="55">
        <f>IFERROR(((IF(BN26&gt;0,BN26)))*INDEX(Assumptions!$D:$D,MATCH(AB26,Assumptions!$A:$A,0)),0)</f>
        <v>6.3600000000000004E-2</v>
      </c>
      <c r="BR26" s="55">
        <f>IFERROR(((IF(BN26&gt;0,BN26)))*INDEX(Assumptions!$G:$G,MATCH(AC26,Assumptions!$F:$F,0)),0)</f>
        <v>0</v>
      </c>
      <c r="BS26" s="55">
        <f t="shared" si="1"/>
        <v>0.6996</v>
      </c>
      <c r="BT26" s="56">
        <f>IFERROR(INDEX(Assumptions!$B:$B,MATCH(AB26,Assumptions!$A:$A,0))+INDEX(Assumptions!$C:$C,MATCH(AB26,Assumptions!$A:$A,0))+INDEX(Assumptions!$D:$D,MATCH(AB26,Assumptions!$A:$A,0))+INDEX(Assumptions!$G:$G,MATCH(AC26,Assumptions!$F:$F,0)),0)</f>
        <v>2.1999999999999999E-2</v>
      </c>
      <c r="BU26" s="218">
        <f t="shared" si="2"/>
        <v>32.499600000000001</v>
      </c>
      <c r="BV26" s="218">
        <f t="shared" si="3"/>
        <v>75.996000000000009</v>
      </c>
      <c r="BW26" s="218">
        <f t="shared" si="4"/>
        <v>79.827731092436977</v>
      </c>
      <c r="BX26" s="226">
        <v>2.5</v>
      </c>
      <c r="BY26" s="218">
        <v>189.99</v>
      </c>
      <c r="BZ26" s="145">
        <v>1</v>
      </c>
      <c r="CA26" s="218">
        <f t="shared" si="5"/>
        <v>32.499600000000001</v>
      </c>
      <c r="CB26" s="218">
        <f t="shared" si="6"/>
        <v>75.996000000000009</v>
      </c>
      <c r="CC26" s="316">
        <f t="shared" si="7"/>
        <v>0.57235117637770416</v>
      </c>
      <c r="CD26" s="218">
        <f t="shared" si="8"/>
        <v>600</v>
      </c>
      <c r="CE26" s="218"/>
      <c r="CF26" s="218"/>
      <c r="CG26" s="64" t="s">
        <v>714</v>
      </c>
      <c r="CH26" s="64">
        <v>43426</v>
      </c>
      <c r="CI26" s="64"/>
      <c r="CJ26" s="64" t="s">
        <v>715</v>
      </c>
      <c r="CK26" s="64"/>
      <c r="CL26" s="64">
        <v>43487</v>
      </c>
      <c r="CM26" s="64"/>
      <c r="CN26" s="64"/>
      <c r="CO26" s="65"/>
      <c r="CP26" s="65"/>
      <c r="CQ26" s="53"/>
      <c r="CR26" s="57">
        <v>10</v>
      </c>
      <c r="CS26" s="57" t="s">
        <v>211</v>
      </c>
      <c r="CT26" s="175" t="s">
        <v>735</v>
      </c>
      <c r="CU26" s="57"/>
      <c r="CV26" s="57"/>
      <c r="CW26" s="58"/>
      <c r="CX26" s="59"/>
      <c r="CY26" s="90"/>
      <c r="CZ26" s="60"/>
      <c r="DA26" s="60"/>
      <c r="DB26" s="60"/>
      <c r="DC26" s="120"/>
      <c r="DD26" s="61"/>
      <c r="DE26" s="61"/>
      <c r="DF26" s="61"/>
      <c r="DG26" s="61"/>
      <c r="DH26" s="61"/>
      <c r="DI26" s="61"/>
      <c r="DJ26" s="58"/>
      <c r="DK26" s="58"/>
      <c r="DL26" s="58"/>
      <c r="DM26" s="59"/>
      <c r="DN26" s="59"/>
      <c r="DO26" s="59"/>
      <c r="DP26" s="62"/>
      <c r="DQ26" s="62"/>
      <c r="DR26" s="62"/>
      <c r="DS26" s="123">
        <f t="shared" si="9"/>
        <v>0</v>
      </c>
      <c r="DT26" s="123">
        <f t="shared" si="10"/>
        <v>0</v>
      </c>
    </row>
    <row r="27" spans="1:124" s="66" customFormat="1" ht="15" hidden="1" customHeight="1">
      <c r="A27" s="217">
        <v>1136</v>
      </c>
      <c r="B27" s="52" t="s">
        <v>898</v>
      </c>
      <c r="C27" s="52" t="s">
        <v>1078</v>
      </c>
      <c r="D27" s="52">
        <v>8102</v>
      </c>
      <c r="E27" s="217" t="s">
        <v>321</v>
      </c>
      <c r="F27" s="217" t="s">
        <v>307</v>
      </c>
      <c r="G27" s="217">
        <v>1</v>
      </c>
      <c r="H27" s="217"/>
      <c r="I27" s="152">
        <v>43480</v>
      </c>
      <c r="J27" s="217"/>
      <c r="K27" s="217" t="s">
        <v>479</v>
      </c>
      <c r="L27" s="217" t="s">
        <v>211</v>
      </c>
      <c r="M27" s="217" t="s">
        <v>483</v>
      </c>
      <c r="N27" s="217">
        <v>62064000</v>
      </c>
      <c r="O27" s="117" t="s">
        <v>1166</v>
      </c>
      <c r="P27" s="51" t="s">
        <v>219</v>
      </c>
      <c r="Q27" s="217"/>
      <c r="R27" s="217"/>
      <c r="S27" s="217" t="s">
        <v>1740</v>
      </c>
      <c r="T27" s="226" t="s">
        <v>211</v>
      </c>
      <c r="U27" s="226" t="s">
        <v>537</v>
      </c>
      <c r="V27" s="226" t="s">
        <v>212</v>
      </c>
      <c r="W27" s="226" t="s">
        <v>211</v>
      </c>
      <c r="X27" s="226" t="s">
        <v>1082</v>
      </c>
      <c r="Y27" s="226" t="s">
        <v>578</v>
      </c>
      <c r="Z27" s="226" t="s">
        <v>211</v>
      </c>
      <c r="AA27" s="226" t="s">
        <v>211</v>
      </c>
      <c r="AB27" s="65" t="s">
        <v>267</v>
      </c>
      <c r="AC27" s="53" t="s">
        <v>211</v>
      </c>
      <c r="AD27" s="53" t="s">
        <v>1287</v>
      </c>
      <c r="AE27" s="53" t="s">
        <v>1367</v>
      </c>
      <c r="AF27" s="217"/>
      <c r="AG27" s="226" t="s">
        <v>595</v>
      </c>
      <c r="AH27" s="226" t="s">
        <v>1346</v>
      </c>
      <c r="AI27" s="226"/>
      <c r="AJ27" s="226"/>
      <c r="AK27" s="226"/>
      <c r="AL27" s="226" t="s">
        <v>650</v>
      </c>
      <c r="AM27" s="226" t="s">
        <v>1084</v>
      </c>
      <c r="AN27" s="226"/>
      <c r="AO27" s="226"/>
      <c r="AP27" s="226"/>
      <c r="AQ27" s="226" t="s">
        <v>675</v>
      </c>
      <c r="AR27" s="226">
        <v>250</v>
      </c>
      <c r="AS27" s="197">
        <v>5.25</v>
      </c>
      <c r="AT27" s="218" t="s">
        <v>1251</v>
      </c>
      <c r="AU27" s="226"/>
      <c r="AV27" s="226" t="s">
        <v>706</v>
      </c>
      <c r="AW27" s="226" t="s">
        <v>697</v>
      </c>
      <c r="AX27" s="54"/>
      <c r="AY27" s="54"/>
      <c r="AZ27" s="54"/>
      <c r="BA27" s="548"/>
      <c r="BB27" s="63"/>
      <c r="BC27" s="218" t="s">
        <v>215</v>
      </c>
      <c r="BD27" s="218" t="s">
        <v>216</v>
      </c>
      <c r="BE27" s="218" t="s">
        <v>1087</v>
      </c>
      <c r="BF27" s="218">
        <v>16.899999999999999</v>
      </c>
      <c r="BG27" s="218">
        <f>IFERROR((BV27*(1-Assumptions!$K$3))*(1-BT27),0)</f>
        <v>17.211078719999996</v>
      </c>
      <c r="BH27" s="218">
        <f>BI27*2</f>
        <v>37.4</v>
      </c>
      <c r="BI27" s="218">
        <v>18.7</v>
      </c>
      <c r="BJ27" s="218"/>
      <c r="BK27" s="218"/>
      <c r="BL27" s="218"/>
      <c r="BM27" s="218"/>
      <c r="BN27" s="218">
        <f t="shared" si="0"/>
        <v>18.7</v>
      </c>
      <c r="BO27" s="143">
        <f>IFERROR(((IF(BN27&gt;0,BN27)))*INDEX(Assumptions!$B:$B,MATCH(AB27,Assumptions!$A:$A,0)),0)</f>
        <v>0.374</v>
      </c>
      <c r="BP27" s="55">
        <f>IFERROR(((IF(BN27&gt;0,BN27)))*INDEX(Assumptions!$C:$C,MATCH(AB27,Assumptions!$A:$A,0)),0)</f>
        <v>0</v>
      </c>
      <c r="BQ27" s="55">
        <f>IFERROR(((IF(BN27&gt;0,BN27)))*INDEX(Assumptions!$D:$D,MATCH(AB27,Assumptions!$A:$A,0)),0)</f>
        <v>3.7400000000000003E-2</v>
      </c>
      <c r="BR27" s="55">
        <f>IFERROR(((IF(BN27&gt;0,BN27)))*INDEX(Assumptions!$G:$G,MATCH(AC27,Assumptions!$F:$F,0)),0)</f>
        <v>0</v>
      </c>
      <c r="BS27" s="55">
        <f t="shared" si="1"/>
        <v>0.41139999999999999</v>
      </c>
      <c r="BT27" s="56">
        <f>IFERROR(INDEX(Assumptions!$B:$B,MATCH(AB27,Assumptions!$A:$A,0))+INDEX(Assumptions!$C:$C,MATCH(AB27,Assumptions!$A:$A,0))+INDEX(Assumptions!$D:$D,MATCH(AB27,Assumptions!$A:$A,0))+INDEX(Assumptions!$G:$G,MATCH(AC27,Assumptions!$F:$F,0)),0)</f>
        <v>2.1999999999999999E-2</v>
      </c>
      <c r="BU27" s="218">
        <f t="shared" si="2"/>
        <v>19.1114</v>
      </c>
      <c r="BV27" s="218">
        <f t="shared" si="3"/>
        <v>39.995999999999995</v>
      </c>
      <c r="BW27" s="218">
        <f t="shared" si="4"/>
        <v>42.012605042016808</v>
      </c>
      <c r="BX27" s="226">
        <v>2.5</v>
      </c>
      <c r="BY27" s="168">
        <v>99.99</v>
      </c>
      <c r="BZ27" s="145">
        <v>1</v>
      </c>
      <c r="CA27" s="218">
        <f t="shared" si="5"/>
        <v>19.1114</v>
      </c>
      <c r="CB27" s="218">
        <f t="shared" si="6"/>
        <v>39.995999999999995</v>
      </c>
      <c r="CC27" s="315">
        <f t="shared" si="7"/>
        <v>0.5221672167216721</v>
      </c>
      <c r="CD27" s="218">
        <f t="shared" si="8"/>
        <v>486.2</v>
      </c>
      <c r="CE27" s="218"/>
      <c r="CF27" s="218"/>
      <c r="CG27" s="64"/>
      <c r="CH27" s="64"/>
      <c r="CI27" s="64"/>
      <c r="CJ27" s="64"/>
      <c r="CK27" s="64"/>
      <c r="CL27" s="64">
        <v>43494</v>
      </c>
      <c r="CM27" s="64"/>
      <c r="CN27" s="64"/>
      <c r="CO27" s="65"/>
      <c r="CP27" s="65"/>
      <c r="CQ27" s="53"/>
      <c r="CR27" s="57">
        <v>13</v>
      </c>
      <c r="CS27" s="57" t="s">
        <v>211</v>
      </c>
      <c r="CT27" s="175" t="s">
        <v>735</v>
      </c>
      <c r="CU27" s="57"/>
      <c r="CV27" s="57"/>
      <c r="CW27" s="58"/>
      <c r="CX27" s="59"/>
      <c r="CY27" s="90"/>
      <c r="CZ27" s="60"/>
      <c r="DA27" s="60"/>
      <c r="DB27" s="60"/>
      <c r="DC27" s="120"/>
      <c r="DD27" s="61"/>
      <c r="DE27" s="61"/>
      <c r="DF27" s="61"/>
      <c r="DG27" s="61"/>
      <c r="DH27" s="61"/>
      <c r="DI27" s="61"/>
      <c r="DJ27" s="58"/>
      <c r="DK27" s="58"/>
      <c r="DL27" s="58"/>
      <c r="DM27" s="59"/>
      <c r="DN27" s="59"/>
      <c r="DO27" s="59"/>
      <c r="DP27" s="62"/>
      <c r="DQ27" s="62"/>
      <c r="DR27" s="62"/>
      <c r="DS27" s="123">
        <f t="shared" si="9"/>
        <v>0</v>
      </c>
      <c r="DT27" s="123">
        <f t="shared" si="10"/>
        <v>0</v>
      </c>
    </row>
    <row r="28" spans="1:124" s="66" customFormat="1" ht="15" hidden="1" customHeight="1">
      <c r="A28" s="217">
        <v>1141</v>
      </c>
      <c r="B28" s="52" t="s">
        <v>900</v>
      </c>
      <c r="C28" s="52" t="s">
        <v>1184</v>
      </c>
      <c r="D28" s="52">
        <v>7712</v>
      </c>
      <c r="E28" s="217" t="s">
        <v>321</v>
      </c>
      <c r="F28" s="217" t="s">
        <v>310</v>
      </c>
      <c r="G28" s="217">
        <v>1</v>
      </c>
      <c r="H28" s="217"/>
      <c r="I28" s="152">
        <v>43480</v>
      </c>
      <c r="J28" s="217"/>
      <c r="K28" s="217" t="s">
        <v>479</v>
      </c>
      <c r="L28" s="217" t="s">
        <v>211</v>
      </c>
      <c r="M28" s="217" t="s">
        <v>483</v>
      </c>
      <c r="N28" s="217">
        <v>62064000</v>
      </c>
      <c r="O28" s="117" t="s">
        <v>1166</v>
      </c>
      <c r="P28" s="51" t="s">
        <v>219</v>
      </c>
      <c r="Q28" s="217"/>
      <c r="R28" s="217"/>
      <c r="S28" s="217" t="s">
        <v>1740</v>
      </c>
      <c r="T28" s="226" t="s">
        <v>211</v>
      </c>
      <c r="U28" s="226" t="s">
        <v>537</v>
      </c>
      <c r="V28" s="226" t="s">
        <v>212</v>
      </c>
      <c r="W28" s="226"/>
      <c r="X28" s="226" t="s">
        <v>1082</v>
      </c>
      <c r="Y28" s="226" t="s">
        <v>578</v>
      </c>
      <c r="Z28" s="226" t="s">
        <v>211</v>
      </c>
      <c r="AA28" s="226" t="s">
        <v>211</v>
      </c>
      <c r="AB28" s="65" t="s">
        <v>267</v>
      </c>
      <c r="AC28" s="53" t="s">
        <v>211</v>
      </c>
      <c r="AD28" s="53" t="s">
        <v>1287</v>
      </c>
      <c r="AE28" s="53" t="s">
        <v>1367</v>
      </c>
      <c r="AF28" s="217"/>
      <c r="AG28" s="226" t="s">
        <v>595</v>
      </c>
      <c r="AH28" s="226" t="s">
        <v>600</v>
      </c>
      <c r="AI28" s="226"/>
      <c r="AJ28" s="226" t="s">
        <v>648</v>
      </c>
      <c r="AK28" s="226"/>
      <c r="AL28" s="226" t="s">
        <v>650</v>
      </c>
      <c r="AM28" s="226" t="s">
        <v>1084</v>
      </c>
      <c r="AN28" s="226"/>
      <c r="AO28" s="226"/>
      <c r="AP28" s="226"/>
      <c r="AQ28" s="226" t="s">
        <v>677</v>
      </c>
      <c r="AR28" s="226">
        <v>250</v>
      </c>
      <c r="AS28" s="197" t="s">
        <v>690</v>
      </c>
      <c r="AT28" s="218"/>
      <c r="AU28" s="226"/>
      <c r="AV28" s="226"/>
      <c r="AW28" s="226">
        <v>32</v>
      </c>
      <c r="AX28" s="54"/>
      <c r="AY28" s="54"/>
      <c r="AZ28" s="54"/>
      <c r="BA28" s="548"/>
      <c r="BB28" s="63"/>
      <c r="BC28" s="218" t="s">
        <v>215</v>
      </c>
      <c r="BD28" s="218" t="s">
        <v>216</v>
      </c>
      <c r="BE28" s="218" t="s">
        <v>1087</v>
      </c>
      <c r="BF28" s="218">
        <v>16.899999999999999</v>
      </c>
      <c r="BG28" s="218">
        <f>IFERROR((BV28*(1-Assumptions!$K$3))*(1-BT28),0)</f>
        <v>17.211078719999996</v>
      </c>
      <c r="BH28" s="218">
        <f>BI28*2</f>
        <v>34.74</v>
      </c>
      <c r="BI28" s="218">
        <v>17.37</v>
      </c>
      <c r="BJ28" s="218"/>
      <c r="BK28" s="218"/>
      <c r="BL28" s="218"/>
      <c r="BM28" s="218"/>
      <c r="BN28" s="218">
        <f t="shared" si="0"/>
        <v>17.37</v>
      </c>
      <c r="BO28" s="143">
        <f>IFERROR(((IF(BN28&gt;0,BN28)))*INDEX(Assumptions!$B:$B,MATCH(AB28,Assumptions!$A:$A,0)),0)</f>
        <v>0.34740000000000004</v>
      </c>
      <c r="BP28" s="55">
        <f>IFERROR(((IF(BN28&gt;0,BN28)))*INDEX(Assumptions!$C:$C,MATCH(AB28,Assumptions!$A:$A,0)),0)</f>
        <v>0</v>
      </c>
      <c r="BQ28" s="55">
        <f>IFERROR(((IF(BN28&gt;0,BN28)))*INDEX(Assumptions!$D:$D,MATCH(AB28,Assumptions!$A:$A,0)),0)</f>
        <v>3.474E-2</v>
      </c>
      <c r="BR28" s="55">
        <f>IFERROR(((IF(BN28&gt;0,BN28)))*INDEX(Assumptions!$G:$G,MATCH(AC28,Assumptions!$F:$F,0)),0)</f>
        <v>0</v>
      </c>
      <c r="BS28" s="55">
        <f t="shared" si="1"/>
        <v>0.38214000000000004</v>
      </c>
      <c r="BT28" s="56">
        <f>IFERROR(INDEX(Assumptions!$B:$B,MATCH(AB28,Assumptions!$A:$A,0))+INDEX(Assumptions!$C:$C,MATCH(AB28,Assumptions!$A:$A,0))+INDEX(Assumptions!$D:$D,MATCH(AB28,Assumptions!$A:$A,0))+INDEX(Assumptions!$G:$G,MATCH(AC28,Assumptions!$F:$F,0)),0)</f>
        <v>2.1999999999999999E-2</v>
      </c>
      <c r="BU28" s="218">
        <f t="shared" si="2"/>
        <v>17.752140000000001</v>
      </c>
      <c r="BV28" s="218">
        <f t="shared" si="3"/>
        <v>39.995999999999995</v>
      </c>
      <c r="BW28" s="218">
        <f t="shared" si="4"/>
        <v>42.012605042016808</v>
      </c>
      <c r="BX28" s="226">
        <v>2.5</v>
      </c>
      <c r="BY28" s="218">
        <v>99.99</v>
      </c>
      <c r="BZ28" s="145">
        <v>1</v>
      </c>
      <c r="CA28" s="218">
        <f t="shared" si="5"/>
        <v>17.752140000000001</v>
      </c>
      <c r="CB28" s="218">
        <f t="shared" si="6"/>
        <v>39.995999999999995</v>
      </c>
      <c r="CC28" s="315">
        <f t="shared" si="7"/>
        <v>0.55615211521152108</v>
      </c>
      <c r="CD28" s="218">
        <f t="shared" si="8"/>
        <v>138.96</v>
      </c>
      <c r="CE28" s="218"/>
      <c r="CF28" s="218"/>
      <c r="CG28" s="64"/>
      <c r="CH28" s="64"/>
      <c r="CI28" s="64"/>
      <c r="CJ28" s="64"/>
      <c r="CK28" s="64"/>
      <c r="CL28" s="64">
        <v>43494</v>
      </c>
      <c r="CM28" s="64"/>
      <c r="CN28" s="64"/>
      <c r="CO28" s="65"/>
      <c r="CP28" s="65"/>
      <c r="CQ28" s="53"/>
      <c r="CR28" s="57">
        <v>4</v>
      </c>
      <c r="CS28" s="57">
        <v>9</v>
      </c>
      <c r="CT28" s="175" t="s">
        <v>735</v>
      </c>
      <c r="CU28" s="57"/>
      <c r="CV28" s="57"/>
      <c r="CW28" s="58"/>
      <c r="CX28" s="59"/>
      <c r="CY28" s="90"/>
      <c r="CZ28" s="60"/>
      <c r="DA28" s="60"/>
      <c r="DB28" s="60"/>
      <c r="DC28" s="120"/>
      <c r="DD28" s="61"/>
      <c r="DE28" s="61"/>
      <c r="DF28" s="61"/>
      <c r="DG28" s="61"/>
      <c r="DH28" s="61"/>
      <c r="DI28" s="61"/>
      <c r="DJ28" s="58"/>
      <c r="DK28" s="58"/>
      <c r="DL28" s="58"/>
      <c r="DM28" s="59"/>
      <c r="DN28" s="59"/>
      <c r="DO28" s="59"/>
      <c r="DP28" s="62"/>
      <c r="DQ28" s="62"/>
      <c r="DR28" s="62"/>
      <c r="DS28" s="123">
        <f t="shared" si="9"/>
        <v>0</v>
      </c>
      <c r="DT28" s="123">
        <f t="shared" si="10"/>
        <v>0</v>
      </c>
    </row>
    <row r="29" spans="1:124" s="66" customFormat="1" ht="15" hidden="1" customHeight="1">
      <c r="A29" s="217">
        <v>1145</v>
      </c>
      <c r="B29" s="52" t="s">
        <v>899</v>
      </c>
      <c r="C29" s="52" t="s">
        <v>1184</v>
      </c>
      <c r="D29" s="52">
        <v>7711</v>
      </c>
      <c r="E29" s="217" t="s">
        <v>322</v>
      </c>
      <c r="F29" s="217" t="s">
        <v>312</v>
      </c>
      <c r="G29" s="25">
        <v>2</v>
      </c>
      <c r="H29" s="25"/>
      <c r="I29" s="217"/>
      <c r="J29" s="25" t="s">
        <v>211</v>
      </c>
      <c r="K29" s="25" t="s">
        <v>479</v>
      </c>
      <c r="L29" s="217" t="s">
        <v>211</v>
      </c>
      <c r="M29" s="25" t="s">
        <v>483</v>
      </c>
      <c r="N29" s="217">
        <v>62063000</v>
      </c>
      <c r="O29" s="117" t="s">
        <v>1165</v>
      </c>
      <c r="P29" s="51" t="s">
        <v>219</v>
      </c>
      <c r="Q29" s="25" t="s">
        <v>211</v>
      </c>
      <c r="R29" s="25" t="s">
        <v>211</v>
      </c>
      <c r="S29" s="217" t="s">
        <v>515</v>
      </c>
      <c r="T29" s="24" t="s">
        <v>211</v>
      </c>
      <c r="U29" s="24" t="s">
        <v>4</v>
      </c>
      <c r="V29" s="24" t="s">
        <v>212</v>
      </c>
      <c r="W29" s="24" t="s">
        <v>211</v>
      </c>
      <c r="X29" s="24" t="s">
        <v>1082</v>
      </c>
      <c r="Y29" s="24" t="s">
        <v>4</v>
      </c>
      <c r="Z29" s="24" t="s">
        <v>211</v>
      </c>
      <c r="AA29" s="24" t="s">
        <v>211</v>
      </c>
      <c r="AB29" s="65" t="s">
        <v>267</v>
      </c>
      <c r="AC29" s="53" t="s">
        <v>211</v>
      </c>
      <c r="AD29" s="53" t="s">
        <v>1287</v>
      </c>
      <c r="AE29" s="53" t="s">
        <v>1367</v>
      </c>
      <c r="AF29" s="25"/>
      <c r="AG29" s="24" t="s">
        <v>595</v>
      </c>
      <c r="AH29" s="24" t="s">
        <v>597</v>
      </c>
      <c r="AI29" s="24"/>
      <c r="AJ29" s="24" t="s">
        <v>740</v>
      </c>
      <c r="AK29" s="226"/>
      <c r="AL29" s="226" t="s">
        <v>650</v>
      </c>
      <c r="AM29" s="226" t="s">
        <v>213</v>
      </c>
      <c r="AN29" s="226"/>
      <c r="AO29" s="226"/>
      <c r="AP29" s="226"/>
      <c r="AQ29" s="24" t="s">
        <v>1741</v>
      </c>
      <c r="AR29" s="24">
        <v>250</v>
      </c>
      <c r="AS29" s="197" t="s">
        <v>622</v>
      </c>
      <c r="AT29" s="26"/>
      <c r="AU29" s="24"/>
      <c r="AV29" s="24"/>
      <c r="AW29" s="24">
        <v>0</v>
      </c>
      <c r="AX29" s="54"/>
      <c r="AY29" s="54"/>
      <c r="AZ29" s="54"/>
      <c r="BA29" s="548"/>
      <c r="BB29" s="63"/>
      <c r="BC29" s="26" t="s">
        <v>215</v>
      </c>
      <c r="BD29" s="26" t="s">
        <v>216</v>
      </c>
      <c r="BE29" s="26" t="s">
        <v>1087</v>
      </c>
      <c r="BF29" s="26">
        <v>16.899999999999999</v>
      </c>
      <c r="BG29" s="26">
        <f>IFERROR((BV29*(1-Assumptions!$K$3))*(1-BT29),0)</f>
        <v>18.932358719999996</v>
      </c>
      <c r="BH29" s="218">
        <f>BI29*2</f>
        <v>36.74</v>
      </c>
      <c r="BI29" s="26">
        <v>18.37</v>
      </c>
      <c r="BJ29" s="26"/>
      <c r="BK29" s="26"/>
      <c r="BL29" s="218"/>
      <c r="BM29" s="26"/>
      <c r="BN29" s="26">
        <f t="shared" si="0"/>
        <v>18.37</v>
      </c>
      <c r="BO29" s="143">
        <f>IFERROR(((IF(BN29&gt;0,BN29)))*INDEX(Assumptions!$B:$B,MATCH(AB29,Assumptions!$A:$A,0)),0)</f>
        <v>0.3674</v>
      </c>
      <c r="BP29" s="55">
        <f>IFERROR(((IF(BN29&gt;0,BN29)))*INDEX(Assumptions!$C:$C,MATCH(AB29,Assumptions!$A:$A,0)),0)</f>
        <v>0</v>
      </c>
      <c r="BQ29" s="55">
        <f>IFERROR(((IF(BN29&gt;0,BN29)))*INDEX(Assumptions!$D:$D,MATCH(AB29,Assumptions!$A:$A,0)),0)</f>
        <v>3.6740000000000002E-2</v>
      </c>
      <c r="BR29" s="55">
        <f>IFERROR(((IF(BN29&gt;0,BN29)))*INDEX(Assumptions!$G:$G,MATCH(AC29,Assumptions!$F:$F,0)),0)</f>
        <v>0</v>
      </c>
      <c r="BS29" s="55">
        <f t="shared" si="1"/>
        <v>0.40414</v>
      </c>
      <c r="BT29" s="56">
        <f>IFERROR(INDEX(Assumptions!$B:$B,MATCH(AB29,Assumptions!$A:$A,0))+INDEX(Assumptions!$C:$C,MATCH(AB29,Assumptions!$A:$A,0))+INDEX(Assumptions!$D:$D,MATCH(AB29,Assumptions!$A:$A,0))+INDEX(Assumptions!$G:$G,MATCH(AC29,Assumptions!$F:$F,0)),0)</f>
        <v>2.1999999999999999E-2</v>
      </c>
      <c r="BU29" s="26">
        <f t="shared" si="2"/>
        <v>18.774140000000003</v>
      </c>
      <c r="BV29" s="26">
        <f t="shared" si="3"/>
        <v>43.995999999999995</v>
      </c>
      <c r="BW29" s="26">
        <f t="shared" si="4"/>
        <v>46.214285714285715</v>
      </c>
      <c r="BX29" s="24">
        <v>2.5</v>
      </c>
      <c r="BY29" s="26">
        <v>109.99</v>
      </c>
      <c r="BZ29" s="145">
        <v>1</v>
      </c>
      <c r="CA29" s="26">
        <f t="shared" si="5"/>
        <v>18.774140000000003</v>
      </c>
      <c r="CB29" s="26">
        <f t="shared" si="6"/>
        <v>43.995999999999995</v>
      </c>
      <c r="CC29" s="318">
        <f t="shared" si="7"/>
        <v>0.57327620692790238</v>
      </c>
      <c r="CD29" s="26">
        <f t="shared" si="8"/>
        <v>477.62</v>
      </c>
      <c r="CE29" s="26"/>
      <c r="CF29" s="26"/>
      <c r="CG29" s="64"/>
      <c r="CH29" s="64"/>
      <c r="CI29" s="64"/>
      <c r="CJ29" s="64" t="s">
        <v>715</v>
      </c>
      <c r="CK29" s="64" t="s">
        <v>716</v>
      </c>
      <c r="CL29" s="64">
        <v>43494</v>
      </c>
      <c r="CM29" s="64"/>
      <c r="CN29" s="64"/>
      <c r="CO29" s="65" t="s">
        <v>725</v>
      </c>
      <c r="CP29" s="65"/>
      <c r="CQ29" s="53"/>
      <c r="CR29" s="57">
        <v>13</v>
      </c>
      <c r="CS29" s="57" t="s">
        <v>211</v>
      </c>
      <c r="CT29" s="175" t="s">
        <v>735</v>
      </c>
      <c r="CU29" s="57"/>
      <c r="CV29" s="57"/>
      <c r="CW29" s="58"/>
      <c r="CX29" s="59"/>
      <c r="CY29" s="90"/>
      <c r="CZ29" s="60"/>
      <c r="DA29" s="60"/>
      <c r="DB29" s="60"/>
      <c r="DC29" s="120"/>
      <c r="DD29" s="61"/>
      <c r="DE29" s="61"/>
      <c r="DF29" s="61"/>
      <c r="DG29" s="61"/>
      <c r="DH29" s="61"/>
      <c r="DI29" s="61"/>
      <c r="DJ29" s="58"/>
      <c r="DK29" s="58"/>
      <c r="DL29" s="58"/>
      <c r="DM29" s="59"/>
      <c r="DN29" s="59"/>
      <c r="DO29" s="59"/>
      <c r="DP29" s="62"/>
      <c r="DQ29" s="62"/>
      <c r="DR29" s="62"/>
      <c r="DS29" s="123">
        <f t="shared" si="9"/>
        <v>0</v>
      </c>
      <c r="DT29" s="123">
        <f t="shared" si="10"/>
        <v>0</v>
      </c>
    </row>
    <row r="30" spans="1:124" s="66" customFormat="1" ht="15" hidden="1" customHeight="1">
      <c r="A30" s="217">
        <v>1150</v>
      </c>
      <c r="B30" s="52" t="s">
        <v>901</v>
      </c>
      <c r="C30" s="52" t="s">
        <v>1181</v>
      </c>
      <c r="D30" s="206">
        <v>8008</v>
      </c>
      <c r="E30" s="217" t="s">
        <v>322</v>
      </c>
      <c r="F30" s="217" t="s">
        <v>292</v>
      </c>
      <c r="G30" s="217">
        <v>1</v>
      </c>
      <c r="H30" s="217"/>
      <c r="I30" s="217"/>
      <c r="J30" s="217" t="s">
        <v>211</v>
      </c>
      <c r="K30" s="217" t="s">
        <v>479</v>
      </c>
      <c r="L30" s="217" t="s">
        <v>211</v>
      </c>
      <c r="M30" s="217" t="s">
        <v>483</v>
      </c>
      <c r="N30" s="217">
        <v>62063000</v>
      </c>
      <c r="O30" s="117" t="s">
        <v>1165</v>
      </c>
      <c r="P30" s="51" t="s">
        <v>219</v>
      </c>
      <c r="Q30" s="217" t="s">
        <v>211</v>
      </c>
      <c r="R30" s="217" t="s">
        <v>211</v>
      </c>
      <c r="S30" s="217" t="s">
        <v>1740</v>
      </c>
      <c r="T30" s="226" t="s">
        <v>211</v>
      </c>
      <c r="U30" s="226" t="s">
        <v>4</v>
      </c>
      <c r="V30" s="226" t="s">
        <v>212</v>
      </c>
      <c r="W30" s="226" t="s">
        <v>211</v>
      </c>
      <c r="X30" s="226" t="s">
        <v>1082</v>
      </c>
      <c r="Y30" s="226" t="s">
        <v>4</v>
      </c>
      <c r="Z30" s="226" t="s">
        <v>211</v>
      </c>
      <c r="AA30" s="226" t="s">
        <v>211</v>
      </c>
      <c r="AB30" s="65" t="s">
        <v>267</v>
      </c>
      <c r="AC30" s="53" t="s">
        <v>211</v>
      </c>
      <c r="AD30" s="53" t="s">
        <v>1287</v>
      </c>
      <c r="AE30" s="53" t="s">
        <v>1367</v>
      </c>
      <c r="AF30" s="217"/>
      <c r="AG30" s="226" t="s">
        <v>595</v>
      </c>
      <c r="AH30" s="226" t="s">
        <v>596</v>
      </c>
      <c r="AI30" s="165" t="s">
        <v>597</v>
      </c>
      <c r="AJ30" s="226" t="s">
        <v>740</v>
      </c>
      <c r="AK30" s="226"/>
      <c r="AL30" s="226" t="s">
        <v>650</v>
      </c>
      <c r="AM30" s="226" t="s">
        <v>651</v>
      </c>
      <c r="AN30" s="226"/>
      <c r="AO30" s="226"/>
      <c r="AP30" s="226"/>
      <c r="AQ30" s="226" t="s">
        <v>674</v>
      </c>
      <c r="AR30" s="226">
        <v>250</v>
      </c>
      <c r="AS30" s="197">
        <v>2.8</v>
      </c>
      <c r="AT30" s="218" t="s">
        <v>1252</v>
      </c>
      <c r="AU30" s="226"/>
      <c r="AV30" s="226" t="s">
        <v>709</v>
      </c>
      <c r="AW30" s="226">
        <v>0</v>
      </c>
      <c r="AX30" s="54"/>
      <c r="AY30" s="54"/>
      <c r="AZ30" s="54"/>
      <c r="BA30" s="548"/>
      <c r="BB30" s="63"/>
      <c r="BC30" s="218" t="s">
        <v>215</v>
      </c>
      <c r="BD30" s="218" t="s">
        <v>216</v>
      </c>
      <c r="BE30" s="218" t="s">
        <v>1087</v>
      </c>
      <c r="BF30" s="218">
        <v>16.899999999999999</v>
      </c>
      <c r="BG30" s="218">
        <f>IFERROR((BV30*(1-Assumptions!$K$3))*(1-BT30),0)</f>
        <v>17.211078719999996</v>
      </c>
      <c r="BH30" s="218">
        <f>BI30*2</f>
        <v>33.619999999999997</v>
      </c>
      <c r="BI30" s="218">
        <v>16.809999999999999</v>
      </c>
      <c r="BJ30" s="218"/>
      <c r="BK30" s="218"/>
      <c r="BL30" s="218"/>
      <c r="BM30" s="218"/>
      <c r="BN30" s="218">
        <f t="shared" si="0"/>
        <v>16.809999999999999</v>
      </c>
      <c r="BO30" s="143">
        <f>IFERROR(((IF(BN30&gt;0,BN30)))*INDEX(Assumptions!$B:$B,MATCH(AB30,Assumptions!$A:$A,0)),0)</f>
        <v>0.3362</v>
      </c>
      <c r="BP30" s="55">
        <f>IFERROR(((IF(BN30&gt;0,BN30)))*INDEX(Assumptions!$C:$C,MATCH(AB30,Assumptions!$A:$A,0)),0)</f>
        <v>0</v>
      </c>
      <c r="BQ30" s="55">
        <f>IFERROR(((IF(BN30&gt;0,BN30)))*INDEX(Assumptions!$D:$D,MATCH(AB30,Assumptions!$A:$A,0)),0)</f>
        <v>3.3619999999999997E-2</v>
      </c>
      <c r="BR30" s="55">
        <f>IFERROR(((IF(BN30&gt;0,BN30)))*INDEX(Assumptions!$G:$G,MATCH(AC30,Assumptions!$F:$F,0)),0)</f>
        <v>0</v>
      </c>
      <c r="BS30" s="55">
        <f t="shared" si="1"/>
        <v>0.36981999999999998</v>
      </c>
      <c r="BT30" s="56">
        <f>IFERROR(INDEX(Assumptions!$B:$B,MATCH(AB30,Assumptions!$A:$A,0))+INDEX(Assumptions!$C:$C,MATCH(AB30,Assumptions!$A:$A,0))+INDEX(Assumptions!$D:$D,MATCH(AB30,Assumptions!$A:$A,0))+INDEX(Assumptions!$G:$G,MATCH(AC30,Assumptions!$F:$F,0)),0)</f>
        <v>2.1999999999999999E-2</v>
      </c>
      <c r="BU30" s="218">
        <f t="shared" si="2"/>
        <v>17.179819999999999</v>
      </c>
      <c r="BV30" s="218">
        <f t="shared" si="3"/>
        <v>39.995999999999995</v>
      </c>
      <c r="BW30" s="218">
        <f t="shared" si="4"/>
        <v>42.012605042016808</v>
      </c>
      <c r="BX30" s="226">
        <v>2.5</v>
      </c>
      <c r="BY30" s="218">
        <v>99.99</v>
      </c>
      <c r="BZ30" s="145">
        <v>1</v>
      </c>
      <c r="CA30" s="218">
        <f t="shared" si="5"/>
        <v>17.179819999999999</v>
      </c>
      <c r="CB30" s="218">
        <f t="shared" si="6"/>
        <v>39.995999999999995</v>
      </c>
      <c r="CC30" s="318">
        <f t="shared" si="7"/>
        <v>0.57046154615461542</v>
      </c>
      <c r="CD30" s="218">
        <f t="shared" si="8"/>
        <v>168.1</v>
      </c>
      <c r="CE30" s="218"/>
      <c r="CF30" s="218"/>
      <c r="CG30" s="64"/>
      <c r="CH30" s="64"/>
      <c r="CI30" s="64"/>
      <c r="CJ30" s="64"/>
      <c r="CK30" s="64" t="s">
        <v>716</v>
      </c>
      <c r="CL30" s="64"/>
      <c r="CM30" s="64"/>
      <c r="CN30" s="64"/>
      <c r="CO30" s="65" t="s">
        <v>725</v>
      </c>
      <c r="CP30" s="65"/>
      <c r="CQ30" s="53"/>
      <c r="CR30" s="57">
        <v>5</v>
      </c>
      <c r="CS30" s="57">
        <v>8</v>
      </c>
      <c r="CT30" s="175" t="s">
        <v>735</v>
      </c>
      <c r="CU30" s="57"/>
      <c r="CV30" s="57"/>
      <c r="CW30" s="58"/>
      <c r="CX30" s="59"/>
      <c r="CY30" s="90"/>
      <c r="CZ30" s="60"/>
      <c r="DA30" s="60"/>
      <c r="DB30" s="60"/>
      <c r="DC30" s="120"/>
      <c r="DD30" s="61"/>
      <c r="DE30" s="61"/>
      <c r="DF30" s="61"/>
      <c r="DG30" s="61"/>
      <c r="DH30" s="61"/>
      <c r="DI30" s="61"/>
      <c r="DJ30" s="58"/>
      <c r="DK30" s="58"/>
      <c r="DL30" s="58"/>
      <c r="DM30" s="59"/>
      <c r="DN30" s="59"/>
      <c r="DO30" s="59"/>
      <c r="DP30" s="62"/>
      <c r="DQ30" s="62"/>
      <c r="DR30" s="62"/>
      <c r="DS30" s="123">
        <f t="shared" si="9"/>
        <v>0</v>
      </c>
      <c r="DT30" s="123">
        <f t="shared" si="10"/>
        <v>0</v>
      </c>
    </row>
    <row r="31" spans="1:124" s="66" customFormat="1" ht="15" hidden="1" customHeight="1">
      <c r="A31" s="217">
        <v>1155</v>
      </c>
      <c r="B31" s="52" t="s">
        <v>923</v>
      </c>
      <c r="C31" s="52" t="s">
        <v>1078</v>
      </c>
      <c r="D31" s="52">
        <v>8144</v>
      </c>
      <c r="E31" s="52" t="s">
        <v>323</v>
      </c>
      <c r="F31" s="52" t="s">
        <v>1547</v>
      </c>
      <c r="G31" s="217">
        <v>3</v>
      </c>
      <c r="H31" s="217"/>
      <c r="I31" s="217"/>
      <c r="J31" s="217" t="s">
        <v>211</v>
      </c>
      <c r="K31" s="217" t="s">
        <v>479</v>
      </c>
      <c r="L31" s="217" t="s">
        <v>211</v>
      </c>
      <c r="M31" s="217" t="s">
        <v>483</v>
      </c>
      <c r="N31" s="217">
        <v>62064000</v>
      </c>
      <c r="O31" s="117" t="s">
        <v>1166</v>
      </c>
      <c r="P31" s="51" t="s">
        <v>219</v>
      </c>
      <c r="Q31" s="217" t="s">
        <v>211</v>
      </c>
      <c r="R31" s="217" t="s">
        <v>211</v>
      </c>
      <c r="S31" s="217" t="s">
        <v>512</v>
      </c>
      <c r="T31" s="226" t="s">
        <v>211</v>
      </c>
      <c r="U31" s="226" t="s">
        <v>538</v>
      </c>
      <c r="V31" s="226" t="s">
        <v>212</v>
      </c>
      <c r="W31" s="226" t="s">
        <v>211</v>
      </c>
      <c r="X31" s="226" t="s">
        <v>1082</v>
      </c>
      <c r="Y31" s="226" t="s">
        <v>578</v>
      </c>
      <c r="Z31" s="226" t="s">
        <v>211</v>
      </c>
      <c r="AA31" s="226" t="s">
        <v>211</v>
      </c>
      <c r="AB31" s="65" t="s">
        <v>220</v>
      </c>
      <c r="AC31" s="53" t="s">
        <v>221</v>
      </c>
      <c r="AD31" s="53" t="s">
        <v>258</v>
      </c>
      <c r="AE31" s="53" t="s">
        <v>741</v>
      </c>
      <c r="AF31" s="217"/>
      <c r="AG31" s="226" t="s">
        <v>590</v>
      </c>
      <c r="AH31" s="226" t="s">
        <v>604</v>
      </c>
      <c r="AI31" s="226" t="s">
        <v>211</v>
      </c>
      <c r="AJ31" s="226" t="s">
        <v>648</v>
      </c>
      <c r="AK31" s="226"/>
      <c r="AL31" s="428" t="s">
        <v>650</v>
      </c>
      <c r="AM31" s="226" t="s">
        <v>652</v>
      </c>
      <c r="AN31" s="226"/>
      <c r="AO31" s="226"/>
      <c r="AP31" s="226"/>
      <c r="AQ31" s="226" t="s">
        <v>678</v>
      </c>
      <c r="AR31" s="226">
        <v>260</v>
      </c>
      <c r="AS31" s="197">
        <v>3.8</v>
      </c>
      <c r="AT31" s="218" t="s">
        <v>1256</v>
      </c>
      <c r="AU31" s="226" t="s">
        <v>695</v>
      </c>
      <c r="AV31" s="226" t="s">
        <v>710</v>
      </c>
      <c r="AW31" s="226">
        <v>30</v>
      </c>
      <c r="AX31" s="54"/>
      <c r="AY31" s="54"/>
      <c r="AZ31" s="54"/>
      <c r="BA31" s="506">
        <v>1.44</v>
      </c>
      <c r="BB31" s="63"/>
      <c r="BC31" s="218" t="s">
        <v>215</v>
      </c>
      <c r="BD31" s="218" t="s">
        <v>216</v>
      </c>
      <c r="BE31" s="218" t="s">
        <v>217</v>
      </c>
      <c r="BF31" s="218">
        <v>25.4</v>
      </c>
      <c r="BG31" s="218">
        <f>IFERROR((BV31*(1-Assumptions!$K$3))*(1-BT31),0)</f>
        <v>24.09619872</v>
      </c>
      <c r="BH31" s="218">
        <v>60</v>
      </c>
      <c r="BI31" s="218">
        <v>28.8</v>
      </c>
      <c r="BJ31" s="218"/>
      <c r="BK31" s="218"/>
      <c r="BL31" s="296">
        <v>26.9</v>
      </c>
      <c r="BM31" s="218"/>
      <c r="BN31" s="576">
        <f t="shared" si="0"/>
        <v>26.9</v>
      </c>
      <c r="BO31" s="143">
        <f>IFERROR(((IF(BN31&gt;0,BN31)))*INDEX(Assumptions!$B:$B,MATCH(AB31,Assumptions!$A:$A,0)),0)</f>
        <v>0.53800000000000003</v>
      </c>
      <c r="BP31" s="55">
        <f>IFERROR(((IF(BN31&gt;0,BN31)))*INDEX(Assumptions!$C:$C,MATCH(AB31,Assumptions!$A:$A,0)),0)</f>
        <v>0</v>
      </c>
      <c r="BQ31" s="55">
        <f>IFERROR(((IF(BN31&gt;0,BN31)))*INDEX(Assumptions!$D:$D,MATCH(AB31,Assumptions!$A:$A,0)),0)</f>
        <v>5.3800000000000001E-2</v>
      </c>
      <c r="BR31" s="55">
        <f>IFERROR(((IF(BN31&gt;0,BN31)))*INDEX(Assumptions!$G:$G,MATCH(AC31,Assumptions!$F:$F,0)),0)</f>
        <v>0</v>
      </c>
      <c r="BS31" s="55">
        <f t="shared" si="1"/>
        <v>0.59179999999999999</v>
      </c>
      <c r="BT31" s="56">
        <f>IFERROR(INDEX(Assumptions!$B:$B,MATCH(AB31,Assumptions!$A:$A,0))+INDEX(Assumptions!$C:$C,MATCH(AB31,Assumptions!$A:$A,0))+INDEX(Assumptions!$D:$D,MATCH(AB31,Assumptions!$A:$A,0))+INDEX(Assumptions!$G:$G,MATCH(AC31,Assumptions!$F:$F,0)),0)</f>
        <v>2.1999999999999999E-2</v>
      </c>
      <c r="BU31" s="218">
        <f t="shared" si="2"/>
        <v>27.491799999999998</v>
      </c>
      <c r="BV31" s="218">
        <f t="shared" si="3"/>
        <v>55.996000000000002</v>
      </c>
      <c r="BW31" s="218">
        <f t="shared" si="4"/>
        <v>58.819327731092443</v>
      </c>
      <c r="BX31" s="226">
        <v>2.5</v>
      </c>
      <c r="BY31" s="218">
        <v>139.99</v>
      </c>
      <c r="BZ31" s="145">
        <v>1</v>
      </c>
      <c r="CA31" s="218">
        <f t="shared" si="5"/>
        <v>27.491799999999998</v>
      </c>
      <c r="CB31" s="218">
        <f t="shared" si="6"/>
        <v>55.996000000000002</v>
      </c>
      <c r="CC31" s="315">
        <f t="shared" si="7"/>
        <v>0.50903993142367321</v>
      </c>
      <c r="CD31" s="218">
        <f t="shared" si="8"/>
        <v>660</v>
      </c>
      <c r="CE31" s="218"/>
      <c r="CF31" s="218"/>
      <c r="CG31" s="64" t="s">
        <v>714</v>
      </c>
      <c r="CH31" s="64">
        <v>43426</v>
      </c>
      <c r="CI31" s="64"/>
      <c r="CJ31" s="64" t="s">
        <v>715</v>
      </c>
      <c r="CK31" s="64"/>
      <c r="CL31" s="64">
        <v>43487</v>
      </c>
      <c r="CM31" s="64"/>
      <c r="CN31" s="64"/>
      <c r="CO31" s="65"/>
      <c r="CP31" s="65"/>
      <c r="CQ31" s="53"/>
      <c r="CR31" s="57">
        <v>11</v>
      </c>
      <c r="CS31" s="57" t="s">
        <v>211</v>
      </c>
      <c r="CT31" s="175" t="s">
        <v>735</v>
      </c>
      <c r="CU31" s="57"/>
      <c r="CV31" s="57"/>
      <c r="CW31" s="58"/>
      <c r="CX31" s="544"/>
      <c r="CY31" s="544" t="s">
        <v>1739</v>
      </c>
      <c r="CZ31" s="60"/>
      <c r="DA31" s="60"/>
      <c r="DB31" s="60"/>
      <c r="DC31" s="120"/>
      <c r="DD31" s="61"/>
      <c r="DE31" s="61"/>
      <c r="DF31" s="61"/>
      <c r="DG31" s="61"/>
      <c r="DH31" s="61"/>
      <c r="DI31" s="61"/>
      <c r="DJ31" s="58"/>
      <c r="DK31" s="58"/>
      <c r="DL31" s="58"/>
      <c r="DM31" s="59"/>
      <c r="DN31" s="59"/>
      <c r="DO31" s="59"/>
      <c r="DP31" s="62"/>
      <c r="DQ31" s="62"/>
      <c r="DR31" s="62"/>
      <c r="DS31" s="123">
        <f t="shared" si="9"/>
        <v>0</v>
      </c>
      <c r="DT31" s="123">
        <f t="shared" si="10"/>
        <v>0</v>
      </c>
    </row>
    <row r="32" spans="1:124" s="66" customFormat="1" ht="15" hidden="1" customHeight="1">
      <c r="A32" s="217">
        <v>1160</v>
      </c>
      <c r="B32" s="52" t="s">
        <v>939</v>
      </c>
      <c r="C32" s="52" t="s">
        <v>1188</v>
      </c>
      <c r="D32" s="206">
        <v>7617</v>
      </c>
      <c r="E32" s="217" t="s">
        <v>324</v>
      </c>
      <c r="F32" s="217" t="s">
        <v>346</v>
      </c>
      <c r="G32" s="217">
        <v>2</v>
      </c>
      <c r="H32" s="217"/>
      <c r="I32" s="152">
        <v>43384</v>
      </c>
      <c r="J32" s="217" t="s">
        <v>211</v>
      </c>
      <c r="K32" s="217" t="s">
        <v>479</v>
      </c>
      <c r="L32" s="217" t="s">
        <v>211</v>
      </c>
      <c r="M32" s="217" t="s">
        <v>1176</v>
      </c>
      <c r="N32" s="217">
        <v>62063000</v>
      </c>
      <c r="O32" s="117" t="s">
        <v>1165</v>
      </c>
      <c r="P32" s="51" t="s">
        <v>219</v>
      </c>
      <c r="Q32" s="217" t="s">
        <v>211</v>
      </c>
      <c r="R32" s="217" t="s">
        <v>211</v>
      </c>
      <c r="S32" s="217" t="s">
        <v>1740</v>
      </c>
      <c r="T32" s="226" t="s">
        <v>211</v>
      </c>
      <c r="U32" s="226" t="s">
        <v>539</v>
      </c>
      <c r="V32" s="226" t="s">
        <v>212</v>
      </c>
      <c r="W32" s="226" t="s">
        <v>211</v>
      </c>
      <c r="X32" s="226" t="s">
        <v>1082</v>
      </c>
      <c r="Y32" s="226" t="s">
        <v>4</v>
      </c>
      <c r="Z32" s="226" t="s">
        <v>211</v>
      </c>
      <c r="AA32" s="226" t="s">
        <v>211</v>
      </c>
      <c r="AB32" s="65" t="s">
        <v>267</v>
      </c>
      <c r="AC32" s="53" t="s">
        <v>211</v>
      </c>
      <c r="AD32" s="53" t="s">
        <v>1287</v>
      </c>
      <c r="AE32" s="53" t="s">
        <v>1367</v>
      </c>
      <c r="AF32" s="217"/>
      <c r="AG32" s="226" t="s">
        <v>595</v>
      </c>
      <c r="AH32" s="226" t="s">
        <v>596</v>
      </c>
      <c r="AI32" s="165" t="s">
        <v>597</v>
      </c>
      <c r="AJ32" s="226" t="s">
        <v>740</v>
      </c>
      <c r="AK32" s="226"/>
      <c r="AL32" s="226" t="s">
        <v>650</v>
      </c>
      <c r="AM32" s="226" t="s">
        <v>651</v>
      </c>
      <c r="AN32" s="226"/>
      <c r="AO32" s="226"/>
      <c r="AP32" s="226"/>
      <c r="AQ32" s="226" t="s">
        <v>674</v>
      </c>
      <c r="AR32" s="226">
        <v>300</v>
      </c>
      <c r="AS32" s="197">
        <v>2.8</v>
      </c>
      <c r="AT32" s="218" t="s">
        <v>1252</v>
      </c>
      <c r="AU32" s="226" t="s">
        <v>622</v>
      </c>
      <c r="AV32" s="226" t="s">
        <v>709</v>
      </c>
      <c r="AW32" s="226">
        <v>0</v>
      </c>
      <c r="AX32" s="54"/>
      <c r="AY32" s="54"/>
      <c r="AZ32" s="54"/>
      <c r="BA32" s="545"/>
      <c r="BB32" s="63"/>
      <c r="BC32" s="218" t="s">
        <v>215</v>
      </c>
      <c r="BD32" s="218" t="s">
        <v>216</v>
      </c>
      <c r="BE32" s="218" t="s">
        <v>1087</v>
      </c>
      <c r="BF32" s="218">
        <v>23.7</v>
      </c>
      <c r="BG32" s="218">
        <f>IFERROR((BV32*(1-Assumptions!$K$3))*(1-BT32),0)</f>
        <v>24.09619872</v>
      </c>
      <c r="BH32" s="218">
        <f>BI32*2</f>
        <v>44.4</v>
      </c>
      <c r="BI32" s="218">
        <v>22.2</v>
      </c>
      <c r="BJ32" s="218"/>
      <c r="BK32" s="218"/>
      <c r="BL32" s="218"/>
      <c r="BM32" s="218"/>
      <c r="BN32" s="218">
        <f t="shared" si="0"/>
        <v>22.2</v>
      </c>
      <c r="BO32" s="143">
        <f>IFERROR(((IF(BN32&gt;0,BN32)))*INDEX(Assumptions!$B:$B,MATCH(AB32,Assumptions!$A:$A,0)),0)</f>
        <v>0.44400000000000001</v>
      </c>
      <c r="BP32" s="55">
        <f>IFERROR(((IF(BN32&gt;0,BN32)))*INDEX(Assumptions!$C:$C,MATCH(AB32,Assumptions!$A:$A,0)),0)</f>
        <v>0</v>
      </c>
      <c r="BQ32" s="55">
        <f>IFERROR(((IF(BN32&gt;0,BN32)))*INDEX(Assumptions!$D:$D,MATCH(AB32,Assumptions!$A:$A,0)),0)</f>
        <v>4.4400000000000002E-2</v>
      </c>
      <c r="BR32" s="55">
        <f>IFERROR(((IF(BN32&gt;0,BN32)))*INDEX(Assumptions!$G:$G,MATCH(AC32,Assumptions!$F:$F,0)),0)</f>
        <v>0</v>
      </c>
      <c r="BS32" s="55">
        <f t="shared" si="1"/>
        <v>0.4884</v>
      </c>
      <c r="BT32" s="56">
        <f>IFERROR(INDEX(Assumptions!$B:$B,MATCH(AB32,Assumptions!$A:$A,0))+INDEX(Assumptions!$C:$C,MATCH(AB32,Assumptions!$A:$A,0))+INDEX(Assumptions!$D:$D,MATCH(AB32,Assumptions!$A:$A,0))+INDEX(Assumptions!$G:$G,MATCH(AC32,Assumptions!$F:$F,0)),0)</f>
        <v>2.1999999999999999E-2</v>
      </c>
      <c r="BU32" s="218">
        <f t="shared" si="2"/>
        <v>22.688399999999998</v>
      </c>
      <c r="BV32" s="218">
        <f t="shared" si="3"/>
        <v>55.996000000000002</v>
      </c>
      <c r="BW32" s="218">
        <f t="shared" si="4"/>
        <v>58.819327731092443</v>
      </c>
      <c r="BX32" s="226">
        <v>2.5</v>
      </c>
      <c r="BY32" s="218">
        <v>139.99</v>
      </c>
      <c r="BZ32" s="145">
        <v>1</v>
      </c>
      <c r="CA32" s="218">
        <f t="shared" si="5"/>
        <v>22.688399999999998</v>
      </c>
      <c r="CB32" s="218">
        <f t="shared" si="6"/>
        <v>55.996000000000002</v>
      </c>
      <c r="CC32" s="318">
        <f t="shared" si="7"/>
        <v>0.59482105864704637</v>
      </c>
      <c r="CD32" s="218">
        <f t="shared" si="8"/>
        <v>577.19999999999993</v>
      </c>
      <c r="CE32" s="218"/>
      <c r="CF32" s="218"/>
      <c r="CG32" s="64"/>
      <c r="CH32" s="64"/>
      <c r="CI32" s="64"/>
      <c r="CJ32" s="64" t="s">
        <v>715</v>
      </c>
      <c r="CK32" s="64" t="s">
        <v>716</v>
      </c>
      <c r="CL32" s="64">
        <v>43493</v>
      </c>
      <c r="CM32" s="64"/>
      <c r="CN32" s="64"/>
      <c r="CO32" s="65" t="s">
        <v>725</v>
      </c>
      <c r="CP32" s="65"/>
      <c r="CQ32" s="53"/>
      <c r="CR32" s="57">
        <v>13</v>
      </c>
      <c r="CS32" s="57" t="s">
        <v>211</v>
      </c>
      <c r="CT32" s="175" t="s">
        <v>735</v>
      </c>
      <c r="CU32" s="57"/>
      <c r="CV32" s="57"/>
      <c r="CW32" s="58"/>
      <c r="CX32" s="59"/>
      <c r="CY32" s="59" t="s">
        <v>1715</v>
      </c>
      <c r="CZ32" s="60"/>
      <c r="DA32" s="60"/>
      <c r="DB32" s="60"/>
      <c r="DC32" s="120"/>
      <c r="DD32" s="61"/>
      <c r="DE32" s="61"/>
      <c r="DF32" s="61"/>
      <c r="DG32" s="61"/>
      <c r="DH32" s="61"/>
      <c r="DI32" s="61"/>
      <c r="DJ32" s="58"/>
      <c r="DK32" s="58"/>
      <c r="DL32" s="58"/>
      <c r="DM32" s="59"/>
      <c r="DN32" s="59"/>
      <c r="DO32" s="59"/>
      <c r="DP32" s="62"/>
      <c r="DQ32" s="62"/>
      <c r="DR32" s="62"/>
      <c r="DS32" s="123">
        <f t="shared" si="9"/>
        <v>0</v>
      </c>
      <c r="DT32" s="123">
        <f t="shared" si="10"/>
        <v>0</v>
      </c>
    </row>
    <row r="33" spans="1:124" s="66" customFormat="1" ht="15" hidden="1" customHeight="1">
      <c r="A33" s="217">
        <v>1165</v>
      </c>
      <c r="B33" s="52" t="s">
        <v>940</v>
      </c>
      <c r="C33" s="52" t="s">
        <v>1181</v>
      </c>
      <c r="D33" s="206">
        <v>8008</v>
      </c>
      <c r="E33" s="217" t="s">
        <v>324</v>
      </c>
      <c r="F33" s="217" t="s">
        <v>292</v>
      </c>
      <c r="G33" s="217">
        <v>1</v>
      </c>
      <c r="H33" s="217"/>
      <c r="I33" s="217"/>
      <c r="J33" s="217" t="s">
        <v>211</v>
      </c>
      <c r="K33" s="217" t="s">
        <v>479</v>
      </c>
      <c r="L33" s="217" t="s">
        <v>211</v>
      </c>
      <c r="M33" s="217" t="s">
        <v>1176</v>
      </c>
      <c r="N33" s="217">
        <v>62063000</v>
      </c>
      <c r="O33" s="117" t="s">
        <v>1165</v>
      </c>
      <c r="P33" s="51" t="s">
        <v>219</v>
      </c>
      <c r="Q33" s="217" t="s">
        <v>211</v>
      </c>
      <c r="R33" s="217" t="s">
        <v>211</v>
      </c>
      <c r="S33" s="217" t="s">
        <v>1740</v>
      </c>
      <c r="T33" s="226" t="s">
        <v>211</v>
      </c>
      <c r="U33" s="226" t="s">
        <v>539</v>
      </c>
      <c r="V33" s="226" t="s">
        <v>212</v>
      </c>
      <c r="W33" s="226" t="s">
        <v>211</v>
      </c>
      <c r="X33" s="226" t="s">
        <v>1082</v>
      </c>
      <c r="Y33" s="226" t="s">
        <v>4</v>
      </c>
      <c r="Z33" s="226" t="s">
        <v>211</v>
      </c>
      <c r="AA33" s="226" t="s">
        <v>211</v>
      </c>
      <c r="AB33" s="65" t="s">
        <v>267</v>
      </c>
      <c r="AC33" s="53" t="s">
        <v>211</v>
      </c>
      <c r="AD33" s="53" t="s">
        <v>1287</v>
      </c>
      <c r="AE33" s="53" t="s">
        <v>1367</v>
      </c>
      <c r="AF33" s="217"/>
      <c r="AG33" s="226" t="s">
        <v>595</v>
      </c>
      <c r="AH33" s="226" t="s">
        <v>596</v>
      </c>
      <c r="AI33" s="165" t="s">
        <v>597</v>
      </c>
      <c r="AJ33" s="226" t="s">
        <v>740</v>
      </c>
      <c r="AK33" s="226"/>
      <c r="AL33" s="226" t="s">
        <v>650</v>
      </c>
      <c r="AM33" s="226" t="s">
        <v>651</v>
      </c>
      <c r="AN33" s="226"/>
      <c r="AO33" s="226"/>
      <c r="AP33" s="226"/>
      <c r="AQ33" s="226" t="s">
        <v>674</v>
      </c>
      <c r="AR33" s="226">
        <v>300</v>
      </c>
      <c r="AS33" s="197">
        <v>2.8</v>
      </c>
      <c r="AT33" s="218" t="s">
        <v>1252</v>
      </c>
      <c r="AU33" s="226" t="s">
        <v>622</v>
      </c>
      <c r="AV33" s="226" t="s">
        <v>709</v>
      </c>
      <c r="AW33" s="226">
        <v>0</v>
      </c>
      <c r="AX33" s="54"/>
      <c r="AY33" s="54"/>
      <c r="AZ33" s="54"/>
      <c r="BA33" s="545"/>
      <c r="BB33" s="63"/>
      <c r="BC33" s="218" t="s">
        <v>215</v>
      </c>
      <c r="BD33" s="218" t="s">
        <v>216</v>
      </c>
      <c r="BE33" s="218" t="s">
        <v>1087</v>
      </c>
      <c r="BF33" s="218">
        <v>23.7</v>
      </c>
      <c r="BG33" s="218">
        <f>IFERROR((BV33*(1-Assumptions!$K$3))*(1-BT33),0)</f>
        <v>24.09619872</v>
      </c>
      <c r="BH33" s="218">
        <f>BI33*2</f>
        <v>44.4</v>
      </c>
      <c r="BI33" s="218">
        <v>22.2</v>
      </c>
      <c r="BJ33" s="218"/>
      <c r="BK33" s="218"/>
      <c r="BL33" s="218"/>
      <c r="BM33" s="218"/>
      <c r="BN33" s="218">
        <f t="shared" si="0"/>
        <v>22.2</v>
      </c>
      <c r="BO33" s="143">
        <f>IFERROR(((IF(BN33&gt;0,BN33)))*INDEX(Assumptions!$B:$B,MATCH(AB33,Assumptions!$A:$A,0)),0)</f>
        <v>0.44400000000000001</v>
      </c>
      <c r="BP33" s="55">
        <f>IFERROR(((IF(BN33&gt;0,BN33)))*INDEX(Assumptions!$C:$C,MATCH(AB33,Assumptions!$A:$A,0)),0)</f>
        <v>0</v>
      </c>
      <c r="BQ33" s="55">
        <f>IFERROR(((IF(BN33&gt;0,BN33)))*INDEX(Assumptions!$D:$D,MATCH(AB33,Assumptions!$A:$A,0)),0)</f>
        <v>4.4400000000000002E-2</v>
      </c>
      <c r="BR33" s="55">
        <f>IFERROR(((IF(BN33&gt;0,BN33)))*INDEX(Assumptions!$G:$G,MATCH(AC33,Assumptions!$F:$F,0)),0)</f>
        <v>0</v>
      </c>
      <c r="BS33" s="55">
        <f t="shared" si="1"/>
        <v>0.4884</v>
      </c>
      <c r="BT33" s="56">
        <f>IFERROR(INDEX(Assumptions!$B:$B,MATCH(AB33,Assumptions!$A:$A,0))+INDEX(Assumptions!$C:$C,MATCH(AB33,Assumptions!$A:$A,0))+INDEX(Assumptions!$D:$D,MATCH(AB33,Assumptions!$A:$A,0))+INDEX(Assumptions!$G:$G,MATCH(AC33,Assumptions!$F:$F,0)),0)</f>
        <v>2.1999999999999999E-2</v>
      </c>
      <c r="BU33" s="218">
        <f t="shared" si="2"/>
        <v>22.688399999999998</v>
      </c>
      <c r="BV33" s="218">
        <f t="shared" si="3"/>
        <v>55.996000000000002</v>
      </c>
      <c r="BW33" s="218">
        <f t="shared" si="4"/>
        <v>58.819327731092443</v>
      </c>
      <c r="BX33" s="226">
        <v>2.5</v>
      </c>
      <c r="BY33" s="218">
        <v>139.99</v>
      </c>
      <c r="BZ33" s="145">
        <v>1</v>
      </c>
      <c r="CA33" s="218">
        <f t="shared" si="5"/>
        <v>22.688399999999998</v>
      </c>
      <c r="CB33" s="218">
        <f t="shared" si="6"/>
        <v>55.996000000000002</v>
      </c>
      <c r="CC33" s="318">
        <f t="shared" si="7"/>
        <v>0.59482105864704637</v>
      </c>
      <c r="CD33" s="218">
        <f t="shared" si="8"/>
        <v>488.4</v>
      </c>
      <c r="CE33" s="218"/>
      <c r="CF33" s="218"/>
      <c r="CG33" s="64"/>
      <c r="CH33" s="64"/>
      <c r="CI33" s="64"/>
      <c r="CJ33" s="64"/>
      <c r="CK33" s="64" t="s">
        <v>716</v>
      </c>
      <c r="CL33" s="64"/>
      <c r="CM33" s="64"/>
      <c r="CN33" s="64"/>
      <c r="CO33" s="65" t="s">
        <v>725</v>
      </c>
      <c r="CP33" s="65"/>
      <c r="CQ33" s="53"/>
      <c r="CR33" s="57">
        <v>11</v>
      </c>
      <c r="CS33" s="57" t="s">
        <v>211</v>
      </c>
      <c r="CT33" s="175" t="s">
        <v>735</v>
      </c>
      <c r="CU33" s="57"/>
      <c r="CV33" s="57"/>
      <c r="CW33" s="58"/>
      <c r="CX33" s="59"/>
      <c r="CY33" s="59" t="s">
        <v>1715</v>
      </c>
      <c r="CZ33" s="60"/>
      <c r="DA33" s="60"/>
      <c r="DB33" s="60"/>
      <c r="DC33" s="120"/>
      <c r="DD33" s="61"/>
      <c r="DE33" s="61"/>
      <c r="DF33" s="61"/>
      <c r="DG33" s="61"/>
      <c r="DH33" s="61"/>
      <c r="DI33" s="61"/>
      <c r="DJ33" s="58"/>
      <c r="DK33" s="58"/>
      <c r="DL33" s="58"/>
      <c r="DM33" s="59"/>
      <c r="DN33" s="59"/>
      <c r="DO33" s="59"/>
      <c r="DP33" s="62"/>
      <c r="DQ33" s="62"/>
      <c r="DR33" s="62"/>
      <c r="DS33" s="123">
        <f t="shared" si="9"/>
        <v>0</v>
      </c>
      <c r="DT33" s="123">
        <f t="shared" si="10"/>
        <v>0</v>
      </c>
    </row>
    <row r="34" spans="1:124" s="66" customFormat="1" ht="15" hidden="1" customHeight="1">
      <c r="A34" s="217">
        <v>1170</v>
      </c>
      <c r="B34" s="52" t="s">
        <v>941</v>
      </c>
      <c r="C34" s="52" t="s">
        <v>1059</v>
      </c>
      <c r="D34" s="52">
        <v>8301</v>
      </c>
      <c r="E34" s="217" t="s">
        <v>325</v>
      </c>
      <c r="F34" s="217" t="s">
        <v>317</v>
      </c>
      <c r="G34" s="217">
        <v>2</v>
      </c>
      <c r="H34" s="217"/>
      <c r="I34" s="152">
        <v>43528</v>
      </c>
      <c r="J34" s="217" t="s">
        <v>211</v>
      </c>
      <c r="K34" s="217" t="s">
        <v>479</v>
      </c>
      <c r="L34" s="217" t="s">
        <v>211</v>
      </c>
      <c r="M34" s="217" t="s">
        <v>1176</v>
      </c>
      <c r="N34" s="217">
        <v>62064000</v>
      </c>
      <c r="O34" s="117" t="s">
        <v>1166</v>
      </c>
      <c r="P34" s="51" t="s">
        <v>219</v>
      </c>
      <c r="Q34" s="217" t="s">
        <v>211</v>
      </c>
      <c r="R34" s="217" t="s">
        <v>211</v>
      </c>
      <c r="S34" s="217" t="s">
        <v>1740</v>
      </c>
      <c r="T34" s="226" t="s">
        <v>211</v>
      </c>
      <c r="U34" s="226" t="s">
        <v>4</v>
      </c>
      <c r="V34" s="226" t="s">
        <v>212</v>
      </c>
      <c r="W34" s="226" t="s">
        <v>211</v>
      </c>
      <c r="X34" s="226" t="s">
        <v>1082</v>
      </c>
      <c r="Y34" s="226" t="s">
        <v>4</v>
      </c>
      <c r="Z34" s="226" t="s">
        <v>211</v>
      </c>
      <c r="AA34" s="226" t="s">
        <v>211</v>
      </c>
      <c r="AB34" s="65" t="s">
        <v>267</v>
      </c>
      <c r="AC34" s="53" t="s">
        <v>211</v>
      </c>
      <c r="AD34" s="53" t="s">
        <v>1287</v>
      </c>
      <c r="AE34" s="53" t="s">
        <v>1367</v>
      </c>
      <c r="AF34" s="217"/>
      <c r="AG34" s="226" t="s">
        <v>595</v>
      </c>
      <c r="AH34" s="226" t="s">
        <v>603</v>
      </c>
      <c r="AI34" s="226"/>
      <c r="AJ34" s="226" t="s">
        <v>648</v>
      </c>
      <c r="AK34" s="226"/>
      <c r="AL34" s="226" t="s">
        <v>650</v>
      </c>
      <c r="AM34" s="226" t="s">
        <v>1084</v>
      </c>
      <c r="AN34" s="226"/>
      <c r="AO34" s="226"/>
      <c r="AP34" s="226"/>
      <c r="AQ34" s="226" t="s">
        <v>677</v>
      </c>
      <c r="AR34" s="226">
        <v>300</v>
      </c>
      <c r="AS34" s="197">
        <v>3.7</v>
      </c>
      <c r="AT34" s="218"/>
      <c r="AU34" s="226"/>
      <c r="AV34" s="226" t="s">
        <v>211</v>
      </c>
      <c r="AW34" s="226">
        <v>24</v>
      </c>
      <c r="AX34" s="54"/>
      <c r="AY34" s="54"/>
      <c r="AZ34" s="54"/>
      <c r="BA34" s="545"/>
      <c r="BB34" s="63"/>
      <c r="BC34" s="218" t="s">
        <v>215</v>
      </c>
      <c r="BD34" s="218" t="s">
        <v>216</v>
      </c>
      <c r="BE34" s="218" t="s">
        <v>1087</v>
      </c>
      <c r="BF34" s="218">
        <v>22</v>
      </c>
      <c r="BG34" s="218">
        <f>IFERROR((BV34*(1-Assumptions!$K$3))*(1-BT34),0)</f>
        <v>22.374918719999997</v>
      </c>
      <c r="BH34" s="218">
        <f>BI34*2</f>
        <v>40</v>
      </c>
      <c r="BI34" s="218">
        <v>20</v>
      </c>
      <c r="BJ34" s="218"/>
      <c r="BK34" s="218"/>
      <c r="BL34" s="218"/>
      <c r="BM34" s="218"/>
      <c r="BN34" s="218">
        <f t="shared" si="0"/>
        <v>20</v>
      </c>
      <c r="BO34" s="143">
        <f>IFERROR(((IF(BN34&gt;0,BN34)))*INDEX(Assumptions!$B:$B,MATCH(AB34,Assumptions!$A:$A,0)),0)</f>
        <v>0.4</v>
      </c>
      <c r="BP34" s="55">
        <f>IFERROR(((IF(BN34&gt;0,BN34)))*INDEX(Assumptions!$C:$C,MATCH(AB34,Assumptions!$A:$A,0)),0)</f>
        <v>0</v>
      </c>
      <c r="BQ34" s="55">
        <f>IFERROR(((IF(BN34&gt;0,BN34)))*INDEX(Assumptions!$D:$D,MATCH(AB34,Assumptions!$A:$A,0)),0)</f>
        <v>0.04</v>
      </c>
      <c r="BR34" s="55">
        <f>IFERROR(((IF(BN34&gt;0,BN34)))*INDEX(Assumptions!$G:$G,MATCH(AC34,Assumptions!$F:$F,0)),0)</f>
        <v>0</v>
      </c>
      <c r="BS34" s="55">
        <f t="shared" si="1"/>
        <v>0.44</v>
      </c>
      <c r="BT34" s="56">
        <f>IFERROR(INDEX(Assumptions!$B:$B,MATCH(AB34,Assumptions!$A:$A,0))+INDEX(Assumptions!$C:$C,MATCH(AB34,Assumptions!$A:$A,0))+INDEX(Assumptions!$D:$D,MATCH(AB34,Assumptions!$A:$A,0))+INDEX(Assumptions!$G:$G,MATCH(AC34,Assumptions!$F:$F,0)),0)</f>
        <v>2.1999999999999999E-2</v>
      </c>
      <c r="BU34" s="218">
        <f t="shared" si="2"/>
        <v>20.440000000000001</v>
      </c>
      <c r="BV34" s="218">
        <f t="shared" si="3"/>
        <v>51.996000000000002</v>
      </c>
      <c r="BW34" s="218">
        <f t="shared" si="4"/>
        <v>54.617647058823536</v>
      </c>
      <c r="BX34" s="226">
        <v>2.5</v>
      </c>
      <c r="BY34" s="218">
        <v>129.99</v>
      </c>
      <c r="BZ34" s="145">
        <v>1</v>
      </c>
      <c r="CA34" s="218">
        <f t="shared" si="5"/>
        <v>20.440000000000001</v>
      </c>
      <c r="CB34" s="218">
        <f t="shared" si="6"/>
        <v>51.996000000000002</v>
      </c>
      <c r="CC34" s="318">
        <f t="shared" si="7"/>
        <v>0.60689283791060855</v>
      </c>
      <c r="CD34" s="218">
        <f t="shared" si="8"/>
        <v>440</v>
      </c>
      <c r="CE34" s="218"/>
      <c r="CF34" s="218"/>
      <c r="CG34" s="64"/>
      <c r="CH34" s="64"/>
      <c r="CI34" s="64" t="s">
        <v>719</v>
      </c>
      <c r="CJ34" s="64"/>
      <c r="CK34" s="64"/>
      <c r="CL34" s="64"/>
      <c r="CM34" s="64"/>
      <c r="CN34" s="64"/>
      <c r="CO34" s="65" t="s">
        <v>727</v>
      </c>
      <c r="CP34" s="65"/>
      <c r="CQ34" s="53"/>
      <c r="CR34" s="57">
        <v>11</v>
      </c>
      <c r="CS34" s="57" t="s">
        <v>211</v>
      </c>
      <c r="CT34" s="175" t="s">
        <v>735</v>
      </c>
      <c r="CU34" s="57"/>
      <c r="CV34" s="57"/>
      <c r="CW34" s="58"/>
      <c r="CX34" s="59"/>
      <c r="CY34" s="90"/>
      <c r="CZ34" s="60"/>
      <c r="DA34" s="60"/>
      <c r="DB34" s="60"/>
      <c r="DC34" s="120"/>
      <c r="DD34" s="61"/>
      <c r="DE34" s="61"/>
      <c r="DF34" s="61"/>
      <c r="DG34" s="61"/>
      <c r="DH34" s="61"/>
      <c r="DI34" s="61"/>
      <c r="DJ34" s="58"/>
      <c r="DK34" s="58"/>
      <c r="DL34" s="58"/>
      <c r="DM34" s="59"/>
      <c r="DN34" s="59"/>
      <c r="DO34" s="59"/>
      <c r="DP34" s="62"/>
      <c r="DQ34" s="62"/>
      <c r="DR34" s="62"/>
      <c r="DS34" s="123">
        <f t="shared" si="9"/>
        <v>0</v>
      </c>
      <c r="DT34" s="123">
        <f t="shared" si="10"/>
        <v>0</v>
      </c>
    </row>
    <row r="35" spans="1:124" s="66" customFormat="1" ht="15" hidden="1" customHeight="1">
      <c r="A35" s="217">
        <v>1175</v>
      </c>
      <c r="B35" s="52" t="s">
        <v>942</v>
      </c>
      <c r="C35" s="52" t="s">
        <v>1078</v>
      </c>
      <c r="D35" s="52">
        <v>8102</v>
      </c>
      <c r="E35" s="217" t="s">
        <v>325</v>
      </c>
      <c r="F35" s="217" t="s">
        <v>307</v>
      </c>
      <c r="G35" s="217">
        <v>2</v>
      </c>
      <c r="H35" s="217"/>
      <c r="I35" s="152">
        <v>43528</v>
      </c>
      <c r="J35" s="217" t="s">
        <v>211</v>
      </c>
      <c r="K35" s="217" t="s">
        <v>479</v>
      </c>
      <c r="L35" s="217" t="s">
        <v>211</v>
      </c>
      <c r="M35" s="217" t="s">
        <v>1176</v>
      </c>
      <c r="N35" s="217">
        <v>62064000</v>
      </c>
      <c r="O35" s="117" t="s">
        <v>1166</v>
      </c>
      <c r="P35" s="51" t="s">
        <v>219</v>
      </c>
      <c r="Q35" s="217" t="s">
        <v>211</v>
      </c>
      <c r="R35" s="217" t="s">
        <v>211</v>
      </c>
      <c r="S35" s="217" t="s">
        <v>1740</v>
      </c>
      <c r="T35" s="226" t="s">
        <v>211</v>
      </c>
      <c r="U35" s="226" t="s">
        <v>4</v>
      </c>
      <c r="V35" s="226" t="s">
        <v>212</v>
      </c>
      <c r="W35" s="226" t="s">
        <v>211</v>
      </c>
      <c r="X35" s="226" t="s">
        <v>1082</v>
      </c>
      <c r="Y35" s="226" t="s">
        <v>4</v>
      </c>
      <c r="Z35" s="226" t="s">
        <v>211</v>
      </c>
      <c r="AA35" s="226" t="s">
        <v>211</v>
      </c>
      <c r="AB35" s="65" t="s">
        <v>267</v>
      </c>
      <c r="AC35" s="53" t="s">
        <v>211</v>
      </c>
      <c r="AD35" s="53" t="s">
        <v>1287</v>
      </c>
      <c r="AE35" s="53" t="s">
        <v>1367</v>
      </c>
      <c r="AF35" s="217"/>
      <c r="AG35" s="226" t="s">
        <v>595</v>
      </c>
      <c r="AH35" s="226" t="s">
        <v>1346</v>
      </c>
      <c r="AI35" s="226"/>
      <c r="AJ35" s="226"/>
      <c r="AK35" s="226"/>
      <c r="AL35" s="226" t="s">
        <v>650</v>
      </c>
      <c r="AM35" s="226" t="s">
        <v>1084</v>
      </c>
      <c r="AN35" s="226"/>
      <c r="AO35" s="226"/>
      <c r="AP35" s="226"/>
      <c r="AQ35" s="226" t="s">
        <v>675</v>
      </c>
      <c r="AR35" s="226">
        <v>300</v>
      </c>
      <c r="AS35" s="197">
        <v>4.95</v>
      </c>
      <c r="AT35" s="218" t="s">
        <v>1251</v>
      </c>
      <c r="AU35" s="226"/>
      <c r="AV35" s="226" t="s">
        <v>706</v>
      </c>
      <c r="AW35" s="226" t="s">
        <v>697</v>
      </c>
      <c r="AX35" s="54"/>
      <c r="AY35" s="54"/>
      <c r="AZ35" s="54"/>
      <c r="BA35" s="545"/>
      <c r="BB35" s="63"/>
      <c r="BC35" s="218" t="s">
        <v>215</v>
      </c>
      <c r="BD35" s="218" t="s">
        <v>216</v>
      </c>
      <c r="BE35" s="218" t="s">
        <v>1087</v>
      </c>
      <c r="BF35" s="218">
        <v>22</v>
      </c>
      <c r="BG35" s="218">
        <f>IFERROR((BV35*(1-Assumptions!$K$3))*(1-BT35),0)</f>
        <v>22.374918719999997</v>
      </c>
      <c r="BH35" s="218">
        <f>BI35*2</f>
        <v>40</v>
      </c>
      <c r="BI35" s="218">
        <v>20</v>
      </c>
      <c r="BJ35" s="218"/>
      <c r="BK35" s="218"/>
      <c r="BL35" s="218"/>
      <c r="BM35" s="218"/>
      <c r="BN35" s="218">
        <f t="shared" si="0"/>
        <v>20</v>
      </c>
      <c r="BO35" s="143">
        <f>IFERROR(((IF(BN35&gt;0,BN35)))*INDEX(Assumptions!$B:$B,MATCH(AB35,Assumptions!$A:$A,0)),0)</f>
        <v>0.4</v>
      </c>
      <c r="BP35" s="55">
        <f>IFERROR(((IF(BN35&gt;0,BN35)))*INDEX(Assumptions!$C:$C,MATCH(AB35,Assumptions!$A:$A,0)),0)</f>
        <v>0</v>
      </c>
      <c r="BQ35" s="55">
        <f>IFERROR(((IF(BN35&gt;0,BN35)))*INDEX(Assumptions!$D:$D,MATCH(AB35,Assumptions!$A:$A,0)),0)</f>
        <v>0.04</v>
      </c>
      <c r="BR35" s="55">
        <f>IFERROR(((IF(BN35&gt;0,BN35)))*INDEX(Assumptions!$G:$G,MATCH(AC35,Assumptions!$F:$F,0)),0)</f>
        <v>0</v>
      </c>
      <c r="BS35" s="55">
        <f t="shared" si="1"/>
        <v>0.44</v>
      </c>
      <c r="BT35" s="56">
        <f>IFERROR(INDEX(Assumptions!$B:$B,MATCH(AB35,Assumptions!$A:$A,0))+INDEX(Assumptions!$C:$C,MATCH(AB35,Assumptions!$A:$A,0))+INDEX(Assumptions!$D:$D,MATCH(AB35,Assumptions!$A:$A,0))+INDEX(Assumptions!$G:$G,MATCH(AC35,Assumptions!$F:$F,0)),0)</f>
        <v>2.1999999999999999E-2</v>
      </c>
      <c r="BU35" s="218">
        <f t="shared" si="2"/>
        <v>20.440000000000001</v>
      </c>
      <c r="BV35" s="218">
        <f t="shared" si="3"/>
        <v>51.996000000000002</v>
      </c>
      <c r="BW35" s="218">
        <f t="shared" si="4"/>
        <v>54.617647058823536</v>
      </c>
      <c r="BX35" s="226">
        <v>2.5</v>
      </c>
      <c r="BY35" s="218">
        <v>129.99</v>
      </c>
      <c r="BZ35" s="145">
        <v>1</v>
      </c>
      <c r="CA35" s="218">
        <f t="shared" si="5"/>
        <v>20.440000000000001</v>
      </c>
      <c r="CB35" s="218">
        <f t="shared" si="6"/>
        <v>51.996000000000002</v>
      </c>
      <c r="CC35" s="318">
        <f t="shared" si="7"/>
        <v>0.60689283791060855</v>
      </c>
      <c r="CD35" s="218">
        <f t="shared" si="8"/>
        <v>520</v>
      </c>
      <c r="CE35" s="218"/>
      <c r="CF35" s="218"/>
      <c r="CG35" s="64"/>
      <c r="CH35" s="64"/>
      <c r="CI35" s="64"/>
      <c r="CJ35" s="64"/>
      <c r="CK35" s="64" t="s">
        <v>717</v>
      </c>
      <c r="CL35" s="64"/>
      <c r="CM35" s="64"/>
      <c r="CN35" s="64"/>
      <c r="CO35" s="65" t="s">
        <v>726</v>
      </c>
      <c r="CP35" s="65"/>
      <c r="CQ35" s="53"/>
      <c r="CR35" s="57">
        <v>13</v>
      </c>
      <c r="CS35" s="57" t="s">
        <v>211</v>
      </c>
      <c r="CT35" s="175" t="s">
        <v>735</v>
      </c>
      <c r="CU35" s="57"/>
      <c r="CV35" s="57"/>
      <c r="CW35" s="58"/>
      <c r="CX35" s="59"/>
      <c r="CY35" s="90"/>
      <c r="CZ35" s="60"/>
      <c r="DA35" s="60"/>
      <c r="DB35" s="60"/>
      <c r="DC35" s="120"/>
      <c r="DD35" s="61"/>
      <c r="DE35" s="61"/>
      <c r="DF35" s="61"/>
      <c r="DG35" s="61"/>
      <c r="DH35" s="61"/>
      <c r="DI35" s="61"/>
      <c r="DJ35" s="58"/>
      <c r="DK35" s="58"/>
      <c r="DL35" s="58"/>
      <c r="DM35" s="59"/>
      <c r="DN35" s="59"/>
      <c r="DO35" s="59"/>
      <c r="DP35" s="62"/>
      <c r="DQ35" s="62"/>
      <c r="DR35" s="62"/>
      <c r="DS35" s="123">
        <f t="shared" si="9"/>
        <v>0</v>
      </c>
      <c r="DT35" s="123">
        <f t="shared" si="10"/>
        <v>0</v>
      </c>
    </row>
    <row r="36" spans="1:124" s="66" customFormat="1" ht="15" hidden="1" customHeight="1">
      <c r="A36" s="217">
        <v>1180</v>
      </c>
      <c r="B36" s="52" t="s">
        <v>943</v>
      </c>
      <c r="C36" s="52" t="s">
        <v>1186</v>
      </c>
      <c r="D36" s="206">
        <v>1020</v>
      </c>
      <c r="E36" s="217" t="s">
        <v>325</v>
      </c>
      <c r="F36" s="217" t="s">
        <v>319</v>
      </c>
      <c r="G36" s="25">
        <v>2</v>
      </c>
      <c r="H36" s="25"/>
      <c r="I36" s="152">
        <v>43528</v>
      </c>
      <c r="J36" s="25" t="s">
        <v>211</v>
      </c>
      <c r="K36" s="25" t="s">
        <v>479</v>
      </c>
      <c r="L36" s="217" t="s">
        <v>211</v>
      </c>
      <c r="M36" s="25" t="s">
        <v>1176</v>
      </c>
      <c r="N36" s="217">
        <v>62064000</v>
      </c>
      <c r="O36" s="117" t="s">
        <v>1166</v>
      </c>
      <c r="P36" s="51" t="s">
        <v>219</v>
      </c>
      <c r="Q36" s="25" t="s">
        <v>211</v>
      </c>
      <c r="R36" s="25" t="s">
        <v>211</v>
      </c>
      <c r="S36" s="217" t="s">
        <v>515</v>
      </c>
      <c r="T36" s="24" t="s">
        <v>211</v>
      </c>
      <c r="U36" s="24" t="s">
        <v>4</v>
      </c>
      <c r="V36" s="24" t="s">
        <v>212</v>
      </c>
      <c r="W36" s="24" t="s">
        <v>211</v>
      </c>
      <c r="X36" s="24" t="s">
        <v>1082</v>
      </c>
      <c r="Y36" s="24" t="s">
        <v>4</v>
      </c>
      <c r="Z36" s="24" t="s">
        <v>211</v>
      </c>
      <c r="AA36" s="24" t="s">
        <v>211</v>
      </c>
      <c r="AB36" s="65" t="s">
        <v>267</v>
      </c>
      <c r="AC36" s="53" t="s">
        <v>211</v>
      </c>
      <c r="AD36" s="53" t="s">
        <v>1287</v>
      </c>
      <c r="AE36" s="53" t="s">
        <v>1367</v>
      </c>
      <c r="AF36" s="25"/>
      <c r="AG36" s="24" t="s">
        <v>595</v>
      </c>
      <c r="AH36" s="24" t="s">
        <v>602</v>
      </c>
      <c r="AI36" s="24"/>
      <c r="AJ36" s="24" t="s">
        <v>648</v>
      </c>
      <c r="AK36" s="226"/>
      <c r="AL36" s="226" t="s">
        <v>650</v>
      </c>
      <c r="AM36" s="226" t="s">
        <v>1084</v>
      </c>
      <c r="AN36" s="226"/>
      <c r="AO36" s="226"/>
      <c r="AP36" s="226"/>
      <c r="AQ36" s="226" t="s">
        <v>676</v>
      </c>
      <c r="AR36" s="24">
        <v>300</v>
      </c>
      <c r="AS36" s="197">
        <v>3.75</v>
      </c>
      <c r="AT36" s="26" t="s">
        <v>1261</v>
      </c>
      <c r="AU36" s="24"/>
      <c r="AV36" s="24"/>
      <c r="AW36" s="24">
        <v>24</v>
      </c>
      <c r="AX36" s="54"/>
      <c r="AY36" s="54"/>
      <c r="AZ36" s="54"/>
      <c r="BA36" s="545"/>
      <c r="BB36" s="63"/>
      <c r="BC36" s="26" t="s">
        <v>215</v>
      </c>
      <c r="BD36" s="26" t="s">
        <v>216</v>
      </c>
      <c r="BE36" s="26" t="s">
        <v>1087</v>
      </c>
      <c r="BF36" s="26">
        <v>22</v>
      </c>
      <c r="BG36" s="26">
        <f>IFERROR((BV36*(1-Assumptions!$K$3))*(1-BT36),0)</f>
        <v>22.374918719999997</v>
      </c>
      <c r="BH36" s="218">
        <f>BI36*2</f>
        <v>40</v>
      </c>
      <c r="BI36" s="26">
        <v>20</v>
      </c>
      <c r="BJ36" s="26"/>
      <c r="BK36" s="26"/>
      <c r="BL36" s="218"/>
      <c r="BM36" s="26"/>
      <c r="BN36" s="26">
        <f t="shared" si="0"/>
        <v>20</v>
      </c>
      <c r="BO36" s="143">
        <f>IFERROR(((IF(BN36&gt;0,BN36)))*INDEX(Assumptions!$B:$B,MATCH(AB36,Assumptions!$A:$A,0)),0)</f>
        <v>0.4</v>
      </c>
      <c r="BP36" s="55">
        <f>IFERROR(((IF(BN36&gt;0,BN36)))*INDEX(Assumptions!$C:$C,MATCH(AB36,Assumptions!$A:$A,0)),0)</f>
        <v>0</v>
      </c>
      <c r="BQ36" s="55">
        <f>IFERROR(((IF(BN36&gt;0,BN36)))*INDEX(Assumptions!$D:$D,MATCH(AB36,Assumptions!$A:$A,0)),0)</f>
        <v>0.04</v>
      </c>
      <c r="BR36" s="55">
        <f>IFERROR(((IF(BN36&gt;0,BN36)))*INDEX(Assumptions!$G:$G,MATCH(AC36,Assumptions!$F:$F,0)),0)</f>
        <v>0</v>
      </c>
      <c r="BS36" s="55">
        <f t="shared" si="1"/>
        <v>0.44</v>
      </c>
      <c r="BT36" s="56">
        <f>IFERROR(INDEX(Assumptions!$B:$B,MATCH(AB36,Assumptions!$A:$A,0))+INDEX(Assumptions!$C:$C,MATCH(AB36,Assumptions!$A:$A,0))+INDEX(Assumptions!$D:$D,MATCH(AB36,Assumptions!$A:$A,0))+INDEX(Assumptions!$G:$G,MATCH(AC36,Assumptions!$F:$F,0)),0)</f>
        <v>2.1999999999999999E-2</v>
      </c>
      <c r="BU36" s="26">
        <f t="shared" ref="BU36:BU67" si="12">((IF(BN36&gt;0,BN36,IF(BM36&gt;0,BM36,IF(BI36&gt;0,BI36,0)))))+BS36</f>
        <v>20.440000000000001</v>
      </c>
      <c r="BV36" s="26">
        <f t="shared" si="3"/>
        <v>51.996000000000002</v>
      </c>
      <c r="BW36" s="26">
        <f t="shared" si="4"/>
        <v>54.617647058823536</v>
      </c>
      <c r="BX36" s="24">
        <v>2.5</v>
      </c>
      <c r="BY36" s="26">
        <v>129.99</v>
      </c>
      <c r="BZ36" s="145">
        <v>1</v>
      </c>
      <c r="CA36" s="26">
        <f t="shared" si="5"/>
        <v>20.440000000000001</v>
      </c>
      <c r="CB36" s="26">
        <f t="shared" si="6"/>
        <v>51.996000000000002</v>
      </c>
      <c r="CC36" s="318">
        <f t="shared" si="7"/>
        <v>0.60689283791060855</v>
      </c>
      <c r="CD36" s="26">
        <f t="shared" si="8"/>
        <v>160</v>
      </c>
      <c r="CE36" s="26"/>
      <c r="CF36" s="218"/>
      <c r="CG36" s="64"/>
      <c r="CH36" s="64"/>
      <c r="CI36" s="64"/>
      <c r="CJ36" s="64"/>
      <c r="CK36" s="64"/>
      <c r="CL36" s="64"/>
      <c r="CM36" s="64"/>
      <c r="CN36" s="64"/>
      <c r="CO36" s="65" t="s">
        <v>727</v>
      </c>
      <c r="CP36" s="65"/>
      <c r="CQ36" s="53"/>
      <c r="CR36" s="57">
        <v>4</v>
      </c>
      <c r="CS36" s="57">
        <v>9</v>
      </c>
      <c r="CT36" s="175" t="s">
        <v>735</v>
      </c>
      <c r="CU36" s="57"/>
      <c r="CV36" s="57"/>
      <c r="CW36" s="58"/>
      <c r="CX36" s="59"/>
      <c r="CY36" s="90"/>
      <c r="CZ36" s="60"/>
      <c r="DA36" s="60"/>
      <c r="DB36" s="60"/>
      <c r="DC36" s="120"/>
      <c r="DD36" s="61"/>
      <c r="DE36" s="61"/>
      <c r="DF36" s="61"/>
      <c r="DG36" s="61"/>
      <c r="DH36" s="61"/>
      <c r="DI36" s="61"/>
      <c r="DJ36" s="58"/>
      <c r="DK36" s="58"/>
      <c r="DL36" s="58"/>
      <c r="DM36" s="59"/>
      <c r="DN36" s="59"/>
      <c r="DO36" s="59"/>
      <c r="DP36" s="62"/>
      <c r="DQ36" s="62"/>
      <c r="DR36" s="62"/>
      <c r="DS36" s="123">
        <f t="shared" si="9"/>
        <v>0</v>
      </c>
      <c r="DT36" s="123">
        <f t="shared" si="10"/>
        <v>0</v>
      </c>
    </row>
    <row r="37" spans="1:124" s="66" customFormat="1" ht="16.5" hidden="1" customHeight="1">
      <c r="A37" s="217">
        <v>1190</v>
      </c>
      <c r="B37" s="52" t="s">
        <v>944</v>
      </c>
      <c r="C37" s="52" t="s">
        <v>1078</v>
      </c>
      <c r="D37" s="52">
        <v>8112</v>
      </c>
      <c r="E37" s="52" t="s">
        <v>326</v>
      </c>
      <c r="F37" s="52" t="s">
        <v>307</v>
      </c>
      <c r="G37" s="25">
        <v>3</v>
      </c>
      <c r="H37" s="25"/>
      <c r="I37" s="152">
        <v>43384</v>
      </c>
      <c r="J37" s="25" t="s">
        <v>211</v>
      </c>
      <c r="K37" s="25" t="s">
        <v>479</v>
      </c>
      <c r="L37" s="217" t="s">
        <v>211</v>
      </c>
      <c r="M37" s="25" t="s">
        <v>1176</v>
      </c>
      <c r="N37" s="25">
        <v>62064000</v>
      </c>
      <c r="O37" s="117" t="s">
        <v>1166</v>
      </c>
      <c r="P37" s="51" t="s">
        <v>219</v>
      </c>
      <c r="Q37" s="25" t="s">
        <v>211</v>
      </c>
      <c r="R37" s="25" t="s">
        <v>211</v>
      </c>
      <c r="S37" s="217" t="s">
        <v>518</v>
      </c>
      <c r="T37" s="24" t="s">
        <v>211</v>
      </c>
      <c r="U37" s="24" t="s">
        <v>540</v>
      </c>
      <c r="V37" s="24" t="s">
        <v>212</v>
      </c>
      <c r="W37" s="24" t="s">
        <v>211</v>
      </c>
      <c r="X37" s="24" t="s">
        <v>1082</v>
      </c>
      <c r="Y37" s="24" t="s">
        <v>578</v>
      </c>
      <c r="Z37" s="24" t="s">
        <v>211</v>
      </c>
      <c r="AA37" s="24" t="s">
        <v>211</v>
      </c>
      <c r="AB37" s="65" t="s">
        <v>220</v>
      </c>
      <c r="AC37" s="53" t="s">
        <v>221</v>
      </c>
      <c r="AD37" s="53" t="s">
        <v>258</v>
      </c>
      <c r="AE37" s="53" t="s">
        <v>579</v>
      </c>
      <c r="AF37" s="25"/>
      <c r="AG37" s="24" t="s">
        <v>590</v>
      </c>
      <c r="AH37" s="226" t="s">
        <v>604</v>
      </c>
      <c r="AI37" s="226" t="s">
        <v>211</v>
      </c>
      <c r="AJ37" s="24" t="s">
        <v>648</v>
      </c>
      <c r="AK37" s="24"/>
      <c r="AL37" s="428" t="s">
        <v>650</v>
      </c>
      <c r="AM37" s="226" t="s">
        <v>652</v>
      </c>
      <c r="AN37" s="226"/>
      <c r="AO37" s="226"/>
      <c r="AP37" s="226"/>
      <c r="AQ37" s="24" t="s">
        <v>678</v>
      </c>
      <c r="AR37" s="24">
        <v>260</v>
      </c>
      <c r="AS37" s="197">
        <v>3.8</v>
      </c>
      <c r="AT37" s="26" t="s">
        <v>1256</v>
      </c>
      <c r="AU37" s="24" t="s">
        <v>695</v>
      </c>
      <c r="AV37" s="24" t="s">
        <v>710</v>
      </c>
      <c r="AW37" s="24">
        <v>26</v>
      </c>
      <c r="AX37" s="54"/>
      <c r="AY37" s="54"/>
      <c r="AZ37" s="54"/>
      <c r="BA37" s="219">
        <v>1.53</v>
      </c>
      <c r="BB37" s="63"/>
      <c r="BC37" s="26" t="s">
        <v>215</v>
      </c>
      <c r="BD37" s="26" t="s">
        <v>216</v>
      </c>
      <c r="BE37" s="26" t="s">
        <v>217</v>
      </c>
      <c r="BF37" s="26">
        <v>23.7</v>
      </c>
      <c r="BG37" s="26">
        <f>IFERROR((BV37*(1-Assumptions!$K$3))*(1-BT37),0)</f>
        <v>24.09619872</v>
      </c>
      <c r="BH37" s="26">
        <v>60</v>
      </c>
      <c r="BI37" s="26">
        <v>27.3</v>
      </c>
      <c r="BJ37" s="26"/>
      <c r="BK37" s="26"/>
      <c r="BL37" s="293">
        <v>23.9</v>
      </c>
      <c r="BM37" s="26">
        <v>23.4</v>
      </c>
      <c r="BN37" s="574">
        <f t="shared" si="0"/>
        <v>23.4</v>
      </c>
      <c r="BO37" s="143">
        <f>IFERROR(((IF(BN37&gt;0,BN37)))*INDEX(Assumptions!$B:$B,MATCH(AB37,Assumptions!$A:$A,0)),0)</f>
        <v>0.46799999999999997</v>
      </c>
      <c r="BP37" s="55">
        <f>IFERROR(((IF(BN37&gt;0,BN37)))*INDEX(Assumptions!$C:$C,MATCH(AB37,Assumptions!$A:$A,0)),0)</f>
        <v>0</v>
      </c>
      <c r="BQ37" s="55">
        <f>IFERROR(((IF(BN37&gt;0,BN37)))*INDEX(Assumptions!$D:$D,MATCH(AB37,Assumptions!$A:$A,0)),0)</f>
        <v>4.6800000000000001E-2</v>
      </c>
      <c r="BR37" s="55">
        <f>IFERROR(((IF(BN37&gt;0,BN37)))*INDEX(Assumptions!$G:$G,MATCH(AC37,Assumptions!$F:$F,0)),0)</f>
        <v>0</v>
      </c>
      <c r="BS37" s="55">
        <f t="shared" si="1"/>
        <v>0.51479999999999992</v>
      </c>
      <c r="BT37" s="56">
        <f>IFERROR(INDEX(Assumptions!$B:$B,MATCH(AB37,Assumptions!$A:$A,0))+INDEX(Assumptions!$C:$C,MATCH(AB37,Assumptions!$A:$A,0))+INDEX(Assumptions!$D:$D,MATCH(AB37,Assumptions!$A:$A,0))+INDEX(Assumptions!$G:$G,MATCH(AC37,Assumptions!$F:$F,0)),0)</f>
        <v>2.1999999999999999E-2</v>
      </c>
      <c r="BU37" s="26">
        <f t="shared" si="12"/>
        <v>23.9148</v>
      </c>
      <c r="BV37" s="26">
        <f t="shared" si="3"/>
        <v>55.996000000000002</v>
      </c>
      <c r="BW37" s="26">
        <f t="shared" si="4"/>
        <v>58.819327731092443</v>
      </c>
      <c r="BX37" s="24">
        <v>2.5</v>
      </c>
      <c r="BY37" s="26">
        <v>139.99</v>
      </c>
      <c r="BZ37" s="145">
        <v>1</v>
      </c>
      <c r="CA37" s="26">
        <f t="shared" si="5"/>
        <v>23.9148</v>
      </c>
      <c r="CB37" s="26">
        <f t="shared" si="6"/>
        <v>55.996000000000002</v>
      </c>
      <c r="CC37" s="318">
        <f t="shared" si="7"/>
        <v>0.57291949424958932</v>
      </c>
      <c r="CD37" s="26">
        <f t="shared" si="8"/>
        <v>780</v>
      </c>
      <c r="CE37" s="26"/>
      <c r="CF37" s="26"/>
      <c r="CG37" s="64"/>
      <c r="CH37" s="64"/>
      <c r="CI37" s="64"/>
      <c r="CJ37" s="64"/>
      <c r="CK37" s="64" t="s">
        <v>716</v>
      </c>
      <c r="CL37" s="64"/>
      <c r="CM37" s="64"/>
      <c r="CN37" s="64"/>
      <c r="CO37" s="65"/>
      <c r="CP37" s="65"/>
      <c r="CQ37" s="53"/>
      <c r="CR37" s="57">
        <v>13</v>
      </c>
      <c r="CS37" s="57" t="s">
        <v>211</v>
      </c>
      <c r="CT37" s="175" t="s">
        <v>735</v>
      </c>
      <c r="CU37" s="57"/>
      <c r="CV37" s="57"/>
      <c r="CW37" s="58"/>
      <c r="CX37" s="59"/>
      <c r="CY37" s="90"/>
      <c r="CZ37" s="60"/>
      <c r="DA37" s="60"/>
      <c r="DB37" s="60"/>
      <c r="DC37" s="120"/>
      <c r="DD37" s="61"/>
      <c r="DE37" s="61"/>
      <c r="DF37" s="61"/>
      <c r="DG37" s="61"/>
      <c r="DH37" s="61"/>
      <c r="DI37" s="61"/>
      <c r="DJ37" s="58"/>
      <c r="DK37" s="58"/>
      <c r="DL37" s="58"/>
      <c r="DM37" s="59"/>
      <c r="DN37" s="59"/>
      <c r="DO37" s="59"/>
      <c r="DP37" s="62"/>
      <c r="DQ37" s="62"/>
      <c r="DR37" s="62"/>
      <c r="DS37" s="123">
        <f t="shared" si="9"/>
        <v>0</v>
      </c>
      <c r="DT37" s="123">
        <f t="shared" si="10"/>
        <v>0</v>
      </c>
    </row>
    <row r="38" spans="1:124" s="66" customFormat="1" ht="15" hidden="1" customHeight="1">
      <c r="A38" s="217">
        <v>1195</v>
      </c>
      <c r="B38" s="52" t="s">
        <v>945</v>
      </c>
      <c r="C38" s="52" t="s">
        <v>1192</v>
      </c>
      <c r="D38" s="52">
        <v>7200</v>
      </c>
      <c r="E38" s="52" t="s">
        <v>326</v>
      </c>
      <c r="F38" s="52" t="s">
        <v>381</v>
      </c>
      <c r="G38" s="25">
        <v>3</v>
      </c>
      <c r="H38" s="25"/>
      <c r="I38" s="217"/>
      <c r="J38" s="25" t="s">
        <v>211</v>
      </c>
      <c r="K38" s="25" t="s">
        <v>479</v>
      </c>
      <c r="L38" s="217" t="s">
        <v>211</v>
      </c>
      <c r="M38" s="25" t="s">
        <v>1176</v>
      </c>
      <c r="N38" s="25">
        <v>62064000</v>
      </c>
      <c r="O38" s="117" t="s">
        <v>1166</v>
      </c>
      <c r="P38" s="51" t="s">
        <v>219</v>
      </c>
      <c r="Q38" s="25" t="s">
        <v>211</v>
      </c>
      <c r="R38" s="25" t="s">
        <v>211</v>
      </c>
      <c r="S38" s="217" t="s">
        <v>518</v>
      </c>
      <c r="T38" s="24" t="s">
        <v>211</v>
      </c>
      <c r="U38" s="24" t="s">
        <v>540</v>
      </c>
      <c r="V38" s="226" t="s">
        <v>212</v>
      </c>
      <c r="W38" s="24" t="s">
        <v>211</v>
      </c>
      <c r="X38" s="24" t="s">
        <v>1082</v>
      </c>
      <c r="Y38" s="24" t="s">
        <v>578</v>
      </c>
      <c r="Z38" s="24" t="s">
        <v>211</v>
      </c>
      <c r="AA38" s="24" t="s">
        <v>211</v>
      </c>
      <c r="AB38" s="65" t="s">
        <v>220</v>
      </c>
      <c r="AC38" s="53" t="s">
        <v>221</v>
      </c>
      <c r="AD38" s="53" t="s">
        <v>258</v>
      </c>
      <c r="AE38" s="53" t="s">
        <v>579</v>
      </c>
      <c r="AF38" s="25"/>
      <c r="AG38" s="24" t="s">
        <v>590</v>
      </c>
      <c r="AH38" s="226" t="s">
        <v>604</v>
      </c>
      <c r="AI38" s="226" t="s">
        <v>211</v>
      </c>
      <c r="AJ38" s="24" t="s">
        <v>648</v>
      </c>
      <c r="AK38" s="226"/>
      <c r="AL38" s="428" t="s">
        <v>650</v>
      </c>
      <c r="AM38" s="226" t="s">
        <v>652</v>
      </c>
      <c r="AN38" s="226"/>
      <c r="AO38" s="226"/>
      <c r="AP38" s="226"/>
      <c r="AQ38" s="24" t="s">
        <v>678</v>
      </c>
      <c r="AR38" s="24">
        <v>260</v>
      </c>
      <c r="AS38" s="197">
        <v>3.8</v>
      </c>
      <c r="AT38" s="26" t="s">
        <v>1256</v>
      </c>
      <c r="AU38" s="24" t="s">
        <v>695</v>
      </c>
      <c r="AV38" s="24" t="s">
        <v>710</v>
      </c>
      <c r="AW38" s="24">
        <v>26</v>
      </c>
      <c r="AX38" s="54"/>
      <c r="AY38" s="54"/>
      <c r="AZ38" s="54"/>
      <c r="BA38" s="219">
        <v>1.53</v>
      </c>
      <c r="BB38" s="63"/>
      <c r="BC38" s="26" t="s">
        <v>215</v>
      </c>
      <c r="BD38" s="26" t="s">
        <v>216</v>
      </c>
      <c r="BE38" s="26" t="s">
        <v>217</v>
      </c>
      <c r="BF38" s="26">
        <v>23.7</v>
      </c>
      <c r="BG38" s="26">
        <f>IFERROR((BV38*(1-Assumptions!$K$3))*(1-BT38),0)</f>
        <v>24.09619872</v>
      </c>
      <c r="BH38" s="26">
        <v>60</v>
      </c>
      <c r="BI38" s="26">
        <v>27.3</v>
      </c>
      <c r="BJ38" s="26"/>
      <c r="BK38" s="26"/>
      <c r="BL38" s="293">
        <v>23.9</v>
      </c>
      <c r="BM38" s="26">
        <v>23.4</v>
      </c>
      <c r="BN38" s="574">
        <f t="shared" si="0"/>
        <v>23.4</v>
      </c>
      <c r="BO38" s="143">
        <f>IFERROR(((IF(BN38&gt;0,BN38)))*INDEX(Assumptions!$B:$B,MATCH(AB38,Assumptions!$A:$A,0)),0)</f>
        <v>0.46799999999999997</v>
      </c>
      <c r="BP38" s="55">
        <f>IFERROR(((IF(BN38&gt;0,BN38)))*INDEX(Assumptions!$C:$C,MATCH(AB38,Assumptions!$A:$A,0)),0)</f>
        <v>0</v>
      </c>
      <c r="BQ38" s="55">
        <f>IFERROR(((IF(BN38&gt;0,BN38)))*INDEX(Assumptions!$D:$D,MATCH(AB38,Assumptions!$A:$A,0)),0)</f>
        <v>4.6800000000000001E-2</v>
      </c>
      <c r="BR38" s="55">
        <f>IFERROR(((IF(BN38&gt;0,BN38)))*INDEX(Assumptions!$G:$G,MATCH(AC38,Assumptions!$F:$F,0)),0)</f>
        <v>0</v>
      </c>
      <c r="BS38" s="55">
        <f t="shared" si="1"/>
        <v>0.51479999999999992</v>
      </c>
      <c r="BT38" s="56">
        <f>IFERROR(INDEX(Assumptions!$B:$B,MATCH(AB38,Assumptions!$A:$A,0))+INDEX(Assumptions!$C:$C,MATCH(AB38,Assumptions!$A:$A,0))+INDEX(Assumptions!$D:$D,MATCH(AB38,Assumptions!$A:$A,0))+INDEX(Assumptions!$G:$G,MATCH(AC38,Assumptions!$F:$F,0)),0)</f>
        <v>2.1999999999999999E-2</v>
      </c>
      <c r="BU38" s="26">
        <f t="shared" si="12"/>
        <v>23.9148</v>
      </c>
      <c r="BV38" s="26">
        <f t="shared" si="3"/>
        <v>55.996000000000002</v>
      </c>
      <c r="BW38" s="26">
        <f t="shared" si="4"/>
        <v>58.819327731092443</v>
      </c>
      <c r="BX38" s="24">
        <v>2.5</v>
      </c>
      <c r="BY38" s="218">
        <v>139.99</v>
      </c>
      <c r="BZ38" s="145">
        <v>1</v>
      </c>
      <c r="CA38" s="26">
        <f t="shared" si="5"/>
        <v>23.9148</v>
      </c>
      <c r="CB38" s="26">
        <f t="shared" si="6"/>
        <v>55.996000000000002</v>
      </c>
      <c r="CC38" s="318">
        <f t="shared" si="7"/>
        <v>0.57291949424958932</v>
      </c>
      <c r="CD38" s="26">
        <f t="shared" si="8"/>
        <v>240</v>
      </c>
      <c r="CE38" s="26"/>
      <c r="CF38" s="26"/>
      <c r="CG38" s="64"/>
      <c r="CH38" s="64"/>
      <c r="CI38" s="64"/>
      <c r="CJ38" s="64"/>
      <c r="CK38" s="64"/>
      <c r="CL38" s="64"/>
      <c r="CM38" s="64"/>
      <c r="CN38" s="64"/>
      <c r="CO38" s="65"/>
      <c r="CP38" s="65"/>
      <c r="CQ38" s="53"/>
      <c r="CR38" s="57">
        <v>4</v>
      </c>
      <c r="CS38" s="57">
        <v>9</v>
      </c>
      <c r="CT38" s="175" t="s">
        <v>735</v>
      </c>
      <c r="CU38" s="57"/>
      <c r="CV38" s="57"/>
      <c r="CW38" s="58"/>
      <c r="CX38" s="59"/>
      <c r="CY38" s="90"/>
      <c r="CZ38" s="60"/>
      <c r="DA38" s="60"/>
      <c r="DB38" s="60"/>
      <c r="DC38" s="120"/>
      <c r="DD38" s="61"/>
      <c r="DE38" s="61"/>
      <c r="DF38" s="61"/>
      <c r="DG38" s="61"/>
      <c r="DH38" s="61"/>
      <c r="DI38" s="61"/>
      <c r="DJ38" s="58"/>
      <c r="DK38" s="58"/>
      <c r="DL38" s="58"/>
      <c r="DM38" s="59"/>
      <c r="DN38" s="59"/>
      <c r="DO38" s="59"/>
      <c r="DP38" s="62"/>
      <c r="DQ38" s="62"/>
      <c r="DR38" s="62"/>
      <c r="DS38" s="123">
        <f t="shared" si="9"/>
        <v>0</v>
      </c>
      <c r="DT38" s="123">
        <f t="shared" si="10"/>
        <v>0</v>
      </c>
    </row>
    <row r="39" spans="1:124" s="66" customFormat="1" ht="15" customHeight="1">
      <c r="A39" s="217">
        <v>1200</v>
      </c>
      <c r="B39" s="52" t="s">
        <v>910</v>
      </c>
      <c r="C39" s="52" t="s">
        <v>1078</v>
      </c>
      <c r="D39" s="52">
        <v>8112</v>
      </c>
      <c r="E39" s="217" t="s">
        <v>329</v>
      </c>
      <c r="F39" s="217" t="s">
        <v>307</v>
      </c>
      <c r="G39" s="217">
        <v>1</v>
      </c>
      <c r="H39" s="217"/>
      <c r="I39" s="152">
        <v>43621</v>
      </c>
      <c r="J39" s="217" t="s">
        <v>211</v>
      </c>
      <c r="K39" s="217" t="s">
        <v>479</v>
      </c>
      <c r="L39" s="217" t="s">
        <v>211</v>
      </c>
      <c r="M39" s="217" t="s">
        <v>1293</v>
      </c>
      <c r="N39" s="217">
        <v>61102099</v>
      </c>
      <c r="O39" s="117" t="s">
        <v>1174</v>
      </c>
      <c r="P39" s="51" t="s">
        <v>219</v>
      </c>
      <c r="Q39" s="217" t="s">
        <v>211</v>
      </c>
      <c r="R39" s="217" t="s">
        <v>211</v>
      </c>
      <c r="S39" s="217" t="s">
        <v>515</v>
      </c>
      <c r="T39" s="226" t="s">
        <v>211</v>
      </c>
      <c r="U39" s="226" t="s">
        <v>4</v>
      </c>
      <c r="V39" s="226" t="s">
        <v>212</v>
      </c>
      <c r="W39" s="226"/>
      <c r="X39" s="226" t="s">
        <v>1082</v>
      </c>
      <c r="Y39" s="226" t="s">
        <v>4</v>
      </c>
      <c r="Z39" s="226" t="s">
        <v>211</v>
      </c>
      <c r="AA39" s="226" t="s">
        <v>211</v>
      </c>
      <c r="AB39" s="65" t="s">
        <v>263</v>
      </c>
      <c r="AC39" s="53" t="s">
        <v>211</v>
      </c>
      <c r="AD39" s="53" t="s">
        <v>1542</v>
      </c>
      <c r="AE39" s="53" t="s">
        <v>622</v>
      </c>
      <c r="AF39" s="226" t="s">
        <v>1840</v>
      </c>
      <c r="AG39" s="226" t="s">
        <v>1801</v>
      </c>
      <c r="AH39" s="226" t="s">
        <v>1802</v>
      </c>
      <c r="AI39" s="226"/>
      <c r="AJ39" s="226" t="s">
        <v>740</v>
      </c>
      <c r="AK39" s="226"/>
      <c r="AL39" s="221" t="s">
        <v>650</v>
      </c>
      <c r="AM39" s="226" t="s">
        <v>213</v>
      </c>
      <c r="AN39" s="226" t="s">
        <v>1842</v>
      </c>
      <c r="AO39" s="226"/>
      <c r="AP39" s="226" t="s">
        <v>1842</v>
      </c>
      <c r="AQ39" s="226" t="s">
        <v>1813</v>
      </c>
      <c r="AR39" s="226">
        <v>400</v>
      </c>
      <c r="AS39" s="226" t="s">
        <v>1818</v>
      </c>
      <c r="AT39" s="226" t="s">
        <v>1825</v>
      </c>
      <c r="AU39" s="226" t="s">
        <v>1835</v>
      </c>
      <c r="AV39" s="226" t="s">
        <v>1838</v>
      </c>
      <c r="AW39" s="226">
        <v>0</v>
      </c>
      <c r="AX39" s="54"/>
      <c r="AY39" s="54"/>
      <c r="AZ39" s="54"/>
      <c r="BA39" s="624" t="s">
        <v>1829</v>
      </c>
      <c r="BB39" s="63"/>
      <c r="BC39" s="218" t="s">
        <v>215</v>
      </c>
      <c r="BD39" s="218" t="s">
        <v>1042</v>
      </c>
      <c r="BE39" s="218" t="s">
        <v>1043</v>
      </c>
      <c r="BF39" s="218">
        <v>16.899999999999999</v>
      </c>
      <c r="BG39" s="218">
        <f>IFERROR((BV39*(1-Assumptions!$K$3))*(1-BT39),0)</f>
        <v>17.211078719999996</v>
      </c>
      <c r="BH39" s="218">
        <f>BI39*2</f>
        <v>31.2</v>
      </c>
      <c r="BI39" s="218">
        <v>15.6</v>
      </c>
      <c r="BJ39" s="218"/>
      <c r="BK39" s="218"/>
      <c r="BL39" s="218"/>
      <c r="BM39" s="218"/>
      <c r="BN39" s="218">
        <f t="shared" si="0"/>
        <v>15.6</v>
      </c>
      <c r="BO39" s="143">
        <f>IFERROR(((IF(BN39&gt;0,BN39)))*INDEX(Assumptions!$B:$B,MATCH(AB39,Assumptions!$A:$A,0)),0)</f>
        <v>0.312</v>
      </c>
      <c r="BP39" s="55">
        <f>IFERROR(((IF(BN39&gt;0,BN39)))*INDEX(Assumptions!$C:$C,MATCH(AB39,Assumptions!$A:$A,0)),0)</f>
        <v>0</v>
      </c>
      <c r="BQ39" s="55">
        <f>IFERROR(((IF(BN39&gt;0,BN39)))*INDEX(Assumptions!$D:$D,MATCH(AB39,Assumptions!$A:$A,0)),0)</f>
        <v>3.1199999999999999E-2</v>
      </c>
      <c r="BR39" s="55">
        <f>IFERROR(((IF(BN39&gt;0,BN39)))*INDEX(Assumptions!$G:$G,MATCH(AC39,Assumptions!$F:$F,0)),0)</f>
        <v>0</v>
      </c>
      <c r="BS39" s="55">
        <f t="shared" si="1"/>
        <v>0.34320000000000001</v>
      </c>
      <c r="BT39" s="56">
        <f>IFERROR(INDEX(Assumptions!$B:$B,MATCH(AB39,Assumptions!$A:$A,0))+INDEX(Assumptions!$C:$C,MATCH(AB39,Assumptions!$A:$A,0))+INDEX(Assumptions!$D:$D,MATCH(AB39,Assumptions!$A:$A,0))+INDEX(Assumptions!$G:$G,MATCH(AC39,Assumptions!$F:$F,0)),0)</f>
        <v>2.1999999999999999E-2</v>
      </c>
      <c r="BU39" s="218">
        <f t="shared" si="12"/>
        <v>15.943199999999999</v>
      </c>
      <c r="BV39" s="218">
        <f t="shared" si="3"/>
        <v>39.995999999999995</v>
      </c>
      <c r="BW39" s="218">
        <f t="shared" si="4"/>
        <v>42.012605042016808</v>
      </c>
      <c r="BX39" s="226">
        <v>2.5</v>
      </c>
      <c r="BY39" s="218">
        <v>99.99</v>
      </c>
      <c r="BZ39" s="145">
        <v>1</v>
      </c>
      <c r="CA39" s="218">
        <f t="shared" si="5"/>
        <v>15.943199999999999</v>
      </c>
      <c r="CB39" s="218">
        <f t="shared" si="6"/>
        <v>39.995999999999995</v>
      </c>
      <c r="CC39" s="316">
        <f t="shared" si="7"/>
        <v>0.60138013801380141</v>
      </c>
      <c r="CD39" s="218">
        <f t="shared" si="8"/>
        <v>405.59999999999997</v>
      </c>
      <c r="CE39" s="218"/>
      <c r="CF39" s="218"/>
      <c r="CG39" s="64"/>
      <c r="CH39" s="64"/>
      <c r="CI39" s="64"/>
      <c r="CJ39" s="64" t="s">
        <v>1305</v>
      </c>
      <c r="CK39" s="64"/>
      <c r="CL39" s="64"/>
      <c r="CM39" s="64"/>
      <c r="CN39" s="64"/>
      <c r="CO39" s="65"/>
      <c r="CP39" s="65"/>
      <c r="CQ39" s="53"/>
      <c r="CR39" s="57">
        <v>13</v>
      </c>
      <c r="CS39" s="57" t="s">
        <v>211</v>
      </c>
      <c r="CT39" s="175" t="s">
        <v>735</v>
      </c>
      <c r="CU39" s="57"/>
      <c r="CV39" s="57"/>
      <c r="CW39" s="58"/>
      <c r="CX39" s="59"/>
      <c r="CY39" s="90"/>
      <c r="CZ39" s="60"/>
      <c r="DA39" s="60"/>
      <c r="DB39" s="60"/>
      <c r="DC39" s="120"/>
      <c r="DD39" s="61"/>
      <c r="DE39" s="61"/>
      <c r="DF39" s="61"/>
      <c r="DG39" s="61"/>
      <c r="DH39" s="61"/>
      <c r="DI39" s="61"/>
      <c r="DJ39" s="58"/>
      <c r="DK39" s="58"/>
      <c r="DL39" s="58"/>
      <c r="DM39" s="59"/>
      <c r="DN39" s="59"/>
      <c r="DO39" s="59"/>
      <c r="DP39" s="62"/>
      <c r="DQ39" s="62"/>
      <c r="DR39" s="62"/>
      <c r="DS39" s="123">
        <f t="shared" si="9"/>
        <v>0</v>
      </c>
      <c r="DT39" s="123">
        <f t="shared" si="10"/>
        <v>0</v>
      </c>
    </row>
    <row r="40" spans="1:124" s="66" customFormat="1" ht="15" customHeight="1">
      <c r="A40" s="217">
        <v>1205</v>
      </c>
      <c r="B40" s="52" t="s">
        <v>911</v>
      </c>
      <c r="C40" s="52" t="s">
        <v>1184</v>
      </c>
      <c r="D40" s="52">
        <v>7712</v>
      </c>
      <c r="E40" s="217" t="s">
        <v>329</v>
      </c>
      <c r="F40" s="217" t="s">
        <v>310</v>
      </c>
      <c r="G40" s="217">
        <v>1</v>
      </c>
      <c r="H40" s="217"/>
      <c r="I40" s="152">
        <v>43621</v>
      </c>
      <c r="J40" s="217" t="s">
        <v>211</v>
      </c>
      <c r="K40" s="217" t="s">
        <v>479</v>
      </c>
      <c r="L40" s="217" t="s">
        <v>211</v>
      </c>
      <c r="M40" s="217" t="s">
        <v>1293</v>
      </c>
      <c r="N40" s="217">
        <v>61102099</v>
      </c>
      <c r="O40" s="117" t="s">
        <v>1174</v>
      </c>
      <c r="P40" s="51" t="s">
        <v>219</v>
      </c>
      <c r="Q40" s="217" t="s">
        <v>211</v>
      </c>
      <c r="R40" s="217" t="s">
        <v>211</v>
      </c>
      <c r="S40" s="217" t="s">
        <v>515</v>
      </c>
      <c r="T40" s="226" t="s">
        <v>211</v>
      </c>
      <c r="U40" s="226" t="s">
        <v>4</v>
      </c>
      <c r="V40" s="226" t="s">
        <v>212</v>
      </c>
      <c r="W40" s="226"/>
      <c r="X40" s="226" t="s">
        <v>1082</v>
      </c>
      <c r="Y40" s="226" t="s">
        <v>4</v>
      </c>
      <c r="Z40" s="226" t="s">
        <v>211</v>
      </c>
      <c r="AA40" s="226" t="s">
        <v>211</v>
      </c>
      <c r="AB40" s="65" t="s">
        <v>263</v>
      </c>
      <c r="AC40" s="53" t="s">
        <v>211</v>
      </c>
      <c r="AD40" s="53" t="s">
        <v>1542</v>
      </c>
      <c r="AE40" s="53" t="s">
        <v>622</v>
      </c>
      <c r="AF40" s="226" t="s">
        <v>1840</v>
      </c>
      <c r="AG40" s="226" t="s">
        <v>1801</v>
      </c>
      <c r="AH40" s="226" t="s">
        <v>1802</v>
      </c>
      <c r="AI40" s="226"/>
      <c r="AJ40" s="226" t="s">
        <v>740</v>
      </c>
      <c r="AK40" s="226"/>
      <c r="AL40" s="221" t="s">
        <v>650</v>
      </c>
      <c r="AM40" s="226" t="s">
        <v>213</v>
      </c>
      <c r="AN40" s="226" t="s">
        <v>1842</v>
      </c>
      <c r="AO40" s="226"/>
      <c r="AP40" s="226" t="s">
        <v>1842</v>
      </c>
      <c r="AQ40" s="226" t="s">
        <v>1813</v>
      </c>
      <c r="AR40" s="226">
        <v>400</v>
      </c>
      <c r="AS40" s="226" t="s">
        <v>1818</v>
      </c>
      <c r="AT40" s="226" t="s">
        <v>1825</v>
      </c>
      <c r="AU40" s="226" t="s">
        <v>1835</v>
      </c>
      <c r="AV40" s="226" t="s">
        <v>1838</v>
      </c>
      <c r="AW40" s="226">
        <v>0</v>
      </c>
      <c r="AX40" s="54"/>
      <c r="AY40" s="54"/>
      <c r="AZ40" s="54"/>
      <c r="BA40" s="624" t="s">
        <v>1829</v>
      </c>
      <c r="BB40" s="63"/>
      <c r="BC40" s="218" t="s">
        <v>215</v>
      </c>
      <c r="BD40" s="218" t="s">
        <v>1042</v>
      </c>
      <c r="BE40" s="218" t="s">
        <v>1043</v>
      </c>
      <c r="BF40" s="218">
        <v>16.899999999999999</v>
      </c>
      <c r="BG40" s="218">
        <f>IFERROR((BV40*(1-Assumptions!$K$3))*(1-BT40),0)</f>
        <v>17.211078719999996</v>
      </c>
      <c r="BH40" s="218">
        <f>BI40*2</f>
        <v>31.2</v>
      </c>
      <c r="BI40" s="218">
        <v>15.6</v>
      </c>
      <c r="BJ40" s="218"/>
      <c r="BK40" s="218"/>
      <c r="BL40" s="218"/>
      <c r="BM40" s="218"/>
      <c r="BN40" s="218">
        <f t="shared" si="0"/>
        <v>15.6</v>
      </c>
      <c r="BO40" s="143">
        <f>IFERROR(((IF(BN40&gt;0,BN40)))*INDEX(Assumptions!$B:$B,MATCH(AB40,Assumptions!$A:$A,0)),0)</f>
        <v>0.312</v>
      </c>
      <c r="BP40" s="55">
        <f>IFERROR(((IF(BN40&gt;0,BN40)))*INDEX(Assumptions!$C:$C,MATCH(AB40,Assumptions!$A:$A,0)),0)</f>
        <v>0</v>
      </c>
      <c r="BQ40" s="55">
        <f>IFERROR(((IF(BN40&gt;0,BN40)))*INDEX(Assumptions!$D:$D,MATCH(AB40,Assumptions!$A:$A,0)),0)</f>
        <v>3.1199999999999999E-2</v>
      </c>
      <c r="BR40" s="55">
        <f>IFERROR(((IF(BN40&gt;0,BN40)))*INDEX(Assumptions!$G:$G,MATCH(AC40,Assumptions!$F:$F,0)),0)</f>
        <v>0</v>
      </c>
      <c r="BS40" s="55">
        <f t="shared" si="1"/>
        <v>0.34320000000000001</v>
      </c>
      <c r="BT40" s="56">
        <f>IFERROR(INDEX(Assumptions!$B:$B,MATCH(AB40,Assumptions!$A:$A,0))+INDEX(Assumptions!$C:$C,MATCH(AB40,Assumptions!$A:$A,0))+INDEX(Assumptions!$D:$D,MATCH(AB40,Assumptions!$A:$A,0))+INDEX(Assumptions!$G:$G,MATCH(AC40,Assumptions!$F:$F,0)),0)</f>
        <v>2.1999999999999999E-2</v>
      </c>
      <c r="BU40" s="218">
        <f t="shared" si="12"/>
        <v>15.943199999999999</v>
      </c>
      <c r="BV40" s="218">
        <f t="shared" si="3"/>
        <v>39.995999999999995</v>
      </c>
      <c r="BW40" s="218">
        <f t="shared" si="4"/>
        <v>42.012605042016808</v>
      </c>
      <c r="BX40" s="226">
        <v>2.5</v>
      </c>
      <c r="BY40" s="218">
        <v>99.99</v>
      </c>
      <c r="BZ40" s="145">
        <v>1</v>
      </c>
      <c r="CA40" s="218">
        <f t="shared" si="5"/>
        <v>15.943199999999999</v>
      </c>
      <c r="CB40" s="218">
        <f t="shared" si="6"/>
        <v>39.995999999999995</v>
      </c>
      <c r="CC40" s="316">
        <f t="shared" si="7"/>
        <v>0.60138013801380141</v>
      </c>
      <c r="CD40" s="218">
        <f t="shared" si="8"/>
        <v>124.8</v>
      </c>
      <c r="CE40" s="218"/>
      <c r="CF40" s="218"/>
      <c r="CG40" s="64"/>
      <c r="CH40" s="64"/>
      <c r="CI40" s="64"/>
      <c r="CJ40" s="64" t="s">
        <v>211</v>
      </c>
      <c r="CK40" s="64"/>
      <c r="CL40" s="64"/>
      <c r="CM40" s="64"/>
      <c r="CN40" s="64"/>
      <c r="CO40" s="65"/>
      <c r="CP40" s="65"/>
      <c r="CQ40" s="53"/>
      <c r="CR40" s="57">
        <v>4</v>
      </c>
      <c r="CS40" s="57">
        <v>9</v>
      </c>
      <c r="CT40" s="175" t="s">
        <v>735</v>
      </c>
      <c r="CU40" s="57"/>
      <c r="CV40" s="57"/>
      <c r="CW40" s="58"/>
      <c r="CX40" s="59"/>
      <c r="CY40" s="90"/>
      <c r="CZ40" s="60"/>
      <c r="DA40" s="60"/>
      <c r="DB40" s="60"/>
      <c r="DC40" s="120"/>
      <c r="DD40" s="61"/>
      <c r="DE40" s="61"/>
      <c r="DF40" s="61"/>
      <c r="DG40" s="61"/>
      <c r="DH40" s="61"/>
      <c r="DI40" s="61"/>
      <c r="DJ40" s="58"/>
      <c r="DK40" s="58"/>
      <c r="DL40" s="58"/>
      <c r="DM40" s="59"/>
      <c r="DN40" s="59"/>
      <c r="DO40" s="59"/>
      <c r="DP40" s="62"/>
      <c r="DQ40" s="62"/>
      <c r="DR40" s="62"/>
      <c r="DS40" s="123">
        <f t="shared" si="9"/>
        <v>0</v>
      </c>
      <c r="DT40" s="123">
        <f t="shared" si="10"/>
        <v>0</v>
      </c>
    </row>
    <row r="41" spans="1:124" s="66" customFormat="1" ht="15" customHeight="1">
      <c r="A41" s="217">
        <v>1206</v>
      </c>
      <c r="B41" s="52" t="s">
        <v>912</v>
      </c>
      <c r="C41" s="52" t="s">
        <v>1035</v>
      </c>
      <c r="D41" s="52">
        <v>7100</v>
      </c>
      <c r="E41" s="217" t="s">
        <v>329</v>
      </c>
      <c r="F41" s="217" t="s">
        <v>330</v>
      </c>
      <c r="G41" s="217">
        <v>2</v>
      </c>
      <c r="H41" s="217"/>
      <c r="I41" s="152">
        <v>43621</v>
      </c>
      <c r="J41" s="217" t="s">
        <v>211</v>
      </c>
      <c r="K41" s="217" t="s">
        <v>479</v>
      </c>
      <c r="L41" s="217" t="s">
        <v>211</v>
      </c>
      <c r="M41" s="217" t="s">
        <v>1293</v>
      </c>
      <c r="N41" s="217">
        <v>61102099</v>
      </c>
      <c r="O41" s="117" t="s">
        <v>1174</v>
      </c>
      <c r="P41" s="51" t="s">
        <v>219</v>
      </c>
      <c r="Q41" s="217" t="s">
        <v>211</v>
      </c>
      <c r="R41" s="217" t="s">
        <v>211</v>
      </c>
      <c r="S41" s="217" t="s">
        <v>515</v>
      </c>
      <c r="T41" s="226" t="s">
        <v>211</v>
      </c>
      <c r="U41" s="226" t="s">
        <v>4</v>
      </c>
      <c r="V41" s="226" t="s">
        <v>212</v>
      </c>
      <c r="W41" s="226"/>
      <c r="X41" s="226" t="s">
        <v>1082</v>
      </c>
      <c r="Y41" s="226" t="s">
        <v>4</v>
      </c>
      <c r="Z41" s="226" t="s">
        <v>211</v>
      </c>
      <c r="AA41" s="226" t="s">
        <v>211</v>
      </c>
      <c r="AB41" s="65" t="s">
        <v>263</v>
      </c>
      <c r="AC41" s="53" t="s">
        <v>211</v>
      </c>
      <c r="AD41" s="53" t="s">
        <v>1542</v>
      </c>
      <c r="AE41" s="53" t="s">
        <v>622</v>
      </c>
      <c r="AF41" s="226" t="s">
        <v>1840</v>
      </c>
      <c r="AG41" s="226" t="s">
        <v>1801</v>
      </c>
      <c r="AH41" s="226" t="s">
        <v>1802</v>
      </c>
      <c r="AI41" s="226"/>
      <c r="AJ41" s="226" t="s">
        <v>740</v>
      </c>
      <c r="AK41" s="226"/>
      <c r="AL41" s="221" t="s">
        <v>650</v>
      </c>
      <c r="AM41" s="226" t="s">
        <v>213</v>
      </c>
      <c r="AN41" s="226" t="s">
        <v>1842</v>
      </c>
      <c r="AO41" s="226"/>
      <c r="AP41" s="226" t="s">
        <v>1842</v>
      </c>
      <c r="AQ41" s="226" t="s">
        <v>1813</v>
      </c>
      <c r="AR41" s="226">
        <v>400</v>
      </c>
      <c r="AS41" s="226" t="s">
        <v>1818</v>
      </c>
      <c r="AT41" s="226" t="s">
        <v>1825</v>
      </c>
      <c r="AU41" s="226" t="s">
        <v>1835</v>
      </c>
      <c r="AV41" s="226" t="s">
        <v>1838</v>
      </c>
      <c r="AW41" s="226">
        <v>0</v>
      </c>
      <c r="AX41" s="54"/>
      <c r="AY41" s="54"/>
      <c r="AZ41" s="54"/>
      <c r="BA41" s="624" t="s">
        <v>1829</v>
      </c>
      <c r="BB41" s="63"/>
      <c r="BC41" s="218" t="s">
        <v>215</v>
      </c>
      <c r="BD41" s="218" t="s">
        <v>1042</v>
      </c>
      <c r="BE41" s="218" t="s">
        <v>1043</v>
      </c>
      <c r="BF41" s="218">
        <v>16.899999999999999</v>
      </c>
      <c r="BG41" s="218">
        <f>IFERROR((BV41*(1-Assumptions!$K$3))*(1-BT41),0)</f>
        <v>17.211078719999996</v>
      </c>
      <c r="BH41" s="218">
        <f>BI41*2</f>
        <v>31.2</v>
      </c>
      <c r="BI41" s="218">
        <v>15.6</v>
      </c>
      <c r="BJ41" s="218"/>
      <c r="BK41" s="218"/>
      <c r="BL41" s="218"/>
      <c r="BM41" s="218"/>
      <c r="BN41" s="218">
        <f t="shared" si="0"/>
        <v>15.6</v>
      </c>
      <c r="BO41" s="143">
        <f>IFERROR(((IF(BN41&gt;0,BN41)))*INDEX(Assumptions!$B:$B,MATCH(AB41,Assumptions!$A:$A,0)),0)</f>
        <v>0.312</v>
      </c>
      <c r="BP41" s="55">
        <f>IFERROR(((IF(BN41&gt;0,BN41)))*INDEX(Assumptions!$C:$C,MATCH(AB41,Assumptions!$A:$A,0)),0)</f>
        <v>0</v>
      </c>
      <c r="BQ41" s="55">
        <f>IFERROR(((IF(BN41&gt;0,BN41)))*INDEX(Assumptions!$D:$D,MATCH(AB41,Assumptions!$A:$A,0)),0)</f>
        <v>3.1199999999999999E-2</v>
      </c>
      <c r="BR41" s="55">
        <f>IFERROR(((IF(BN41&gt;0,BN41)))*INDEX(Assumptions!$G:$G,MATCH(AC41,Assumptions!$F:$F,0)),0)</f>
        <v>0</v>
      </c>
      <c r="BS41" s="55">
        <f t="shared" si="1"/>
        <v>0.34320000000000001</v>
      </c>
      <c r="BT41" s="56">
        <f>IFERROR(INDEX(Assumptions!$B:$B,MATCH(AB41,Assumptions!$A:$A,0))+INDEX(Assumptions!$C:$C,MATCH(AB41,Assumptions!$A:$A,0))+INDEX(Assumptions!$D:$D,MATCH(AB41,Assumptions!$A:$A,0))+INDEX(Assumptions!$G:$G,MATCH(AC41,Assumptions!$F:$F,0)),0)</f>
        <v>2.1999999999999999E-2</v>
      </c>
      <c r="BU41" s="218">
        <f t="shared" si="12"/>
        <v>15.943199999999999</v>
      </c>
      <c r="BV41" s="218">
        <f t="shared" si="3"/>
        <v>39.995999999999995</v>
      </c>
      <c r="BW41" s="218">
        <f t="shared" si="4"/>
        <v>42.012605042016808</v>
      </c>
      <c r="BX41" s="226">
        <v>2.5</v>
      </c>
      <c r="BY41" s="218">
        <v>99.99</v>
      </c>
      <c r="BZ41" s="145">
        <v>1</v>
      </c>
      <c r="CA41" s="218">
        <f t="shared" si="5"/>
        <v>15.943199999999999</v>
      </c>
      <c r="CB41" s="218">
        <f t="shared" si="6"/>
        <v>39.995999999999995</v>
      </c>
      <c r="CC41" s="316">
        <f t="shared" si="7"/>
        <v>0.60138013801380141</v>
      </c>
      <c r="CD41" s="218">
        <f t="shared" si="8"/>
        <v>156</v>
      </c>
      <c r="CE41" s="218"/>
      <c r="CF41" s="218"/>
      <c r="CG41" s="64"/>
      <c r="CH41" s="64"/>
      <c r="CI41" s="64"/>
      <c r="CJ41" s="64" t="s">
        <v>211</v>
      </c>
      <c r="CK41" s="64"/>
      <c r="CL41" s="64"/>
      <c r="CM41" s="64"/>
      <c r="CN41" s="64"/>
      <c r="CO41" s="65"/>
      <c r="CP41" s="65"/>
      <c r="CQ41" s="53"/>
      <c r="CR41" s="57">
        <v>5</v>
      </c>
      <c r="CS41" s="57">
        <v>8</v>
      </c>
      <c r="CT41" s="175" t="s">
        <v>735</v>
      </c>
      <c r="CU41" s="57"/>
      <c r="CV41" s="57"/>
      <c r="CW41" s="58"/>
      <c r="CX41" s="59"/>
      <c r="CY41" s="90"/>
      <c r="CZ41" s="60"/>
      <c r="DA41" s="60"/>
      <c r="DB41" s="60"/>
      <c r="DC41" s="120"/>
      <c r="DD41" s="61"/>
      <c r="DE41" s="61"/>
      <c r="DF41" s="61"/>
      <c r="DG41" s="61"/>
      <c r="DH41" s="61"/>
      <c r="DI41" s="61"/>
      <c r="DJ41" s="58"/>
      <c r="DK41" s="58"/>
      <c r="DL41" s="58"/>
      <c r="DM41" s="59"/>
      <c r="DN41" s="59"/>
      <c r="DO41" s="59"/>
      <c r="DP41" s="62"/>
      <c r="DQ41" s="62"/>
      <c r="DR41" s="62"/>
      <c r="DS41" s="123">
        <f t="shared" si="9"/>
        <v>0</v>
      </c>
      <c r="DT41" s="123">
        <f t="shared" si="10"/>
        <v>0</v>
      </c>
    </row>
    <row r="42" spans="1:124" s="66" customFormat="1" ht="15" hidden="1" customHeight="1">
      <c r="A42" s="217">
        <v>1207</v>
      </c>
      <c r="B42" s="52" t="s">
        <v>913</v>
      </c>
      <c r="C42" s="52" t="s">
        <v>1048</v>
      </c>
      <c r="D42" s="52">
        <v>7000</v>
      </c>
      <c r="E42" s="217" t="s">
        <v>329</v>
      </c>
      <c r="F42" s="217" t="s">
        <v>331</v>
      </c>
      <c r="G42" s="217">
        <v>2</v>
      </c>
      <c r="H42" s="217"/>
      <c r="I42" s="152">
        <v>43621</v>
      </c>
      <c r="J42" s="217" t="s">
        <v>211</v>
      </c>
      <c r="K42" s="217" t="s">
        <v>479</v>
      </c>
      <c r="L42" s="217" t="s">
        <v>211</v>
      </c>
      <c r="M42" s="217" t="s">
        <v>1293</v>
      </c>
      <c r="N42" s="217">
        <v>61102099</v>
      </c>
      <c r="O42" s="117" t="s">
        <v>1174</v>
      </c>
      <c r="P42" s="51" t="s">
        <v>219</v>
      </c>
      <c r="Q42" s="217" t="s">
        <v>211</v>
      </c>
      <c r="R42" s="217" t="s">
        <v>211</v>
      </c>
      <c r="S42" s="217" t="s">
        <v>515</v>
      </c>
      <c r="T42" s="226" t="s">
        <v>211</v>
      </c>
      <c r="U42" s="226" t="s">
        <v>4</v>
      </c>
      <c r="V42" s="226" t="s">
        <v>212</v>
      </c>
      <c r="W42" s="226"/>
      <c r="X42" s="226" t="s">
        <v>1082</v>
      </c>
      <c r="Y42" s="226" t="s">
        <v>4</v>
      </c>
      <c r="Z42" s="226" t="s">
        <v>211</v>
      </c>
      <c r="AA42" s="226" t="s">
        <v>211</v>
      </c>
      <c r="AB42" s="65" t="s">
        <v>267</v>
      </c>
      <c r="AC42" s="53" t="s">
        <v>622</v>
      </c>
      <c r="AD42" s="53" t="s">
        <v>1543</v>
      </c>
      <c r="AE42" s="53" t="s">
        <v>622</v>
      </c>
      <c r="AF42" s="217" t="s">
        <v>622</v>
      </c>
      <c r="AG42" s="217" t="s">
        <v>622</v>
      </c>
      <c r="AH42" s="226" t="s">
        <v>606</v>
      </c>
      <c r="AI42" s="226"/>
      <c r="AJ42" s="226" t="s">
        <v>740</v>
      </c>
      <c r="AK42" s="226"/>
      <c r="AL42" s="221" t="s">
        <v>650</v>
      </c>
      <c r="AM42" s="226" t="s">
        <v>213</v>
      </c>
      <c r="AN42" s="226"/>
      <c r="AO42" s="226"/>
      <c r="AP42" s="226"/>
      <c r="AQ42" s="226" t="s">
        <v>679</v>
      </c>
      <c r="AR42" s="226">
        <v>400</v>
      </c>
      <c r="AS42" s="197" t="s">
        <v>691</v>
      </c>
      <c r="AT42" s="218"/>
      <c r="AU42" s="226" t="s">
        <v>694</v>
      </c>
      <c r="AV42" s="226" t="s">
        <v>7</v>
      </c>
      <c r="AW42" s="226">
        <v>0</v>
      </c>
      <c r="AX42" s="54"/>
      <c r="AY42" s="54"/>
      <c r="AZ42" s="54"/>
      <c r="BA42" s="545"/>
      <c r="BB42" s="63"/>
      <c r="BC42" s="218" t="s">
        <v>215</v>
      </c>
      <c r="BD42" s="218" t="s">
        <v>1042</v>
      </c>
      <c r="BE42" s="218" t="s">
        <v>1043</v>
      </c>
      <c r="BF42" s="218">
        <v>16.899999999999999</v>
      </c>
      <c r="BG42" s="218">
        <f>IFERROR((BV42*(1-Assumptions!$K$3))*(1-BT42),0)</f>
        <v>18.932358719999996</v>
      </c>
      <c r="BH42" s="218">
        <f>BI42*2</f>
        <v>27.98</v>
      </c>
      <c r="BI42" s="218">
        <v>13.99</v>
      </c>
      <c r="BJ42" s="218"/>
      <c r="BK42" s="218"/>
      <c r="BL42" s="218"/>
      <c r="BM42" s="218"/>
      <c r="BN42" s="419" t="s">
        <v>1544</v>
      </c>
      <c r="BO42" s="143">
        <f>IFERROR(((IF(BN42&gt;0,BN42)))*INDEX(Assumptions!$B:$B,MATCH(AB42,Assumptions!$A:$A,0)),0)</f>
        <v>0</v>
      </c>
      <c r="BP42" s="55">
        <f>IFERROR(((IF(BN42&gt;0,BN42)))*INDEX(Assumptions!$C:$C,MATCH(AB42,Assumptions!$A:$A,0)),0)</f>
        <v>0</v>
      </c>
      <c r="BQ42" s="55">
        <f>IFERROR(((IF(BN42&gt;0,BN42)))*INDEX(Assumptions!$D:$D,MATCH(AB42,Assumptions!$A:$A,0)),0)</f>
        <v>0</v>
      </c>
      <c r="BR42" s="55">
        <f>IFERROR(((IF(BN42&gt;0,BN42)))*INDEX(Assumptions!$G:$G,MATCH(AC42,Assumptions!$F:$F,0)),0)</f>
        <v>0</v>
      </c>
      <c r="BS42" s="55">
        <f t="shared" si="1"/>
        <v>0</v>
      </c>
      <c r="BT42" s="56">
        <f>IFERROR(INDEX(Assumptions!$B:$B,MATCH(AB42,Assumptions!$A:$A,0))+INDEX(Assumptions!$C:$C,MATCH(AB42,Assumptions!$A:$A,0))+INDEX(Assumptions!$D:$D,MATCH(AB42,Assumptions!$A:$A,0))+INDEX(Assumptions!$G:$G,MATCH(AC42,Assumptions!$F:$F,0)),0)</f>
        <v>2.1999999999999999E-2</v>
      </c>
      <c r="BU42" s="218" t="e">
        <f t="shared" si="12"/>
        <v>#VALUE!</v>
      </c>
      <c r="BV42" s="218">
        <f t="shared" si="3"/>
        <v>43.995999999999995</v>
      </c>
      <c r="BW42" s="218">
        <f t="shared" si="4"/>
        <v>46.214285714285715</v>
      </c>
      <c r="BX42" s="226">
        <v>2.5</v>
      </c>
      <c r="BY42" s="218">
        <v>109.99</v>
      </c>
      <c r="BZ42" s="145">
        <v>1</v>
      </c>
      <c r="CA42" s="218" t="e">
        <f t="shared" si="5"/>
        <v>#VALUE!</v>
      </c>
      <c r="CB42" s="218">
        <f t="shared" si="6"/>
        <v>43.995999999999995</v>
      </c>
      <c r="CC42" s="316">
        <f t="shared" si="7"/>
        <v>0</v>
      </c>
      <c r="CD42" s="218">
        <f t="shared" si="8"/>
        <v>307.78000000000003</v>
      </c>
      <c r="CE42" s="218"/>
      <c r="CF42" s="218"/>
      <c r="CG42" s="64"/>
      <c r="CH42" s="64"/>
      <c r="CI42" s="64"/>
      <c r="CJ42" s="64"/>
      <c r="CK42" s="64"/>
      <c r="CL42" s="64"/>
      <c r="CM42" s="64"/>
      <c r="CN42" s="64"/>
      <c r="CO42" s="65"/>
      <c r="CP42" s="65"/>
      <c r="CQ42" s="53"/>
      <c r="CR42" s="57">
        <v>11</v>
      </c>
      <c r="CS42" s="57">
        <v>2</v>
      </c>
      <c r="CT42" s="175" t="s">
        <v>735</v>
      </c>
      <c r="CU42" s="57"/>
      <c r="CV42" s="57"/>
      <c r="CW42" s="58"/>
      <c r="CX42" s="59"/>
      <c r="CY42" s="90"/>
      <c r="CZ42" s="60"/>
      <c r="DA42" s="60"/>
      <c r="DB42" s="60"/>
      <c r="DC42" s="120"/>
      <c r="DD42" s="61"/>
      <c r="DE42" s="61"/>
      <c r="DF42" s="61"/>
      <c r="DG42" s="61"/>
      <c r="DH42" s="61"/>
      <c r="DI42" s="61"/>
      <c r="DJ42" s="58"/>
      <c r="DK42" s="58"/>
      <c r="DL42" s="58"/>
      <c r="DM42" s="59"/>
      <c r="DN42" s="59"/>
      <c r="DO42" s="59"/>
      <c r="DP42" s="62"/>
      <c r="DQ42" s="62"/>
      <c r="DR42" s="62"/>
      <c r="DS42" s="123" t="e">
        <f t="shared" si="9"/>
        <v>#VALUE!</v>
      </c>
      <c r="DT42" s="123">
        <f t="shared" si="10"/>
        <v>0</v>
      </c>
    </row>
    <row r="43" spans="1:124" s="66" customFormat="1" ht="14.25" customHeight="1">
      <c r="A43" s="217">
        <v>1208</v>
      </c>
      <c r="B43" s="52" t="s">
        <v>914</v>
      </c>
      <c r="C43" s="52" t="s">
        <v>1181</v>
      </c>
      <c r="D43" s="52">
        <v>8005</v>
      </c>
      <c r="E43" s="217" t="s">
        <v>329</v>
      </c>
      <c r="F43" s="217" t="s">
        <v>1196</v>
      </c>
      <c r="G43" s="217">
        <v>4</v>
      </c>
      <c r="H43" s="217"/>
      <c r="I43" s="152">
        <v>43621</v>
      </c>
      <c r="J43" s="217" t="s">
        <v>211</v>
      </c>
      <c r="K43" s="217" t="s">
        <v>479</v>
      </c>
      <c r="L43" s="217" t="s">
        <v>211</v>
      </c>
      <c r="M43" s="217" t="s">
        <v>1293</v>
      </c>
      <c r="N43" s="217">
        <v>61102099</v>
      </c>
      <c r="O43" s="117" t="s">
        <v>1174</v>
      </c>
      <c r="P43" s="51" t="s">
        <v>219</v>
      </c>
      <c r="Q43" s="217" t="s">
        <v>211</v>
      </c>
      <c r="R43" s="217" t="s">
        <v>211</v>
      </c>
      <c r="S43" s="217" t="s">
        <v>370</v>
      </c>
      <c r="T43" s="226" t="s">
        <v>211</v>
      </c>
      <c r="U43" s="226" t="s">
        <v>4</v>
      </c>
      <c r="V43" s="226" t="s">
        <v>212</v>
      </c>
      <c r="W43" s="226"/>
      <c r="X43" s="226" t="s">
        <v>1082</v>
      </c>
      <c r="Y43" s="226" t="s">
        <v>4</v>
      </c>
      <c r="Z43" s="226" t="s">
        <v>211</v>
      </c>
      <c r="AA43" s="226" t="s">
        <v>211</v>
      </c>
      <c r="AB43" s="65" t="s">
        <v>263</v>
      </c>
      <c r="AC43" s="53" t="s">
        <v>211</v>
      </c>
      <c r="AD43" s="53" t="s">
        <v>1542</v>
      </c>
      <c r="AE43" s="53" t="s">
        <v>622</v>
      </c>
      <c r="AF43" s="226" t="s">
        <v>1840</v>
      </c>
      <c r="AG43" s="226" t="s">
        <v>1801</v>
      </c>
      <c r="AH43" s="226" t="s">
        <v>1802</v>
      </c>
      <c r="AI43" s="226"/>
      <c r="AJ43" s="226" t="s">
        <v>740</v>
      </c>
      <c r="AK43" s="226"/>
      <c r="AL43" s="221" t="s">
        <v>650</v>
      </c>
      <c r="AM43" s="226" t="s">
        <v>213</v>
      </c>
      <c r="AN43" s="226" t="s">
        <v>1842</v>
      </c>
      <c r="AO43" s="226"/>
      <c r="AP43" s="226" t="s">
        <v>1842</v>
      </c>
      <c r="AQ43" s="226" t="s">
        <v>1813</v>
      </c>
      <c r="AR43" s="226">
        <v>400</v>
      </c>
      <c r="AS43" s="226" t="s">
        <v>1819</v>
      </c>
      <c r="AT43" s="226" t="s">
        <v>1825</v>
      </c>
      <c r="AU43" s="226" t="s">
        <v>1835</v>
      </c>
      <c r="AV43" s="226" t="s">
        <v>1838</v>
      </c>
      <c r="AW43" s="226">
        <v>0</v>
      </c>
      <c r="AX43" s="54"/>
      <c r="AY43" s="54"/>
      <c r="AZ43" s="54"/>
      <c r="BA43" s="624" t="s">
        <v>1829</v>
      </c>
      <c r="BB43" s="63"/>
      <c r="BC43" s="218" t="s">
        <v>215</v>
      </c>
      <c r="BD43" s="218" t="s">
        <v>1042</v>
      </c>
      <c r="BE43" s="218" t="s">
        <v>1043</v>
      </c>
      <c r="BF43" s="218">
        <v>16.899999999999999</v>
      </c>
      <c r="BG43" s="218">
        <f>IFERROR((BV43*(1-Assumptions!$K$3))*(1-BT43),0)</f>
        <v>18.932358719999996</v>
      </c>
      <c r="BH43" s="218">
        <f>BI43*2</f>
        <v>34.4</v>
      </c>
      <c r="BI43" s="218">
        <v>17.2</v>
      </c>
      <c r="BJ43" s="218"/>
      <c r="BK43" s="218"/>
      <c r="BL43" s="218"/>
      <c r="BM43" s="218"/>
      <c r="BN43" s="218">
        <v>17.2</v>
      </c>
      <c r="BO43" s="143">
        <f>IFERROR(((IF(BN43&gt;0,BN43)))*INDEX(Assumptions!$B:$B,MATCH(AB43,Assumptions!$A:$A,0)),0)</f>
        <v>0.34399999999999997</v>
      </c>
      <c r="BP43" s="55">
        <f>IFERROR(((IF(BN43&gt;0,BN43)))*INDEX(Assumptions!$C:$C,MATCH(AB43,Assumptions!$A:$A,0)),0)</f>
        <v>0</v>
      </c>
      <c r="BQ43" s="55">
        <f>IFERROR(((IF(BN43&gt;0,BN43)))*INDEX(Assumptions!$D:$D,MATCH(AB43,Assumptions!$A:$A,0)),0)</f>
        <v>3.44E-2</v>
      </c>
      <c r="BR43" s="55">
        <f>IFERROR(((IF(BN43&gt;0,BN43)))*INDEX(Assumptions!$G:$G,MATCH(AC43,Assumptions!$F:$F,0)),0)</f>
        <v>0</v>
      </c>
      <c r="BS43" s="55">
        <f t="shared" si="1"/>
        <v>0.37839999999999996</v>
      </c>
      <c r="BT43" s="56">
        <f>IFERROR(INDEX(Assumptions!$B:$B,MATCH(AB43,Assumptions!$A:$A,0))+INDEX(Assumptions!$C:$C,MATCH(AB43,Assumptions!$A:$A,0))+INDEX(Assumptions!$D:$D,MATCH(AB43,Assumptions!$A:$A,0))+INDEX(Assumptions!$G:$G,MATCH(AC43,Assumptions!$F:$F,0)),0)</f>
        <v>2.1999999999999999E-2</v>
      </c>
      <c r="BU43" s="218">
        <f t="shared" si="12"/>
        <v>17.578399999999998</v>
      </c>
      <c r="BV43" s="218">
        <f t="shared" si="3"/>
        <v>43.995999999999995</v>
      </c>
      <c r="BW43" s="218">
        <f t="shared" si="4"/>
        <v>46.214285714285715</v>
      </c>
      <c r="BX43" s="226">
        <v>2.5</v>
      </c>
      <c r="BY43" s="218">
        <v>109.99</v>
      </c>
      <c r="BZ43" s="145">
        <v>1</v>
      </c>
      <c r="CA43" s="218">
        <f t="shared" si="5"/>
        <v>17.578399999999998</v>
      </c>
      <c r="CB43" s="218">
        <f t="shared" si="6"/>
        <v>43.995999999999995</v>
      </c>
      <c r="CC43" s="316">
        <f t="shared" si="7"/>
        <v>0.60045458678061636</v>
      </c>
      <c r="CD43" s="218">
        <f t="shared" si="8"/>
        <v>344</v>
      </c>
      <c r="CE43" s="218"/>
      <c r="CF43" s="218"/>
      <c r="CG43" s="64"/>
      <c r="CH43" s="64"/>
      <c r="CI43" s="64"/>
      <c r="CJ43" s="64" t="s">
        <v>211</v>
      </c>
      <c r="CK43" s="64"/>
      <c r="CL43" s="64"/>
      <c r="CM43" s="64"/>
      <c r="CN43" s="64"/>
      <c r="CO43" s="65"/>
      <c r="CP43" s="65"/>
      <c r="CQ43" s="53"/>
      <c r="CR43" s="57">
        <v>10</v>
      </c>
      <c r="CS43" s="57" t="s">
        <v>211</v>
      </c>
      <c r="CT43" s="175" t="s">
        <v>735</v>
      </c>
      <c r="CU43" s="57"/>
      <c r="CV43" s="57"/>
      <c r="CW43" s="58"/>
      <c r="CX43" s="59"/>
      <c r="CY43" s="90"/>
      <c r="CZ43" s="60"/>
      <c r="DA43" s="60"/>
      <c r="DB43" s="60"/>
      <c r="DC43" s="120"/>
      <c r="DD43" s="61"/>
      <c r="DE43" s="61"/>
      <c r="DF43" s="61"/>
      <c r="DG43" s="61"/>
      <c r="DH43" s="61"/>
      <c r="DI43" s="61"/>
      <c r="DJ43" s="58"/>
      <c r="DK43" s="58"/>
      <c r="DL43" s="58"/>
      <c r="DM43" s="59"/>
      <c r="DN43" s="59"/>
      <c r="DO43" s="59"/>
      <c r="DP43" s="62"/>
      <c r="DQ43" s="62"/>
      <c r="DR43" s="62"/>
      <c r="DS43" s="123">
        <f t="shared" si="9"/>
        <v>0</v>
      </c>
      <c r="DT43" s="123">
        <f t="shared" si="10"/>
        <v>0</v>
      </c>
    </row>
    <row r="44" spans="1:124" s="66" customFormat="1" ht="15" hidden="1" customHeight="1">
      <c r="A44" s="217">
        <v>1210</v>
      </c>
      <c r="B44" s="52" t="s">
        <v>915</v>
      </c>
      <c r="C44" s="52" t="s">
        <v>1059</v>
      </c>
      <c r="D44" s="52">
        <v>8302</v>
      </c>
      <c r="E44" s="217" t="s">
        <v>332</v>
      </c>
      <c r="F44" s="217" t="s">
        <v>333</v>
      </c>
      <c r="G44" s="217">
        <v>3</v>
      </c>
      <c r="H44" s="217"/>
      <c r="I44" s="152">
        <v>43621</v>
      </c>
      <c r="J44" s="217" t="s">
        <v>211</v>
      </c>
      <c r="K44" s="217" t="s">
        <v>479</v>
      </c>
      <c r="L44" s="217" t="s">
        <v>211</v>
      </c>
      <c r="M44" s="217" t="s">
        <v>1293</v>
      </c>
      <c r="N44" s="217">
        <v>61102099</v>
      </c>
      <c r="O44" s="117" t="s">
        <v>1174</v>
      </c>
      <c r="P44" s="51" t="s">
        <v>219</v>
      </c>
      <c r="Q44" s="217" t="s">
        <v>211</v>
      </c>
      <c r="R44" s="217" t="s">
        <v>211</v>
      </c>
      <c r="S44" s="217" t="s">
        <v>370</v>
      </c>
      <c r="T44" s="226" t="s">
        <v>211</v>
      </c>
      <c r="U44" s="226" t="s">
        <v>7</v>
      </c>
      <c r="V44" s="226" t="s">
        <v>212</v>
      </c>
      <c r="W44" s="226" t="s">
        <v>211</v>
      </c>
      <c r="X44" s="226" t="s">
        <v>1082</v>
      </c>
      <c r="Y44" s="226" t="s">
        <v>578</v>
      </c>
      <c r="Z44" s="226" t="s">
        <v>211</v>
      </c>
      <c r="AA44" s="226" t="s">
        <v>211</v>
      </c>
      <c r="AB44" s="65" t="s">
        <v>220</v>
      </c>
      <c r="AC44" s="53" t="s">
        <v>584</v>
      </c>
      <c r="AD44" s="53" t="s">
        <v>1286</v>
      </c>
      <c r="AE44" s="53" t="s">
        <v>579</v>
      </c>
      <c r="AF44" s="217"/>
      <c r="AG44" s="226" t="s">
        <v>1353</v>
      </c>
      <c r="AH44" s="226" t="s">
        <v>607</v>
      </c>
      <c r="AI44" s="226" t="s">
        <v>623</v>
      </c>
      <c r="AJ44" s="226" t="s">
        <v>740</v>
      </c>
      <c r="AK44" s="226"/>
      <c r="AL44" s="221" t="s">
        <v>650</v>
      </c>
      <c r="AM44" s="226" t="s">
        <v>213</v>
      </c>
      <c r="AN44" s="226"/>
      <c r="AO44" s="226"/>
      <c r="AP44" s="226"/>
      <c r="AQ44" s="226" t="s">
        <v>680</v>
      </c>
      <c r="AR44" s="226">
        <v>500</v>
      </c>
      <c r="AS44" s="197" t="s">
        <v>622</v>
      </c>
      <c r="AT44" s="218"/>
      <c r="AU44" s="226" t="s">
        <v>694</v>
      </c>
      <c r="AV44" s="226" t="s">
        <v>622</v>
      </c>
      <c r="AW44" s="226">
        <v>0</v>
      </c>
      <c r="AX44" s="54"/>
      <c r="AY44" s="54"/>
      <c r="AZ44" s="54"/>
      <c r="BA44" s="546"/>
      <c r="BB44" s="63"/>
      <c r="BC44" s="218" t="s">
        <v>215</v>
      </c>
      <c r="BD44" s="218" t="s">
        <v>1042</v>
      </c>
      <c r="BE44" s="218" t="s">
        <v>1043</v>
      </c>
      <c r="BF44" s="218">
        <v>21</v>
      </c>
      <c r="BG44" s="218">
        <v>21</v>
      </c>
      <c r="BH44" s="218"/>
      <c r="BI44" s="168"/>
      <c r="BJ44" s="218">
        <v>23.3</v>
      </c>
      <c r="BK44" s="218"/>
      <c r="BL44" s="218"/>
      <c r="BM44" s="218"/>
      <c r="BN44" s="218">
        <f>IF(BM44&gt;0,BM44,IF(BL44&gt;0,BL44,IF(BK44&gt;0,BK44,IF(BJ44&gt;0,BJ44,IF(BI44&gt;0,BI44,0)))))</f>
        <v>23.3</v>
      </c>
      <c r="BO44" s="143">
        <f>IFERROR(((IF(BN44&gt;0,BN44)))*INDEX(Assumptions!$B:$B,MATCH(AB44,Assumptions!$A:$A,0)),0)</f>
        <v>0.46600000000000003</v>
      </c>
      <c r="BP44" s="55">
        <f>IFERROR(((IF(BN44&gt;0,BN44)))*INDEX(Assumptions!$C:$C,MATCH(AB44,Assumptions!$A:$A,0)),0)</f>
        <v>0</v>
      </c>
      <c r="BQ44" s="55">
        <f>IFERROR(((IF(BN44&gt;0,BN44)))*INDEX(Assumptions!$D:$D,MATCH(AB44,Assumptions!$A:$A,0)),0)</f>
        <v>4.6600000000000003E-2</v>
      </c>
      <c r="BR44" s="55">
        <f>IFERROR(((IF(BN44&gt;0,BN44)))*INDEX(Assumptions!$G:$G,MATCH(AC44,Assumptions!$F:$F,0)),0)</f>
        <v>0</v>
      </c>
      <c r="BS44" s="55">
        <f t="shared" si="1"/>
        <v>0.51260000000000006</v>
      </c>
      <c r="BT44" s="56">
        <f>IFERROR(INDEX(Assumptions!$B:$B,MATCH(AB44,Assumptions!$A:$A,0))+INDEX(Assumptions!$C:$C,MATCH(AB44,Assumptions!$A:$A,0))+INDEX(Assumptions!$D:$D,MATCH(AB44,Assumptions!$A:$A,0))+INDEX(Assumptions!$G:$G,MATCH(AC44,Assumptions!$F:$F,0)),0)</f>
        <v>0</v>
      </c>
      <c r="BU44" s="218">
        <f>((IF(BN44&gt;0,BN44,IF(BM44&gt;0,BM44,IF(BI44&gt;0,BI44,0)))))+BS44</f>
        <v>23.8126</v>
      </c>
      <c r="BV44" s="218">
        <f t="shared" si="3"/>
        <v>55.996000000000002</v>
      </c>
      <c r="BW44" s="218">
        <f t="shared" si="4"/>
        <v>58.819327731092443</v>
      </c>
      <c r="BX44" s="226">
        <v>2.5</v>
      </c>
      <c r="BY44" s="218">
        <v>139.99</v>
      </c>
      <c r="BZ44" s="145">
        <v>1</v>
      </c>
      <c r="CA44" s="218">
        <f t="shared" si="5"/>
        <v>23.8126</v>
      </c>
      <c r="CB44" s="218">
        <f t="shared" si="6"/>
        <v>55.996000000000002</v>
      </c>
      <c r="CC44" s="316">
        <f>IF(SUM(BM44:BN44)=0,0,(BV44-BU44)/BV44)</f>
        <v>0.57474462461604414</v>
      </c>
      <c r="CD44" s="218">
        <f t="shared" si="8"/>
        <v>0</v>
      </c>
      <c r="CE44" s="218"/>
      <c r="CF44" s="218"/>
      <c r="CG44" s="64"/>
      <c r="CH44" s="64"/>
      <c r="CI44" s="64"/>
      <c r="CJ44" s="64" t="s">
        <v>715</v>
      </c>
      <c r="CK44" s="64"/>
      <c r="CL44" s="64">
        <v>43487</v>
      </c>
      <c r="CM44" s="64"/>
      <c r="CN44" s="64"/>
      <c r="CO44" s="65" t="s">
        <v>728</v>
      </c>
      <c r="CP44" s="65"/>
      <c r="CQ44" s="53"/>
      <c r="CR44" s="57">
        <v>9</v>
      </c>
      <c r="CS44" s="57">
        <v>4</v>
      </c>
      <c r="CT44" s="174" t="s">
        <v>735</v>
      </c>
      <c r="CU44" s="57"/>
      <c r="CV44" s="57"/>
      <c r="CW44" s="58"/>
      <c r="CX44" s="59"/>
      <c r="CY44" s="59" t="s">
        <v>1715</v>
      </c>
      <c r="CZ44" s="60"/>
      <c r="DA44" s="60"/>
      <c r="DB44" s="60"/>
      <c r="DC44" s="120"/>
      <c r="DD44" s="61"/>
      <c r="DE44" s="61"/>
      <c r="DF44" s="61"/>
      <c r="DG44" s="61"/>
      <c r="DH44" s="61"/>
      <c r="DI44" s="61"/>
      <c r="DJ44" s="58"/>
      <c r="DK44" s="58"/>
      <c r="DL44" s="58"/>
      <c r="DM44" s="59"/>
      <c r="DN44" s="59"/>
      <c r="DO44" s="59"/>
      <c r="DP44" s="62"/>
      <c r="DQ44" s="62"/>
      <c r="DR44" s="62"/>
      <c r="DS44" s="123">
        <f t="shared" si="9"/>
        <v>0</v>
      </c>
      <c r="DT44" s="123">
        <f t="shared" si="10"/>
        <v>0</v>
      </c>
    </row>
    <row r="45" spans="1:124" s="66" customFormat="1" ht="15" customHeight="1">
      <c r="A45" s="217">
        <v>1215</v>
      </c>
      <c r="B45" s="52" t="s">
        <v>753</v>
      </c>
      <c r="C45" s="52" t="s">
        <v>1181</v>
      </c>
      <c r="D45" s="206">
        <v>8008</v>
      </c>
      <c r="E45" s="217" t="s">
        <v>334</v>
      </c>
      <c r="F45" s="217" t="s">
        <v>292</v>
      </c>
      <c r="G45" s="217">
        <v>1</v>
      </c>
      <c r="H45" s="217"/>
      <c r="I45" s="152">
        <v>43621</v>
      </c>
      <c r="J45" s="217" t="s">
        <v>211</v>
      </c>
      <c r="K45" s="217" t="s">
        <v>479</v>
      </c>
      <c r="L45" s="217" t="s">
        <v>211</v>
      </c>
      <c r="M45" s="217" t="s">
        <v>1206</v>
      </c>
      <c r="N45" s="217">
        <v>61091000</v>
      </c>
      <c r="O45" s="117" t="s">
        <v>1038</v>
      </c>
      <c r="P45" s="51" t="s">
        <v>219</v>
      </c>
      <c r="Q45" s="217" t="s">
        <v>211</v>
      </c>
      <c r="R45" s="217" t="s">
        <v>211</v>
      </c>
      <c r="S45" s="217" t="s">
        <v>515</v>
      </c>
      <c r="T45" s="226" t="s">
        <v>211</v>
      </c>
      <c r="U45" s="226" t="s">
        <v>541</v>
      </c>
      <c r="V45" s="226" t="s">
        <v>212</v>
      </c>
      <c r="W45" s="226" t="s">
        <v>211</v>
      </c>
      <c r="X45" s="226" t="s">
        <v>1082</v>
      </c>
      <c r="Y45" s="226" t="s">
        <v>578</v>
      </c>
      <c r="Z45" s="226" t="s">
        <v>211</v>
      </c>
      <c r="AA45" s="226" t="s">
        <v>211</v>
      </c>
      <c r="AB45" s="65" t="s">
        <v>263</v>
      </c>
      <c r="AC45" s="53" t="s">
        <v>211</v>
      </c>
      <c r="AD45" s="53" t="s">
        <v>1542</v>
      </c>
      <c r="AE45" s="53" t="s">
        <v>622</v>
      </c>
      <c r="AF45" s="226" t="s">
        <v>609</v>
      </c>
      <c r="AG45" s="226" t="s">
        <v>1801</v>
      </c>
      <c r="AH45" s="226" t="s">
        <v>1841</v>
      </c>
      <c r="AI45" s="226"/>
      <c r="AJ45" s="226" t="s">
        <v>740</v>
      </c>
      <c r="AK45" s="226"/>
      <c r="AL45" s="221" t="s">
        <v>650</v>
      </c>
      <c r="AM45" s="226" t="s">
        <v>213</v>
      </c>
      <c r="AN45" s="226" t="s">
        <v>1842</v>
      </c>
      <c r="AO45" s="226"/>
      <c r="AP45" s="226" t="s">
        <v>1842</v>
      </c>
      <c r="AQ45" s="226" t="s">
        <v>1814</v>
      </c>
      <c r="AR45" s="226">
        <v>250</v>
      </c>
      <c r="AS45" s="623" t="s">
        <v>622</v>
      </c>
      <c r="AT45" s="218" t="s">
        <v>1824</v>
      </c>
      <c r="AU45" s="226" t="s">
        <v>1835</v>
      </c>
      <c r="AV45" s="226" t="s">
        <v>1838</v>
      </c>
      <c r="AW45" s="226">
        <v>0</v>
      </c>
      <c r="AX45" s="54"/>
      <c r="AY45" s="54"/>
      <c r="AZ45" s="54"/>
      <c r="BA45" s="623" t="s">
        <v>622</v>
      </c>
      <c r="BB45" s="63"/>
      <c r="BC45" s="218" t="s">
        <v>215</v>
      </c>
      <c r="BD45" s="218" t="s">
        <v>1042</v>
      </c>
      <c r="BE45" s="218" t="s">
        <v>1043</v>
      </c>
      <c r="BF45" s="218">
        <v>10.199999999999999</v>
      </c>
      <c r="BG45" s="218">
        <f>IFERROR((BV45*(1-Assumptions!$K$3))*(1-BT45),0)</f>
        <v>10.325958719999999</v>
      </c>
      <c r="BH45" s="218">
        <f t="shared" ref="BH45:BH56" si="13">BI45*2</f>
        <v>18.8</v>
      </c>
      <c r="BI45" s="218">
        <v>9.4</v>
      </c>
      <c r="BJ45" s="218"/>
      <c r="BK45" s="218"/>
      <c r="BL45" s="218"/>
      <c r="BM45" s="218"/>
      <c r="BN45" s="218">
        <v>9.4</v>
      </c>
      <c r="BO45" s="143">
        <f>IFERROR(((IF(BN45&gt;0,BN45)))*INDEX(Assumptions!$B:$B,MATCH(AB45,Assumptions!$A:$A,0)),0)</f>
        <v>0.188</v>
      </c>
      <c r="BP45" s="55">
        <f>IFERROR(((IF(BN45&gt;0,BN45)))*INDEX(Assumptions!$C:$C,MATCH(AB45,Assumptions!$A:$A,0)),0)</f>
        <v>0</v>
      </c>
      <c r="BQ45" s="55">
        <f>IFERROR(((IF(BN45&gt;0,BN45)))*INDEX(Assumptions!$D:$D,MATCH(AB45,Assumptions!$A:$A,0)),0)</f>
        <v>1.8800000000000001E-2</v>
      </c>
      <c r="BR45" s="55">
        <f>IFERROR(((IF(BN45&gt;0,BN45)))*INDEX(Assumptions!$G:$G,MATCH(AC45,Assumptions!$F:$F,0)),0)</f>
        <v>0</v>
      </c>
      <c r="BS45" s="55">
        <f t="shared" si="1"/>
        <v>0.20680000000000001</v>
      </c>
      <c r="BT45" s="56">
        <f>IFERROR(INDEX(Assumptions!$B:$B,MATCH(AB45,Assumptions!$A:$A,0))+INDEX(Assumptions!$C:$C,MATCH(AB45,Assumptions!$A:$A,0))+INDEX(Assumptions!$D:$D,MATCH(AB45,Assumptions!$A:$A,0))+INDEX(Assumptions!$G:$G,MATCH(AC45,Assumptions!$F:$F,0)),0)</f>
        <v>2.1999999999999999E-2</v>
      </c>
      <c r="BU45" s="218">
        <f t="shared" si="12"/>
        <v>9.6067999999999998</v>
      </c>
      <c r="BV45" s="218">
        <f t="shared" si="3"/>
        <v>23.996000000000002</v>
      </c>
      <c r="BW45" s="218">
        <f t="shared" si="4"/>
        <v>25.205882352941178</v>
      </c>
      <c r="BX45" s="226">
        <v>2.5</v>
      </c>
      <c r="BY45" s="168">
        <v>59.99</v>
      </c>
      <c r="BZ45" s="145">
        <v>1</v>
      </c>
      <c r="CA45" s="218">
        <f t="shared" si="5"/>
        <v>9.6067999999999998</v>
      </c>
      <c r="CB45" s="218">
        <f t="shared" si="6"/>
        <v>23.996000000000002</v>
      </c>
      <c r="CC45" s="315">
        <f t="shared" si="7"/>
        <v>0.59964994165694285</v>
      </c>
      <c r="CD45" s="218">
        <f t="shared" si="8"/>
        <v>244.4</v>
      </c>
      <c r="CE45" s="218"/>
      <c r="CF45" s="218"/>
      <c r="CG45" s="64"/>
      <c r="CH45" s="64"/>
      <c r="CI45" s="64"/>
      <c r="CJ45" s="64" t="s">
        <v>1754</v>
      </c>
      <c r="CK45" s="64" t="s">
        <v>704</v>
      </c>
      <c r="CL45" s="64">
        <v>43487</v>
      </c>
      <c r="CM45" s="64"/>
      <c r="CN45" s="64"/>
      <c r="CO45" s="65" t="s">
        <v>729</v>
      </c>
      <c r="CP45" s="65"/>
      <c r="CQ45" s="53"/>
      <c r="CR45" s="57">
        <v>13</v>
      </c>
      <c r="CS45" s="57" t="s">
        <v>211</v>
      </c>
      <c r="CT45" s="175" t="s">
        <v>735</v>
      </c>
      <c r="CU45" s="57"/>
      <c r="CV45" s="57"/>
      <c r="CW45" s="58"/>
      <c r="CX45" s="59"/>
      <c r="CY45" s="90"/>
      <c r="CZ45" s="60"/>
      <c r="DA45" s="60"/>
      <c r="DB45" s="60"/>
      <c r="DC45" s="120"/>
      <c r="DD45" s="61"/>
      <c r="DE45" s="61"/>
      <c r="DF45" s="61"/>
      <c r="DG45" s="61"/>
      <c r="DH45" s="61"/>
      <c r="DI45" s="61"/>
      <c r="DJ45" s="58"/>
      <c r="DK45" s="58"/>
      <c r="DL45" s="58"/>
      <c r="DM45" s="59"/>
      <c r="DN45" s="59"/>
      <c r="DO45" s="59"/>
      <c r="DP45" s="62"/>
      <c r="DQ45" s="62"/>
      <c r="DR45" s="62"/>
      <c r="DS45" s="123">
        <f t="shared" si="9"/>
        <v>0</v>
      </c>
      <c r="DT45" s="123">
        <f t="shared" si="10"/>
        <v>0</v>
      </c>
    </row>
    <row r="46" spans="1:124" s="66" customFormat="1" ht="15" customHeight="1">
      <c r="A46" s="217">
        <v>1220</v>
      </c>
      <c r="B46" s="52" t="s">
        <v>754</v>
      </c>
      <c r="C46" s="52" t="s">
        <v>1184</v>
      </c>
      <c r="D46" s="52">
        <v>7712</v>
      </c>
      <c r="E46" s="217" t="s">
        <v>334</v>
      </c>
      <c r="F46" s="217" t="s">
        <v>310</v>
      </c>
      <c r="G46" s="217">
        <v>1</v>
      </c>
      <c r="H46" s="217"/>
      <c r="I46" s="152">
        <v>43621</v>
      </c>
      <c r="J46" s="217" t="s">
        <v>211</v>
      </c>
      <c r="K46" s="217" t="s">
        <v>479</v>
      </c>
      <c r="L46" s="217" t="s">
        <v>211</v>
      </c>
      <c r="M46" s="217" t="s">
        <v>1206</v>
      </c>
      <c r="N46" s="217">
        <v>61091000</v>
      </c>
      <c r="O46" s="117" t="s">
        <v>1038</v>
      </c>
      <c r="P46" s="51" t="s">
        <v>219</v>
      </c>
      <c r="Q46" s="217" t="s">
        <v>211</v>
      </c>
      <c r="R46" s="217" t="s">
        <v>211</v>
      </c>
      <c r="S46" s="217" t="s">
        <v>515</v>
      </c>
      <c r="T46" s="226" t="s">
        <v>211</v>
      </c>
      <c r="U46" s="226" t="s">
        <v>541</v>
      </c>
      <c r="V46" s="226" t="s">
        <v>212</v>
      </c>
      <c r="W46" s="226"/>
      <c r="X46" s="226" t="s">
        <v>1082</v>
      </c>
      <c r="Y46" s="226" t="s">
        <v>578</v>
      </c>
      <c r="Z46" s="226" t="s">
        <v>211</v>
      </c>
      <c r="AA46" s="226"/>
      <c r="AB46" s="65" t="s">
        <v>263</v>
      </c>
      <c r="AC46" s="53" t="s">
        <v>211</v>
      </c>
      <c r="AD46" s="53" t="s">
        <v>1542</v>
      </c>
      <c r="AE46" s="53" t="s">
        <v>622</v>
      </c>
      <c r="AF46" s="226" t="s">
        <v>609</v>
      </c>
      <c r="AG46" s="226" t="s">
        <v>1801</v>
      </c>
      <c r="AH46" s="226" t="s">
        <v>1841</v>
      </c>
      <c r="AI46" s="226"/>
      <c r="AJ46" s="226" t="s">
        <v>740</v>
      </c>
      <c r="AK46" s="226"/>
      <c r="AL46" s="221" t="s">
        <v>650</v>
      </c>
      <c r="AM46" s="226" t="s">
        <v>213</v>
      </c>
      <c r="AN46" s="226" t="s">
        <v>1842</v>
      </c>
      <c r="AO46" s="226"/>
      <c r="AP46" s="226" t="s">
        <v>1842</v>
      </c>
      <c r="AQ46" s="226" t="s">
        <v>1814</v>
      </c>
      <c r="AR46" s="226">
        <v>250</v>
      </c>
      <c r="AS46" s="623" t="s">
        <v>622</v>
      </c>
      <c r="AT46" s="218" t="s">
        <v>1824</v>
      </c>
      <c r="AU46" s="226" t="s">
        <v>1835</v>
      </c>
      <c r="AV46" s="226" t="s">
        <v>1838</v>
      </c>
      <c r="AW46" s="226">
        <v>0</v>
      </c>
      <c r="AX46" s="54"/>
      <c r="AY46" s="54"/>
      <c r="AZ46" s="54"/>
      <c r="BA46" s="623" t="s">
        <v>622</v>
      </c>
      <c r="BB46" s="63"/>
      <c r="BC46" s="218" t="s">
        <v>215</v>
      </c>
      <c r="BD46" s="218" t="s">
        <v>1042</v>
      </c>
      <c r="BE46" s="218" t="s">
        <v>1043</v>
      </c>
      <c r="BF46" s="218">
        <v>10.199999999999999</v>
      </c>
      <c r="BG46" s="218">
        <f>IFERROR((BV46*(1-Assumptions!$K$3))*(1-BT46),0)</f>
        <v>10.325958719999999</v>
      </c>
      <c r="BH46" s="218">
        <f t="shared" si="13"/>
        <v>18.8</v>
      </c>
      <c r="BI46" s="218">
        <v>9.4</v>
      </c>
      <c r="BJ46" s="218"/>
      <c r="BK46" s="218"/>
      <c r="BL46" s="218"/>
      <c r="BM46" s="218"/>
      <c r="BN46" s="218">
        <v>9.4</v>
      </c>
      <c r="BO46" s="143">
        <f>IFERROR(((IF(BN46&gt;0,BN46)))*INDEX(Assumptions!$B:$B,MATCH(AB46,Assumptions!$A:$A,0)),0)</f>
        <v>0.188</v>
      </c>
      <c r="BP46" s="55">
        <f>IFERROR(((IF(BN46&gt;0,BN46)))*INDEX(Assumptions!$C:$C,MATCH(AB46,Assumptions!$A:$A,0)),0)</f>
        <v>0</v>
      </c>
      <c r="BQ46" s="55">
        <f>IFERROR(((IF(BN46&gt;0,BN46)))*INDEX(Assumptions!$D:$D,MATCH(AB46,Assumptions!$A:$A,0)),0)</f>
        <v>1.8800000000000001E-2</v>
      </c>
      <c r="BR46" s="55">
        <f>IFERROR(((IF(BN46&gt;0,BN46)))*INDEX(Assumptions!$G:$G,MATCH(AC46,Assumptions!$F:$F,0)),0)</f>
        <v>0</v>
      </c>
      <c r="BS46" s="55">
        <f t="shared" si="1"/>
        <v>0.20680000000000001</v>
      </c>
      <c r="BT46" s="56">
        <f>IFERROR(INDEX(Assumptions!$B:$B,MATCH(AB46,Assumptions!$A:$A,0))+INDEX(Assumptions!$C:$C,MATCH(AB46,Assumptions!$A:$A,0))+INDEX(Assumptions!$D:$D,MATCH(AB46,Assumptions!$A:$A,0))+INDEX(Assumptions!$G:$G,MATCH(AC46,Assumptions!$F:$F,0)),0)</f>
        <v>2.1999999999999999E-2</v>
      </c>
      <c r="BU46" s="218">
        <f t="shared" si="12"/>
        <v>9.6067999999999998</v>
      </c>
      <c r="BV46" s="218">
        <f t="shared" si="3"/>
        <v>23.996000000000002</v>
      </c>
      <c r="BW46" s="218">
        <f t="shared" si="4"/>
        <v>25.205882352941178</v>
      </c>
      <c r="BX46" s="226">
        <v>2.5</v>
      </c>
      <c r="BY46" s="168">
        <v>59.99</v>
      </c>
      <c r="BZ46" s="145">
        <v>1</v>
      </c>
      <c r="CA46" s="218">
        <f t="shared" si="5"/>
        <v>9.6067999999999998</v>
      </c>
      <c r="CB46" s="218">
        <f t="shared" si="6"/>
        <v>23.996000000000002</v>
      </c>
      <c r="CC46" s="315">
        <f t="shared" si="7"/>
        <v>0.59964994165694285</v>
      </c>
      <c r="CD46" s="218">
        <f t="shared" si="8"/>
        <v>94</v>
      </c>
      <c r="CE46" s="218"/>
      <c r="CF46" s="218"/>
      <c r="CG46" s="64"/>
      <c r="CH46" s="64"/>
      <c r="CI46" s="64"/>
      <c r="CJ46" s="64" t="s">
        <v>1754</v>
      </c>
      <c r="CK46" s="64"/>
      <c r="CL46" s="64"/>
      <c r="CM46" s="64"/>
      <c r="CN46" s="64"/>
      <c r="CO46" s="65" t="s">
        <v>729</v>
      </c>
      <c r="CP46" s="65"/>
      <c r="CQ46" s="53"/>
      <c r="CR46" s="57">
        <v>5</v>
      </c>
      <c r="CS46" s="57" t="s">
        <v>211</v>
      </c>
      <c r="CT46" s="175" t="s">
        <v>735</v>
      </c>
      <c r="CU46" s="57"/>
      <c r="CV46" s="57"/>
      <c r="CW46" s="58"/>
      <c r="CX46" s="59"/>
      <c r="CY46" s="90"/>
      <c r="CZ46" s="60"/>
      <c r="DA46" s="60"/>
      <c r="DB46" s="60"/>
      <c r="DC46" s="120"/>
      <c r="DD46" s="61"/>
      <c r="DE46" s="61"/>
      <c r="DF46" s="61"/>
      <c r="DG46" s="61"/>
      <c r="DH46" s="61"/>
      <c r="DI46" s="61"/>
      <c r="DJ46" s="58"/>
      <c r="DK46" s="58"/>
      <c r="DL46" s="58"/>
      <c r="DM46" s="59"/>
      <c r="DN46" s="59"/>
      <c r="DO46" s="59"/>
      <c r="DP46" s="62"/>
      <c r="DQ46" s="62"/>
      <c r="DR46" s="62"/>
      <c r="DS46" s="123">
        <f t="shared" si="9"/>
        <v>0</v>
      </c>
      <c r="DT46" s="123">
        <f t="shared" si="10"/>
        <v>0</v>
      </c>
    </row>
    <row r="47" spans="1:124" s="66" customFormat="1" ht="15" customHeight="1">
      <c r="A47" s="217">
        <v>1230</v>
      </c>
      <c r="B47" s="52" t="s">
        <v>916</v>
      </c>
      <c r="C47" s="52" t="s">
        <v>1181</v>
      </c>
      <c r="D47" s="206">
        <v>8009</v>
      </c>
      <c r="E47" s="217" t="s">
        <v>335</v>
      </c>
      <c r="F47" s="217" t="s">
        <v>336</v>
      </c>
      <c r="G47" s="217">
        <v>1</v>
      </c>
      <c r="H47" s="217"/>
      <c r="I47" s="152">
        <v>43621</v>
      </c>
      <c r="J47" s="217" t="s">
        <v>211</v>
      </c>
      <c r="K47" s="217" t="s">
        <v>479</v>
      </c>
      <c r="L47" s="217" t="s">
        <v>211</v>
      </c>
      <c r="M47" s="217" t="s">
        <v>1037</v>
      </c>
      <c r="N47" s="217">
        <v>61099090</v>
      </c>
      <c r="O47" s="117" t="s">
        <v>1172</v>
      </c>
      <c r="P47" s="51" t="s">
        <v>219</v>
      </c>
      <c r="Q47" s="217" t="s">
        <v>211</v>
      </c>
      <c r="R47" s="217" t="s">
        <v>211</v>
      </c>
      <c r="S47" s="217" t="s">
        <v>515</v>
      </c>
      <c r="T47" s="226" t="s">
        <v>211</v>
      </c>
      <c r="U47" s="226" t="s">
        <v>4</v>
      </c>
      <c r="V47" s="226" t="s">
        <v>212</v>
      </c>
      <c r="W47" s="226" t="s">
        <v>211</v>
      </c>
      <c r="X47" s="226" t="s">
        <v>1082</v>
      </c>
      <c r="Y47" s="226" t="s">
        <v>4</v>
      </c>
      <c r="Z47" s="226" t="s">
        <v>211</v>
      </c>
      <c r="AA47" s="226" t="s">
        <v>211</v>
      </c>
      <c r="AB47" s="65" t="s">
        <v>263</v>
      </c>
      <c r="AC47" s="53" t="s">
        <v>211</v>
      </c>
      <c r="AD47" s="53" t="s">
        <v>1542</v>
      </c>
      <c r="AE47" s="53" t="s">
        <v>622</v>
      </c>
      <c r="AF47" s="226" t="s">
        <v>610</v>
      </c>
      <c r="AG47" s="226" t="s">
        <v>1801</v>
      </c>
      <c r="AH47" s="159" t="s">
        <v>1804</v>
      </c>
      <c r="AI47" s="226"/>
      <c r="AJ47" s="226" t="s">
        <v>740</v>
      </c>
      <c r="AK47" s="226"/>
      <c r="AL47" s="221" t="s">
        <v>650</v>
      </c>
      <c r="AM47" s="226" t="s">
        <v>652</v>
      </c>
      <c r="AN47" s="226" t="s">
        <v>1842</v>
      </c>
      <c r="AO47" s="226"/>
      <c r="AP47" s="226" t="s">
        <v>1842</v>
      </c>
      <c r="AQ47" s="226" t="s">
        <v>1815</v>
      </c>
      <c r="AR47" s="226">
        <v>100</v>
      </c>
      <c r="AS47" s="197" t="s">
        <v>1820</v>
      </c>
      <c r="AT47" s="226" t="s">
        <v>1826</v>
      </c>
      <c r="AU47" s="226" t="s">
        <v>1835</v>
      </c>
      <c r="AV47" s="226" t="s">
        <v>1838</v>
      </c>
      <c r="AW47" s="226">
        <v>0</v>
      </c>
      <c r="AX47" s="54"/>
      <c r="AY47" s="54"/>
      <c r="AZ47" s="54"/>
      <c r="BA47" s="624" t="s">
        <v>1830</v>
      </c>
      <c r="BB47" s="63"/>
      <c r="BC47" s="218" t="s">
        <v>215</v>
      </c>
      <c r="BD47" s="218" t="s">
        <v>1042</v>
      </c>
      <c r="BE47" s="218" t="s">
        <v>1043</v>
      </c>
      <c r="BF47" s="218">
        <v>10.199999999999999</v>
      </c>
      <c r="BG47" s="218">
        <f>IFERROR((BV47*(1-Assumptions!$K$3))*(1-BT47),0)</f>
        <v>10.325958719999999</v>
      </c>
      <c r="BH47" s="218">
        <f t="shared" si="13"/>
        <v>18.8</v>
      </c>
      <c r="BI47" s="218">
        <v>9.4</v>
      </c>
      <c r="BJ47" s="218"/>
      <c r="BK47" s="218"/>
      <c r="BL47" s="218"/>
      <c r="BM47" s="218"/>
      <c r="BN47" s="218">
        <v>9.4</v>
      </c>
      <c r="BO47" s="143">
        <f>IFERROR(((IF(BN47&gt;0,BN47)))*INDEX(Assumptions!$B:$B,MATCH(AB47,Assumptions!$A:$A,0)),0)</f>
        <v>0.188</v>
      </c>
      <c r="BP47" s="55">
        <f>IFERROR(((IF(BN47&gt;0,BN47)))*INDEX(Assumptions!$C:$C,MATCH(AB47,Assumptions!$A:$A,0)),0)</f>
        <v>0</v>
      </c>
      <c r="BQ47" s="55">
        <f>IFERROR(((IF(BN47&gt;0,BN47)))*INDEX(Assumptions!$D:$D,MATCH(AB47,Assumptions!$A:$A,0)),0)</f>
        <v>1.8800000000000001E-2</v>
      </c>
      <c r="BR47" s="55">
        <f>IFERROR(((IF(BN47&gt;0,BN47)))*INDEX(Assumptions!$G:$G,MATCH(AC47,Assumptions!$F:$F,0)),0)</f>
        <v>0</v>
      </c>
      <c r="BS47" s="55">
        <f t="shared" si="1"/>
        <v>0.20680000000000001</v>
      </c>
      <c r="BT47" s="56">
        <f>IFERROR(INDEX(Assumptions!$B:$B,MATCH(AB47,Assumptions!$A:$A,0))+INDEX(Assumptions!$C:$C,MATCH(AB47,Assumptions!$A:$A,0))+INDEX(Assumptions!$D:$D,MATCH(AB47,Assumptions!$A:$A,0))+INDEX(Assumptions!$G:$G,MATCH(AC47,Assumptions!$F:$F,0)),0)</f>
        <v>2.1999999999999999E-2</v>
      </c>
      <c r="BU47" s="218">
        <f t="shared" si="12"/>
        <v>9.6067999999999998</v>
      </c>
      <c r="BV47" s="218">
        <f t="shared" si="3"/>
        <v>23.996000000000002</v>
      </c>
      <c r="BW47" s="218">
        <f t="shared" si="4"/>
        <v>25.205882352941178</v>
      </c>
      <c r="BX47" s="226">
        <v>2.5</v>
      </c>
      <c r="BY47" s="168">
        <v>59.99</v>
      </c>
      <c r="BZ47" s="145">
        <v>1</v>
      </c>
      <c r="CA47" s="218">
        <f t="shared" si="5"/>
        <v>9.6067999999999998</v>
      </c>
      <c r="CB47" s="218">
        <f t="shared" si="6"/>
        <v>23.996000000000002</v>
      </c>
      <c r="CC47" s="315">
        <f t="shared" si="7"/>
        <v>0.59964994165694285</v>
      </c>
      <c r="CD47" s="218">
        <f t="shared" si="8"/>
        <v>206.8</v>
      </c>
      <c r="CE47" s="218"/>
      <c r="CF47" s="218"/>
      <c r="CG47" s="64"/>
      <c r="CH47" s="64"/>
      <c r="CI47" s="64"/>
      <c r="CJ47" s="64" t="s">
        <v>1305</v>
      </c>
      <c r="CK47" s="64" t="s">
        <v>704</v>
      </c>
      <c r="CL47" s="64"/>
      <c r="CM47" s="64"/>
      <c r="CN47" s="64"/>
      <c r="CO47" s="65"/>
      <c r="CP47" s="65"/>
      <c r="CQ47" s="53"/>
      <c r="CR47" s="57">
        <v>11</v>
      </c>
      <c r="CS47" s="57" t="s">
        <v>211</v>
      </c>
      <c r="CT47" s="175" t="s">
        <v>735</v>
      </c>
      <c r="CU47" s="57"/>
      <c r="CV47" s="57"/>
      <c r="CW47" s="58"/>
      <c r="CX47" s="59" t="s">
        <v>1718</v>
      </c>
      <c r="CY47" s="90"/>
      <c r="CZ47" s="60"/>
      <c r="DA47" s="60"/>
      <c r="DB47" s="60"/>
      <c r="DC47" s="120"/>
      <c r="DD47" s="61"/>
      <c r="DE47" s="61"/>
      <c r="DF47" s="61"/>
      <c r="DG47" s="61"/>
      <c r="DH47" s="61"/>
      <c r="DI47" s="61"/>
      <c r="DJ47" s="58"/>
      <c r="DK47" s="58"/>
      <c r="DL47" s="58"/>
      <c r="DM47" s="59"/>
      <c r="DN47" s="59"/>
      <c r="DO47" s="59"/>
      <c r="DP47" s="62"/>
      <c r="DQ47" s="62"/>
      <c r="DR47" s="62"/>
      <c r="DS47" s="123">
        <f t="shared" si="9"/>
        <v>0</v>
      </c>
      <c r="DT47" s="123">
        <f t="shared" si="10"/>
        <v>0</v>
      </c>
    </row>
    <row r="48" spans="1:124" s="66" customFormat="1" ht="15" customHeight="1">
      <c r="A48" s="217">
        <v>1235</v>
      </c>
      <c r="B48" s="52" t="s">
        <v>917</v>
      </c>
      <c r="C48" s="52" t="s">
        <v>1184</v>
      </c>
      <c r="D48" s="52">
        <v>7713</v>
      </c>
      <c r="E48" s="217" t="s">
        <v>335</v>
      </c>
      <c r="F48" s="73" t="s">
        <v>337</v>
      </c>
      <c r="G48" s="217">
        <v>1</v>
      </c>
      <c r="H48" s="217"/>
      <c r="I48" s="152">
        <v>43621</v>
      </c>
      <c r="J48" s="217" t="s">
        <v>211</v>
      </c>
      <c r="K48" s="217" t="s">
        <v>479</v>
      </c>
      <c r="L48" s="217" t="s">
        <v>211</v>
      </c>
      <c r="M48" s="217" t="s">
        <v>1037</v>
      </c>
      <c r="N48" s="217">
        <v>61099090</v>
      </c>
      <c r="O48" s="117" t="s">
        <v>1172</v>
      </c>
      <c r="P48" s="51" t="s">
        <v>219</v>
      </c>
      <c r="Q48" s="217" t="s">
        <v>211</v>
      </c>
      <c r="R48" s="217" t="s">
        <v>211</v>
      </c>
      <c r="S48" s="217" t="s">
        <v>515</v>
      </c>
      <c r="T48" s="226" t="s">
        <v>211</v>
      </c>
      <c r="U48" s="226" t="s">
        <v>4</v>
      </c>
      <c r="V48" s="226" t="s">
        <v>212</v>
      </c>
      <c r="W48" s="226"/>
      <c r="X48" s="226" t="s">
        <v>1082</v>
      </c>
      <c r="Y48" s="226" t="s">
        <v>4</v>
      </c>
      <c r="Z48" s="226" t="s">
        <v>211</v>
      </c>
      <c r="AA48" s="226" t="s">
        <v>211</v>
      </c>
      <c r="AB48" s="65" t="s">
        <v>263</v>
      </c>
      <c r="AC48" s="53" t="s">
        <v>211</v>
      </c>
      <c r="AD48" s="53" t="s">
        <v>1542</v>
      </c>
      <c r="AE48" s="53" t="s">
        <v>622</v>
      </c>
      <c r="AF48" s="226" t="s">
        <v>610</v>
      </c>
      <c r="AG48" s="226" t="s">
        <v>1801</v>
      </c>
      <c r="AH48" s="159" t="s">
        <v>1804</v>
      </c>
      <c r="AI48" s="226"/>
      <c r="AJ48" s="226" t="s">
        <v>740</v>
      </c>
      <c r="AK48" s="226"/>
      <c r="AL48" s="221" t="s">
        <v>650</v>
      </c>
      <c r="AM48" s="226" t="s">
        <v>652</v>
      </c>
      <c r="AN48" s="226" t="s">
        <v>1842</v>
      </c>
      <c r="AO48" s="226"/>
      <c r="AP48" s="226" t="s">
        <v>1842</v>
      </c>
      <c r="AQ48" s="226" t="s">
        <v>1815</v>
      </c>
      <c r="AR48" s="226">
        <v>100</v>
      </c>
      <c r="AS48" s="197" t="s">
        <v>1820</v>
      </c>
      <c r="AT48" s="226" t="s">
        <v>1826</v>
      </c>
      <c r="AU48" s="226" t="s">
        <v>1835</v>
      </c>
      <c r="AV48" s="226" t="s">
        <v>1838</v>
      </c>
      <c r="AW48" s="226">
        <v>0</v>
      </c>
      <c r="AX48" s="54"/>
      <c r="AY48" s="54"/>
      <c r="AZ48" s="54"/>
      <c r="BA48" s="624" t="s">
        <v>1830</v>
      </c>
      <c r="BB48" s="63"/>
      <c r="BC48" s="218" t="s">
        <v>215</v>
      </c>
      <c r="BD48" s="218" t="s">
        <v>1042</v>
      </c>
      <c r="BE48" s="218" t="s">
        <v>1043</v>
      </c>
      <c r="BF48" s="218">
        <v>10.199999999999999</v>
      </c>
      <c r="BG48" s="218">
        <f>IFERROR((BV48*(1-Assumptions!$K$3))*(1-BT48),0)</f>
        <v>10.325958719999999</v>
      </c>
      <c r="BH48" s="218">
        <f t="shared" si="13"/>
        <v>18.8</v>
      </c>
      <c r="BI48" s="218">
        <v>9.4</v>
      </c>
      <c r="BJ48" s="218"/>
      <c r="BK48" s="218"/>
      <c r="BL48" s="218"/>
      <c r="BM48" s="218"/>
      <c r="BN48" s="218">
        <v>9.4</v>
      </c>
      <c r="BO48" s="143">
        <f>IFERROR(((IF(BN48&gt;0,BN48)))*INDEX(Assumptions!$B:$B,MATCH(AB48,Assumptions!$A:$A,0)),0)</f>
        <v>0.188</v>
      </c>
      <c r="BP48" s="55">
        <f>IFERROR(((IF(BN48&gt;0,BN48)))*INDEX(Assumptions!$C:$C,MATCH(AB48,Assumptions!$A:$A,0)),0)</f>
        <v>0</v>
      </c>
      <c r="BQ48" s="55">
        <f>IFERROR(((IF(BN48&gt;0,BN48)))*INDEX(Assumptions!$D:$D,MATCH(AB48,Assumptions!$A:$A,0)),0)</f>
        <v>1.8800000000000001E-2</v>
      </c>
      <c r="BR48" s="55">
        <f>IFERROR(((IF(BN48&gt;0,BN48)))*INDEX(Assumptions!$G:$G,MATCH(AC48,Assumptions!$F:$F,0)),0)</f>
        <v>0</v>
      </c>
      <c r="BS48" s="55">
        <f t="shared" si="1"/>
        <v>0.20680000000000001</v>
      </c>
      <c r="BT48" s="56">
        <f>IFERROR(INDEX(Assumptions!$B:$B,MATCH(AB48,Assumptions!$A:$A,0))+INDEX(Assumptions!$C:$C,MATCH(AB48,Assumptions!$A:$A,0))+INDEX(Assumptions!$D:$D,MATCH(AB48,Assumptions!$A:$A,0))+INDEX(Assumptions!$G:$G,MATCH(AC48,Assumptions!$F:$F,0)),0)</f>
        <v>2.1999999999999999E-2</v>
      </c>
      <c r="BU48" s="218">
        <f t="shared" si="12"/>
        <v>9.6067999999999998</v>
      </c>
      <c r="BV48" s="218">
        <f t="shared" si="3"/>
        <v>23.996000000000002</v>
      </c>
      <c r="BW48" s="218">
        <f t="shared" si="4"/>
        <v>25.205882352941178</v>
      </c>
      <c r="BX48" s="226">
        <v>2.5</v>
      </c>
      <c r="BY48" s="168">
        <v>59.99</v>
      </c>
      <c r="BZ48" s="145">
        <v>1</v>
      </c>
      <c r="CA48" s="218">
        <f t="shared" si="5"/>
        <v>9.6067999999999998</v>
      </c>
      <c r="CB48" s="218">
        <f t="shared" si="6"/>
        <v>23.996000000000002</v>
      </c>
      <c r="CC48" s="315">
        <f t="shared" si="7"/>
        <v>0.59964994165694285</v>
      </c>
      <c r="CD48" s="218">
        <f t="shared" si="8"/>
        <v>244.4</v>
      </c>
      <c r="CE48" s="218"/>
      <c r="CF48" s="218"/>
      <c r="CG48" s="64"/>
      <c r="CH48" s="64"/>
      <c r="CI48" s="64"/>
      <c r="CJ48" s="64" t="s">
        <v>211</v>
      </c>
      <c r="CK48" s="64"/>
      <c r="CL48" s="64"/>
      <c r="CM48" s="64"/>
      <c r="CN48" s="64"/>
      <c r="CO48" s="65"/>
      <c r="CP48" s="65"/>
      <c r="CQ48" s="53"/>
      <c r="CR48" s="57">
        <v>13</v>
      </c>
      <c r="CS48" s="57" t="s">
        <v>211</v>
      </c>
      <c r="CT48" s="175" t="s">
        <v>735</v>
      </c>
      <c r="CU48" s="57"/>
      <c r="CV48" s="57"/>
      <c r="CW48" s="58"/>
      <c r="CX48" s="59" t="s">
        <v>1718</v>
      </c>
      <c r="CY48" s="90"/>
      <c r="CZ48" s="60"/>
      <c r="DA48" s="60"/>
      <c r="DB48" s="60"/>
      <c r="DC48" s="120"/>
      <c r="DD48" s="61"/>
      <c r="DE48" s="61"/>
      <c r="DF48" s="61"/>
      <c r="DG48" s="61"/>
      <c r="DH48" s="61"/>
      <c r="DI48" s="61"/>
      <c r="DJ48" s="58"/>
      <c r="DK48" s="58"/>
      <c r="DL48" s="58"/>
      <c r="DM48" s="59"/>
      <c r="DN48" s="59"/>
      <c r="DO48" s="59"/>
      <c r="DP48" s="62"/>
      <c r="DQ48" s="62"/>
      <c r="DR48" s="62"/>
      <c r="DS48" s="123">
        <f t="shared" si="9"/>
        <v>0</v>
      </c>
      <c r="DT48" s="123">
        <f t="shared" si="10"/>
        <v>0</v>
      </c>
    </row>
    <row r="49" spans="1:124" s="66" customFormat="1" ht="15" customHeight="1">
      <c r="A49" s="217">
        <v>1255</v>
      </c>
      <c r="B49" s="52" t="s">
        <v>920</v>
      </c>
      <c r="C49" s="52" t="s">
        <v>1188</v>
      </c>
      <c r="D49" s="206">
        <v>7618</v>
      </c>
      <c r="E49" s="217" t="s">
        <v>335</v>
      </c>
      <c r="F49" s="217" t="s">
        <v>1281</v>
      </c>
      <c r="G49" s="217">
        <v>2</v>
      </c>
      <c r="H49" s="217"/>
      <c r="I49" s="152">
        <v>43621</v>
      </c>
      <c r="J49" s="217" t="s">
        <v>211</v>
      </c>
      <c r="K49" s="217" t="s">
        <v>479</v>
      </c>
      <c r="L49" s="217" t="s">
        <v>211</v>
      </c>
      <c r="M49" s="217" t="s">
        <v>1037</v>
      </c>
      <c r="N49" s="217">
        <v>61099090</v>
      </c>
      <c r="O49" s="117" t="s">
        <v>1172</v>
      </c>
      <c r="P49" s="51" t="s">
        <v>219</v>
      </c>
      <c r="Q49" s="217" t="s">
        <v>211</v>
      </c>
      <c r="R49" s="217" t="s">
        <v>211</v>
      </c>
      <c r="S49" s="217" t="s">
        <v>515</v>
      </c>
      <c r="T49" s="226" t="s">
        <v>211</v>
      </c>
      <c r="U49" s="226" t="s">
        <v>4</v>
      </c>
      <c r="V49" s="226" t="s">
        <v>212</v>
      </c>
      <c r="W49" s="226" t="s">
        <v>211</v>
      </c>
      <c r="X49" s="226" t="s">
        <v>1082</v>
      </c>
      <c r="Y49" s="226" t="s">
        <v>4</v>
      </c>
      <c r="Z49" s="226" t="s">
        <v>211</v>
      </c>
      <c r="AA49" s="226" t="s">
        <v>211</v>
      </c>
      <c r="AB49" s="65" t="s">
        <v>263</v>
      </c>
      <c r="AC49" s="53" t="s">
        <v>211</v>
      </c>
      <c r="AD49" s="53" t="s">
        <v>1542</v>
      </c>
      <c r="AE49" s="53" t="s">
        <v>622</v>
      </c>
      <c r="AF49" s="226" t="s">
        <v>610</v>
      </c>
      <c r="AG49" s="226" t="s">
        <v>1801</v>
      </c>
      <c r="AH49" s="159" t="s">
        <v>1804</v>
      </c>
      <c r="AI49" s="226"/>
      <c r="AJ49" s="226" t="s">
        <v>740</v>
      </c>
      <c r="AK49" s="226"/>
      <c r="AL49" s="221" t="s">
        <v>650</v>
      </c>
      <c r="AM49" s="226" t="s">
        <v>652</v>
      </c>
      <c r="AN49" s="226" t="s">
        <v>1842</v>
      </c>
      <c r="AO49" s="226"/>
      <c r="AP49" s="226" t="s">
        <v>1842</v>
      </c>
      <c r="AQ49" s="226" t="s">
        <v>1815</v>
      </c>
      <c r="AR49" s="226">
        <v>150</v>
      </c>
      <c r="AS49" s="197" t="s">
        <v>1821</v>
      </c>
      <c r="AT49" s="226" t="s">
        <v>1826</v>
      </c>
      <c r="AU49" s="226" t="s">
        <v>1836</v>
      </c>
      <c r="AV49" s="226" t="s">
        <v>1838</v>
      </c>
      <c r="AW49" s="226">
        <v>0</v>
      </c>
      <c r="AX49" s="54"/>
      <c r="AY49" s="54"/>
      <c r="AZ49" s="54"/>
      <c r="BA49" s="624" t="s">
        <v>1831</v>
      </c>
      <c r="BB49" s="63"/>
      <c r="BC49" s="218" t="s">
        <v>215</v>
      </c>
      <c r="BD49" s="218" t="s">
        <v>1042</v>
      </c>
      <c r="BE49" s="218" t="s">
        <v>1043</v>
      </c>
      <c r="BF49" s="218">
        <v>11.9</v>
      </c>
      <c r="BG49" s="218">
        <f>IFERROR((BV49*(1-Assumptions!$K$3))*(1-BT49),0)</f>
        <v>12.047238719999998</v>
      </c>
      <c r="BH49" s="218">
        <f t="shared" si="13"/>
        <v>21.8</v>
      </c>
      <c r="BI49" s="218">
        <v>10.9</v>
      </c>
      <c r="BJ49" s="218"/>
      <c r="BK49" s="218"/>
      <c r="BL49" s="218"/>
      <c r="BM49" s="218"/>
      <c r="BN49" s="218">
        <v>10.9</v>
      </c>
      <c r="BO49" s="143">
        <f>IFERROR(((IF(BN49&gt;0,BN49)))*INDEX(Assumptions!$B:$B,MATCH(AB49,Assumptions!$A:$A,0)),0)</f>
        <v>0.218</v>
      </c>
      <c r="BP49" s="55">
        <f>IFERROR(((IF(BN49&gt;0,BN49)))*INDEX(Assumptions!$C:$C,MATCH(AB49,Assumptions!$A:$A,0)),0)</f>
        <v>0</v>
      </c>
      <c r="BQ49" s="55">
        <f>IFERROR(((IF(BN49&gt;0,BN49)))*INDEX(Assumptions!$D:$D,MATCH(AB49,Assumptions!$A:$A,0)),0)</f>
        <v>2.18E-2</v>
      </c>
      <c r="BR49" s="55">
        <f>IFERROR(((IF(BN49&gt;0,BN49)))*INDEX(Assumptions!$G:$G,MATCH(AC49,Assumptions!$F:$F,0)),0)</f>
        <v>0</v>
      </c>
      <c r="BS49" s="55">
        <f t="shared" si="1"/>
        <v>0.23980000000000001</v>
      </c>
      <c r="BT49" s="56">
        <f>IFERROR(INDEX(Assumptions!$B:$B,MATCH(AB49,Assumptions!$A:$A,0))+INDEX(Assumptions!$C:$C,MATCH(AB49,Assumptions!$A:$A,0))+INDEX(Assumptions!$D:$D,MATCH(AB49,Assumptions!$A:$A,0))+INDEX(Assumptions!$G:$G,MATCH(AC49,Assumptions!$F:$F,0)),0)</f>
        <v>2.1999999999999999E-2</v>
      </c>
      <c r="BU49" s="218">
        <f t="shared" si="12"/>
        <v>11.139800000000001</v>
      </c>
      <c r="BV49" s="218">
        <f t="shared" si="3"/>
        <v>27.995999999999999</v>
      </c>
      <c r="BW49" s="218">
        <f t="shared" si="4"/>
        <v>29.407563025210084</v>
      </c>
      <c r="BX49" s="226">
        <v>2.5</v>
      </c>
      <c r="BY49" s="168">
        <v>69.989999999999995</v>
      </c>
      <c r="BZ49" s="145">
        <v>1</v>
      </c>
      <c r="CA49" s="218">
        <f t="shared" si="5"/>
        <v>11.139800000000001</v>
      </c>
      <c r="CB49" s="218">
        <f t="shared" si="6"/>
        <v>27.995999999999999</v>
      </c>
      <c r="CC49" s="315">
        <f t="shared" si="7"/>
        <v>0.60209315616516634</v>
      </c>
      <c r="CD49" s="218">
        <f t="shared" si="8"/>
        <v>87.2</v>
      </c>
      <c r="CE49" s="218"/>
      <c r="CF49" s="218"/>
      <c r="CG49" s="64"/>
      <c r="CH49" s="64"/>
      <c r="CI49" s="64"/>
      <c r="CJ49" s="64" t="s">
        <v>211</v>
      </c>
      <c r="CK49" s="64" t="s">
        <v>704</v>
      </c>
      <c r="CL49" s="64"/>
      <c r="CM49" s="64"/>
      <c r="CN49" s="64"/>
      <c r="CO49" s="65"/>
      <c r="CP49" s="65"/>
      <c r="CQ49" s="53"/>
      <c r="CR49" s="57">
        <v>4</v>
      </c>
      <c r="CS49" s="57">
        <v>9</v>
      </c>
      <c r="CT49" s="175" t="s">
        <v>735</v>
      </c>
      <c r="CU49" s="57"/>
      <c r="CV49" s="57"/>
      <c r="CW49" s="58"/>
      <c r="CX49" s="59" t="s">
        <v>1718</v>
      </c>
      <c r="CY49" s="90"/>
      <c r="CZ49" s="60"/>
      <c r="DA49" s="60"/>
      <c r="DB49" s="60"/>
      <c r="DC49" s="120"/>
      <c r="DD49" s="61"/>
      <c r="DE49" s="61"/>
      <c r="DF49" s="61"/>
      <c r="DG49" s="61"/>
      <c r="DH49" s="61"/>
      <c r="DI49" s="61"/>
      <c r="DJ49" s="58"/>
      <c r="DK49" s="58"/>
      <c r="DL49" s="58"/>
      <c r="DM49" s="59"/>
      <c r="DN49" s="59"/>
      <c r="DO49" s="59"/>
      <c r="DP49" s="62"/>
      <c r="DQ49" s="62"/>
      <c r="DR49" s="62"/>
      <c r="DS49" s="123">
        <f t="shared" si="9"/>
        <v>0</v>
      </c>
      <c r="DT49" s="123">
        <f t="shared" si="10"/>
        <v>0</v>
      </c>
    </row>
    <row r="50" spans="1:124" s="66" customFormat="1" ht="15" customHeight="1">
      <c r="A50" s="217">
        <v>1260</v>
      </c>
      <c r="B50" s="52" t="s">
        <v>1215</v>
      </c>
      <c r="C50" s="52" t="s">
        <v>1078</v>
      </c>
      <c r="D50" s="206">
        <v>8126</v>
      </c>
      <c r="E50" s="217" t="s">
        <v>335</v>
      </c>
      <c r="F50" s="217" t="s">
        <v>340</v>
      </c>
      <c r="G50" s="217">
        <v>2</v>
      </c>
      <c r="H50" s="217"/>
      <c r="I50" s="152">
        <v>43621</v>
      </c>
      <c r="J50" s="217" t="s">
        <v>211</v>
      </c>
      <c r="K50" s="217" t="s">
        <v>479</v>
      </c>
      <c r="L50" s="217" t="s">
        <v>211</v>
      </c>
      <c r="M50" s="217" t="s">
        <v>1037</v>
      </c>
      <c r="N50" s="217">
        <v>61099090</v>
      </c>
      <c r="O50" s="117" t="s">
        <v>1172</v>
      </c>
      <c r="P50" s="51" t="s">
        <v>219</v>
      </c>
      <c r="Q50" s="217" t="s">
        <v>211</v>
      </c>
      <c r="R50" s="217" t="s">
        <v>211</v>
      </c>
      <c r="S50" s="217" t="s">
        <v>515</v>
      </c>
      <c r="T50" s="226" t="s">
        <v>211</v>
      </c>
      <c r="U50" s="226" t="s">
        <v>4</v>
      </c>
      <c r="V50" s="226" t="s">
        <v>212</v>
      </c>
      <c r="W50" s="226" t="s">
        <v>211</v>
      </c>
      <c r="X50" s="226" t="s">
        <v>1082</v>
      </c>
      <c r="Y50" s="226" t="s">
        <v>4</v>
      </c>
      <c r="Z50" s="226" t="s">
        <v>211</v>
      </c>
      <c r="AA50" s="226" t="s">
        <v>211</v>
      </c>
      <c r="AB50" s="65" t="s">
        <v>263</v>
      </c>
      <c r="AC50" s="53" t="s">
        <v>211</v>
      </c>
      <c r="AD50" s="53" t="s">
        <v>1542</v>
      </c>
      <c r="AE50" s="53" t="s">
        <v>622</v>
      </c>
      <c r="AF50" s="226" t="s">
        <v>610</v>
      </c>
      <c r="AG50" s="226" t="s">
        <v>1801</v>
      </c>
      <c r="AH50" s="159" t="s">
        <v>1804</v>
      </c>
      <c r="AI50" s="226"/>
      <c r="AJ50" s="226" t="s">
        <v>740</v>
      </c>
      <c r="AK50" s="226"/>
      <c r="AL50" s="221" t="s">
        <v>650</v>
      </c>
      <c r="AM50" s="226" t="s">
        <v>652</v>
      </c>
      <c r="AN50" s="226" t="s">
        <v>1842</v>
      </c>
      <c r="AO50" s="226"/>
      <c r="AP50" s="226" t="s">
        <v>1842</v>
      </c>
      <c r="AQ50" s="226" t="s">
        <v>1815</v>
      </c>
      <c r="AR50" s="226">
        <v>150</v>
      </c>
      <c r="AS50" s="197" t="s">
        <v>1821</v>
      </c>
      <c r="AT50" s="226" t="s">
        <v>1826</v>
      </c>
      <c r="AU50" s="226" t="s">
        <v>1836</v>
      </c>
      <c r="AV50" s="226" t="s">
        <v>1838</v>
      </c>
      <c r="AW50" s="226">
        <v>0</v>
      </c>
      <c r="AX50" s="54"/>
      <c r="AY50" s="54"/>
      <c r="AZ50" s="54"/>
      <c r="BA50" s="624" t="s">
        <v>1831</v>
      </c>
      <c r="BB50" s="63"/>
      <c r="BC50" s="218" t="s">
        <v>215</v>
      </c>
      <c r="BD50" s="218" t="s">
        <v>1042</v>
      </c>
      <c r="BE50" s="218" t="s">
        <v>1043</v>
      </c>
      <c r="BF50" s="218">
        <v>11.9</v>
      </c>
      <c r="BG50" s="218">
        <f>IFERROR((BV50*(1-Assumptions!$K$3))*(1-BT50),0)</f>
        <v>12.047238719999998</v>
      </c>
      <c r="BH50" s="218">
        <f t="shared" si="13"/>
        <v>21.8</v>
      </c>
      <c r="BI50" s="218">
        <v>10.9</v>
      </c>
      <c r="BJ50" s="218"/>
      <c r="BK50" s="218"/>
      <c r="BL50" s="218"/>
      <c r="BM50" s="218"/>
      <c r="BN50" s="218">
        <v>10.9</v>
      </c>
      <c r="BO50" s="143">
        <f>IFERROR(((IF(BN50&gt;0,BN50)))*INDEX(Assumptions!$B:$B,MATCH(AB50,Assumptions!$A:$A,0)),0)</f>
        <v>0.218</v>
      </c>
      <c r="BP50" s="55">
        <f>IFERROR(((IF(BN50&gt;0,BN50)))*INDEX(Assumptions!$C:$C,MATCH(AB50,Assumptions!$A:$A,0)),0)</f>
        <v>0</v>
      </c>
      <c r="BQ50" s="55">
        <f>IFERROR(((IF(BN50&gt;0,BN50)))*INDEX(Assumptions!$D:$D,MATCH(AB50,Assumptions!$A:$A,0)),0)</f>
        <v>2.18E-2</v>
      </c>
      <c r="BR50" s="55">
        <f>IFERROR(((IF(BN50&gt;0,BN50)))*INDEX(Assumptions!$G:$G,MATCH(AC50,Assumptions!$F:$F,0)),0)</f>
        <v>0</v>
      </c>
      <c r="BS50" s="55">
        <f t="shared" si="1"/>
        <v>0.23980000000000001</v>
      </c>
      <c r="BT50" s="56">
        <f>IFERROR(INDEX(Assumptions!$B:$B,MATCH(AB50,Assumptions!$A:$A,0))+INDEX(Assumptions!$C:$C,MATCH(AB50,Assumptions!$A:$A,0))+INDEX(Assumptions!$D:$D,MATCH(AB50,Assumptions!$A:$A,0))+INDEX(Assumptions!$G:$G,MATCH(AC50,Assumptions!$F:$F,0)),0)</f>
        <v>2.1999999999999999E-2</v>
      </c>
      <c r="BU50" s="218">
        <f t="shared" si="12"/>
        <v>11.139800000000001</v>
      </c>
      <c r="BV50" s="218">
        <f t="shared" si="3"/>
        <v>27.995999999999999</v>
      </c>
      <c r="BW50" s="218">
        <f t="shared" si="4"/>
        <v>29.407563025210084</v>
      </c>
      <c r="BX50" s="226">
        <v>2.5</v>
      </c>
      <c r="BY50" s="168">
        <v>69.989999999999995</v>
      </c>
      <c r="BZ50" s="145">
        <v>1</v>
      </c>
      <c r="CA50" s="218">
        <f t="shared" si="5"/>
        <v>11.139800000000001</v>
      </c>
      <c r="CB50" s="218">
        <f t="shared" si="6"/>
        <v>27.995999999999999</v>
      </c>
      <c r="CC50" s="315">
        <f t="shared" si="7"/>
        <v>0.60209315616516634</v>
      </c>
      <c r="CD50" s="218">
        <f t="shared" si="8"/>
        <v>283.40000000000003</v>
      </c>
      <c r="CE50" s="218"/>
      <c r="CF50" s="218"/>
      <c r="CG50" s="64"/>
      <c r="CH50" s="64"/>
      <c r="CI50" s="64"/>
      <c r="CJ50" s="64" t="s">
        <v>211</v>
      </c>
      <c r="CK50" s="64" t="s">
        <v>704</v>
      </c>
      <c r="CL50" s="64"/>
      <c r="CM50" s="64"/>
      <c r="CN50" s="64"/>
      <c r="CO50" s="65"/>
      <c r="CP50" s="65"/>
      <c r="CQ50" s="53"/>
      <c r="CR50" s="57">
        <v>13</v>
      </c>
      <c r="CS50" s="57" t="s">
        <v>211</v>
      </c>
      <c r="CT50" s="175" t="s">
        <v>735</v>
      </c>
      <c r="CU50" s="57"/>
      <c r="CV50" s="57"/>
      <c r="CW50" s="58"/>
      <c r="CX50" s="59" t="s">
        <v>1718</v>
      </c>
      <c r="CY50" s="90"/>
      <c r="CZ50" s="60"/>
      <c r="DA50" s="60"/>
      <c r="DB50" s="60"/>
      <c r="DC50" s="120"/>
      <c r="DD50" s="61"/>
      <c r="DE50" s="61"/>
      <c r="DF50" s="61"/>
      <c r="DG50" s="61"/>
      <c r="DH50" s="61"/>
      <c r="DI50" s="61"/>
      <c r="DJ50" s="58"/>
      <c r="DK50" s="58"/>
      <c r="DL50" s="58"/>
      <c r="DM50" s="59"/>
      <c r="DN50" s="59"/>
      <c r="DO50" s="59"/>
      <c r="DP50" s="62"/>
      <c r="DQ50" s="62"/>
      <c r="DR50" s="62"/>
      <c r="DS50" s="123">
        <f t="shared" si="9"/>
        <v>0</v>
      </c>
      <c r="DT50" s="123">
        <f t="shared" si="10"/>
        <v>0</v>
      </c>
    </row>
    <row r="51" spans="1:124" s="66" customFormat="1" ht="15" customHeight="1">
      <c r="A51" s="217">
        <v>1265</v>
      </c>
      <c r="B51" s="52" t="s">
        <v>1216</v>
      </c>
      <c r="C51" s="52" t="s">
        <v>1187</v>
      </c>
      <c r="D51" s="52">
        <v>7920</v>
      </c>
      <c r="E51" s="217" t="s">
        <v>335</v>
      </c>
      <c r="F51" s="217" t="s">
        <v>341</v>
      </c>
      <c r="G51" s="217">
        <v>2</v>
      </c>
      <c r="H51" s="217"/>
      <c r="I51" s="152">
        <v>43621</v>
      </c>
      <c r="J51" s="217" t="s">
        <v>211</v>
      </c>
      <c r="K51" s="217" t="s">
        <v>479</v>
      </c>
      <c r="L51" s="217" t="s">
        <v>211</v>
      </c>
      <c r="M51" s="217" t="s">
        <v>1037</v>
      </c>
      <c r="N51" s="217">
        <v>61099090</v>
      </c>
      <c r="O51" s="117" t="s">
        <v>1172</v>
      </c>
      <c r="P51" s="51" t="s">
        <v>219</v>
      </c>
      <c r="Q51" s="217" t="s">
        <v>211</v>
      </c>
      <c r="R51" s="217" t="s">
        <v>211</v>
      </c>
      <c r="S51" s="217" t="s">
        <v>515</v>
      </c>
      <c r="T51" s="226" t="s">
        <v>211</v>
      </c>
      <c r="U51" s="226" t="s">
        <v>4</v>
      </c>
      <c r="V51" s="226" t="s">
        <v>212</v>
      </c>
      <c r="W51" s="226" t="s">
        <v>211</v>
      </c>
      <c r="X51" s="226" t="s">
        <v>1082</v>
      </c>
      <c r="Y51" s="226" t="s">
        <v>4</v>
      </c>
      <c r="Z51" s="226" t="s">
        <v>211</v>
      </c>
      <c r="AA51" s="226" t="s">
        <v>211</v>
      </c>
      <c r="AB51" s="65" t="s">
        <v>263</v>
      </c>
      <c r="AC51" s="53" t="s">
        <v>211</v>
      </c>
      <c r="AD51" s="53" t="s">
        <v>1542</v>
      </c>
      <c r="AE51" s="53" t="s">
        <v>622</v>
      </c>
      <c r="AF51" s="226" t="s">
        <v>610</v>
      </c>
      <c r="AG51" s="226" t="s">
        <v>1801</v>
      </c>
      <c r="AH51" s="159" t="s">
        <v>1804</v>
      </c>
      <c r="AI51" s="226"/>
      <c r="AJ51" s="226" t="s">
        <v>740</v>
      </c>
      <c r="AK51" s="226"/>
      <c r="AL51" s="221" t="s">
        <v>650</v>
      </c>
      <c r="AM51" s="226" t="s">
        <v>652</v>
      </c>
      <c r="AN51" s="226" t="s">
        <v>1842</v>
      </c>
      <c r="AO51" s="226"/>
      <c r="AP51" s="226" t="s">
        <v>1842</v>
      </c>
      <c r="AQ51" s="226" t="s">
        <v>1815</v>
      </c>
      <c r="AR51" s="226">
        <v>150</v>
      </c>
      <c r="AS51" s="197" t="s">
        <v>1821</v>
      </c>
      <c r="AT51" s="226" t="s">
        <v>1826</v>
      </c>
      <c r="AU51" s="226" t="s">
        <v>1836</v>
      </c>
      <c r="AV51" s="226" t="s">
        <v>1838</v>
      </c>
      <c r="AW51" s="226">
        <v>0</v>
      </c>
      <c r="AX51" s="54"/>
      <c r="AY51" s="54"/>
      <c r="AZ51" s="54"/>
      <c r="BA51" s="624" t="s">
        <v>1831</v>
      </c>
      <c r="BB51" s="63"/>
      <c r="BC51" s="218" t="s">
        <v>215</v>
      </c>
      <c r="BD51" s="218" t="s">
        <v>1042</v>
      </c>
      <c r="BE51" s="218" t="s">
        <v>1043</v>
      </c>
      <c r="BF51" s="218">
        <v>11.9</v>
      </c>
      <c r="BG51" s="218">
        <f>IFERROR((BV51*(1-Assumptions!$K$3))*(1-BT51),0)</f>
        <v>12.047238719999998</v>
      </c>
      <c r="BH51" s="218">
        <f t="shared" si="13"/>
        <v>21.8</v>
      </c>
      <c r="BI51" s="218">
        <v>10.9</v>
      </c>
      <c r="BJ51" s="218"/>
      <c r="BK51" s="218"/>
      <c r="BL51" s="218"/>
      <c r="BM51" s="218"/>
      <c r="BN51" s="218">
        <v>10.9</v>
      </c>
      <c r="BO51" s="143">
        <f>IFERROR(((IF(BN51&gt;0,BN51)))*INDEX(Assumptions!$B:$B,MATCH(AB51,Assumptions!$A:$A,0)),0)</f>
        <v>0.218</v>
      </c>
      <c r="BP51" s="55">
        <f>IFERROR(((IF(BN51&gt;0,BN51)))*INDEX(Assumptions!$C:$C,MATCH(AB51,Assumptions!$A:$A,0)),0)</f>
        <v>0</v>
      </c>
      <c r="BQ51" s="55">
        <f>IFERROR(((IF(BN51&gt;0,BN51)))*INDEX(Assumptions!$D:$D,MATCH(AB51,Assumptions!$A:$A,0)),0)</f>
        <v>2.18E-2</v>
      </c>
      <c r="BR51" s="55">
        <f>IFERROR(((IF(BN51&gt;0,BN51)))*INDEX(Assumptions!$G:$G,MATCH(AC51,Assumptions!$F:$F,0)),0)</f>
        <v>0</v>
      </c>
      <c r="BS51" s="55">
        <f t="shared" si="1"/>
        <v>0.23980000000000001</v>
      </c>
      <c r="BT51" s="56">
        <f>IFERROR(INDEX(Assumptions!$B:$B,MATCH(AB51,Assumptions!$A:$A,0))+INDEX(Assumptions!$C:$C,MATCH(AB51,Assumptions!$A:$A,0))+INDEX(Assumptions!$D:$D,MATCH(AB51,Assumptions!$A:$A,0))+INDEX(Assumptions!$G:$G,MATCH(AC51,Assumptions!$F:$F,0)),0)</f>
        <v>2.1999999999999999E-2</v>
      </c>
      <c r="BU51" s="218">
        <f t="shared" si="12"/>
        <v>11.139800000000001</v>
      </c>
      <c r="BV51" s="218">
        <f t="shared" si="3"/>
        <v>27.995999999999999</v>
      </c>
      <c r="BW51" s="218">
        <f t="shared" si="4"/>
        <v>29.407563025210084</v>
      </c>
      <c r="BX51" s="226">
        <v>2.5</v>
      </c>
      <c r="BY51" s="168">
        <v>69.989999999999995</v>
      </c>
      <c r="BZ51" s="145">
        <v>1</v>
      </c>
      <c r="CA51" s="218">
        <f t="shared" si="5"/>
        <v>11.139800000000001</v>
      </c>
      <c r="CB51" s="218">
        <f t="shared" si="6"/>
        <v>27.995999999999999</v>
      </c>
      <c r="CC51" s="315">
        <f t="shared" si="7"/>
        <v>0.60209315616516634</v>
      </c>
      <c r="CD51" s="218">
        <f t="shared" si="8"/>
        <v>283.40000000000003</v>
      </c>
      <c r="CE51" s="218"/>
      <c r="CF51" s="218"/>
      <c r="CG51" s="64"/>
      <c r="CH51" s="64"/>
      <c r="CI51" s="64"/>
      <c r="CJ51" s="64" t="s">
        <v>211</v>
      </c>
      <c r="CK51" s="64" t="s">
        <v>704</v>
      </c>
      <c r="CL51" s="64"/>
      <c r="CM51" s="64"/>
      <c r="CN51" s="64"/>
      <c r="CO51" s="65"/>
      <c r="CP51" s="65"/>
      <c r="CQ51" s="53"/>
      <c r="CR51" s="57">
        <v>13</v>
      </c>
      <c r="CS51" s="57" t="s">
        <v>211</v>
      </c>
      <c r="CT51" s="175" t="s">
        <v>735</v>
      </c>
      <c r="CU51" s="57"/>
      <c r="CV51" s="57"/>
      <c r="CW51" s="58"/>
      <c r="CX51" s="544" t="s">
        <v>1718</v>
      </c>
      <c r="CY51" s="90"/>
      <c r="CZ51" s="60"/>
      <c r="DA51" s="60"/>
      <c r="DB51" s="60"/>
      <c r="DC51" s="120"/>
      <c r="DD51" s="61"/>
      <c r="DE51" s="61"/>
      <c r="DF51" s="61"/>
      <c r="DG51" s="61"/>
      <c r="DH51" s="61"/>
      <c r="DI51" s="61"/>
      <c r="DJ51" s="58"/>
      <c r="DK51" s="58"/>
      <c r="DL51" s="58"/>
      <c r="DM51" s="59"/>
      <c r="DN51" s="59"/>
      <c r="DO51" s="59"/>
      <c r="DP51" s="62"/>
      <c r="DQ51" s="62"/>
      <c r="DR51" s="62"/>
      <c r="DS51" s="123">
        <f t="shared" si="9"/>
        <v>0</v>
      </c>
      <c r="DT51" s="123">
        <f t="shared" si="10"/>
        <v>0</v>
      </c>
    </row>
    <row r="52" spans="1:124" s="66" customFormat="1" ht="15" customHeight="1">
      <c r="A52" s="217">
        <v>1275</v>
      </c>
      <c r="B52" s="52" t="s">
        <v>921</v>
      </c>
      <c r="C52" s="52" t="s">
        <v>1188</v>
      </c>
      <c r="D52" s="206">
        <v>7617</v>
      </c>
      <c r="E52" s="217" t="s">
        <v>345</v>
      </c>
      <c r="F52" s="217" t="s">
        <v>346</v>
      </c>
      <c r="G52" s="154">
        <v>2</v>
      </c>
      <c r="H52" s="154"/>
      <c r="I52" s="155">
        <v>43621</v>
      </c>
      <c r="J52" s="217" t="s">
        <v>211</v>
      </c>
      <c r="K52" s="217" t="s">
        <v>479</v>
      </c>
      <c r="L52" s="217" t="s">
        <v>211</v>
      </c>
      <c r="M52" s="217" t="s">
        <v>1037</v>
      </c>
      <c r="N52" s="217">
        <v>61091000</v>
      </c>
      <c r="O52" s="117" t="s">
        <v>1038</v>
      </c>
      <c r="P52" s="156" t="s">
        <v>219</v>
      </c>
      <c r="Q52" s="217" t="s">
        <v>211</v>
      </c>
      <c r="R52" s="217" t="s">
        <v>211</v>
      </c>
      <c r="S52" s="154" t="s">
        <v>515</v>
      </c>
      <c r="T52" s="226" t="s">
        <v>211</v>
      </c>
      <c r="U52" s="221" t="s">
        <v>7</v>
      </c>
      <c r="V52" s="221" t="s">
        <v>212</v>
      </c>
      <c r="W52" s="158"/>
      <c r="X52" s="226" t="s">
        <v>1082</v>
      </c>
      <c r="Y52" s="221" t="s">
        <v>578</v>
      </c>
      <c r="Z52" s="226" t="s">
        <v>211</v>
      </c>
      <c r="AA52" s="226" t="s">
        <v>211</v>
      </c>
      <c r="AB52" s="65" t="s">
        <v>263</v>
      </c>
      <c r="AC52" s="53" t="s">
        <v>211</v>
      </c>
      <c r="AD52" s="53" t="s">
        <v>1542</v>
      </c>
      <c r="AE52" s="53" t="s">
        <v>622</v>
      </c>
      <c r="AF52" s="226" t="s">
        <v>609</v>
      </c>
      <c r="AG52" s="226" t="s">
        <v>1801</v>
      </c>
      <c r="AH52" s="226" t="s">
        <v>1803</v>
      </c>
      <c r="AI52" s="221"/>
      <c r="AJ52" s="226" t="s">
        <v>740</v>
      </c>
      <c r="AK52" s="226"/>
      <c r="AL52" s="221" t="s">
        <v>650</v>
      </c>
      <c r="AM52" s="226" t="s">
        <v>213</v>
      </c>
      <c r="AN52" s="226" t="s">
        <v>1810</v>
      </c>
      <c r="AO52" s="226"/>
      <c r="AP52" s="226" t="s">
        <v>1842</v>
      </c>
      <c r="AQ52" s="226" t="s">
        <v>1814</v>
      </c>
      <c r="AR52" s="226">
        <v>150</v>
      </c>
      <c r="AS52" s="623" t="s">
        <v>622</v>
      </c>
      <c r="AT52" s="218" t="s">
        <v>1824</v>
      </c>
      <c r="AU52" s="226" t="s">
        <v>1835</v>
      </c>
      <c r="AV52" s="226" t="s">
        <v>1838</v>
      </c>
      <c r="AW52" s="226">
        <v>0</v>
      </c>
      <c r="AX52" s="54"/>
      <c r="AY52" s="54"/>
      <c r="AZ52" s="54"/>
      <c r="BA52" s="623" t="s">
        <v>622</v>
      </c>
      <c r="BB52" s="63"/>
      <c r="BC52" s="218" t="s">
        <v>215</v>
      </c>
      <c r="BD52" s="218" t="s">
        <v>1042</v>
      </c>
      <c r="BE52" s="218" t="s">
        <v>1043</v>
      </c>
      <c r="BF52" s="218">
        <v>10.199999999999999</v>
      </c>
      <c r="BG52" s="218">
        <f>IFERROR((BV52*(1-Assumptions!$K$3))*(1-BT52),0)</f>
        <v>10.325958719999999</v>
      </c>
      <c r="BH52" s="218">
        <f t="shared" si="13"/>
        <v>15.6</v>
      </c>
      <c r="BI52" s="218">
        <v>7.8</v>
      </c>
      <c r="BJ52" s="218"/>
      <c r="BK52" s="218"/>
      <c r="BL52" s="218"/>
      <c r="BM52" s="218"/>
      <c r="BN52" s="218">
        <v>7.8</v>
      </c>
      <c r="BO52" s="143">
        <f>IFERROR(((IF(BN52&gt;0,BN52)))*INDEX(Assumptions!$B:$B,MATCH(AB52,Assumptions!$A:$A,0)),0)</f>
        <v>0.156</v>
      </c>
      <c r="BP52" s="55">
        <f>IFERROR(((IF(BN52&gt;0,BN52)))*INDEX(Assumptions!$C:$C,MATCH(AB52,Assumptions!$A:$A,0)),0)</f>
        <v>0</v>
      </c>
      <c r="BQ52" s="55">
        <f>IFERROR(((IF(BN52&gt;0,BN52)))*INDEX(Assumptions!$D:$D,MATCH(AB52,Assumptions!$A:$A,0)),0)</f>
        <v>1.5599999999999999E-2</v>
      </c>
      <c r="BR52" s="55">
        <f>IFERROR(((IF(BN52&gt;0,BN52)))*INDEX(Assumptions!$G:$G,MATCH(AC52,Assumptions!$F:$F,0)),0)</f>
        <v>0</v>
      </c>
      <c r="BS52" s="55">
        <f t="shared" si="1"/>
        <v>0.1716</v>
      </c>
      <c r="BT52" s="56">
        <f>IFERROR(INDEX(Assumptions!$B:$B,MATCH(AB52,Assumptions!$A:$A,0))+INDEX(Assumptions!$C:$C,MATCH(AB52,Assumptions!$A:$A,0))+INDEX(Assumptions!$D:$D,MATCH(AB52,Assumptions!$A:$A,0))+INDEX(Assumptions!$G:$G,MATCH(AC52,Assumptions!$F:$F,0)),0)</f>
        <v>2.1999999999999999E-2</v>
      </c>
      <c r="BU52" s="218">
        <f t="shared" si="12"/>
        <v>7.9715999999999996</v>
      </c>
      <c r="BV52" s="218">
        <f t="shared" si="3"/>
        <v>23.996000000000002</v>
      </c>
      <c r="BW52" s="218">
        <f t="shared" si="4"/>
        <v>25.205882352941178</v>
      </c>
      <c r="BX52" s="226">
        <v>2.5</v>
      </c>
      <c r="BY52" s="218">
        <v>59.99</v>
      </c>
      <c r="BZ52" s="145">
        <v>1</v>
      </c>
      <c r="CA52" s="218">
        <f t="shared" si="5"/>
        <v>7.9715999999999996</v>
      </c>
      <c r="CB52" s="218">
        <f t="shared" si="6"/>
        <v>23.996000000000002</v>
      </c>
      <c r="CC52" s="315">
        <f t="shared" si="7"/>
        <v>0.66779463243873982</v>
      </c>
      <c r="CD52" s="218">
        <f t="shared" si="8"/>
        <v>62.4</v>
      </c>
      <c r="CE52" s="169"/>
      <c r="CF52" s="169"/>
      <c r="CG52" s="172"/>
      <c r="CH52" s="172"/>
      <c r="CI52" s="172"/>
      <c r="CJ52" s="622" t="s">
        <v>1754</v>
      </c>
      <c r="CK52" s="172"/>
      <c r="CL52" s="172">
        <v>43487</v>
      </c>
      <c r="CM52" s="64"/>
      <c r="CN52" s="64"/>
      <c r="CO52" s="65" t="s">
        <v>729</v>
      </c>
      <c r="CP52" s="161"/>
      <c r="CQ52" s="53"/>
      <c r="CR52" s="57">
        <v>4</v>
      </c>
      <c r="CS52" s="57">
        <v>9</v>
      </c>
      <c r="CT52" s="174" t="s">
        <v>735</v>
      </c>
      <c r="CU52" s="57"/>
      <c r="CV52" s="57"/>
      <c r="CW52" s="58"/>
      <c r="CX52" s="59"/>
      <c r="CY52" s="90"/>
      <c r="CZ52" s="60"/>
      <c r="DA52" s="60"/>
      <c r="DB52" s="60"/>
      <c r="DC52" s="120"/>
      <c r="DD52" s="61"/>
      <c r="DE52" s="61"/>
      <c r="DF52" s="61"/>
      <c r="DG52" s="61"/>
      <c r="DH52" s="61"/>
      <c r="DI52" s="61"/>
      <c r="DJ52" s="58"/>
      <c r="DK52" s="58"/>
      <c r="DL52" s="58"/>
      <c r="DM52" s="59"/>
      <c r="DN52" s="59"/>
      <c r="DO52" s="59"/>
      <c r="DP52" s="62"/>
      <c r="DQ52" s="62"/>
      <c r="DR52" s="62"/>
      <c r="DS52" s="123">
        <f t="shared" si="9"/>
        <v>0</v>
      </c>
      <c r="DT52" s="123">
        <f t="shared" si="10"/>
        <v>0</v>
      </c>
    </row>
    <row r="53" spans="1:124" s="66" customFormat="1" ht="15" customHeight="1">
      <c r="A53" s="217">
        <v>1280</v>
      </c>
      <c r="B53" s="52" t="s">
        <v>922</v>
      </c>
      <c r="C53" s="52" t="s">
        <v>1187</v>
      </c>
      <c r="D53" s="52">
        <v>7919</v>
      </c>
      <c r="E53" s="217" t="s">
        <v>345</v>
      </c>
      <c r="F53" s="217" t="s">
        <v>303</v>
      </c>
      <c r="G53" s="154">
        <v>2</v>
      </c>
      <c r="H53" s="154"/>
      <c r="I53" s="155">
        <v>43621</v>
      </c>
      <c r="J53" s="217" t="s">
        <v>211</v>
      </c>
      <c r="K53" s="217" t="s">
        <v>479</v>
      </c>
      <c r="L53" s="217" t="s">
        <v>211</v>
      </c>
      <c r="M53" s="217" t="s">
        <v>1037</v>
      </c>
      <c r="N53" s="217">
        <v>61091000</v>
      </c>
      <c r="O53" s="117" t="s">
        <v>1038</v>
      </c>
      <c r="P53" s="156" t="s">
        <v>219</v>
      </c>
      <c r="Q53" s="217" t="s">
        <v>211</v>
      </c>
      <c r="R53" s="217" t="s">
        <v>211</v>
      </c>
      <c r="S53" s="154" t="s">
        <v>515</v>
      </c>
      <c r="T53" s="226" t="s">
        <v>211</v>
      </c>
      <c r="U53" s="221" t="s">
        <v>7</v>
      </c>
      <c r="V53" s="221" t="s">
        <v>212</v>
      </c>
      <c r="W53" s="158"/>
      <c r="X53" s="226" t="s">
        <v>1082</v>
      </c>
      <c r="Y53" s="221" t="s">
        <v>578</v>
      </c>
      <c r="Z53" s="226" t="s">
        <v>211</v>
      </c>
      <c r="AA53" s="226" t="s">
        <v>211</v>
      </c>
      <c r="AB53" s="65" t="s">
        <v>263</v>
      </c>
      <c r="AC53" s="53" t="s">
        <v>211</v>
      </c>
      <c r="AD53" s="53" t="s">
        <v>1542</v>
      </c>
      <c r="AE53" s="53" t="s">
        <v>622</v>
      </c>
      <c r="AF53" s="226" t="s">
        <v>609</v>
      </c>
      <c r="AG53" s="226" t="s">
        <v>1801</v>
      </c>
      <c r="AH53" s="226" t="s">
        <v>1803</v>
      </c>
      <c r="AI53" s="221"/>
      <c r="AJ53" s="226" t="s">
        <v>740</v>
      </c>
      <c r="AK53" s="226"/>
      <c r="AL53" s="221" t="s">
        <v>650</v>
      </c>
      <c r="AM53" s="226" t="s">
        <v>213</v>
      </c>
      <c r="AN53" s="226"/>
      <c r="AO53" s="226"/>
      <c r="AP53" s="226" t="s">
        <v>1842</v>
      </c>
      <c r="AQ53" s="226" t="s">
        <v>1814</v>
      </c>
      <c r="AR53" s="226">
        <v>150</v>
      </c>
      <c r="AS53" s="623" t="s">
        <v>622</v>
      </c>
      <c r="AT53" s="218" t="s">
        <v>1824</v>
      </c>
      <c r="AU53" s="226" t="s">
        <v>1835</v>
      </c>
      <c r="AV53" s="226" t="s">
        <v>1838</v>
      </c>
      <c r="AW53" s="226">
        <v>0</v>
      </c>
      <c r="AX53" s="54"/>
      <c r="AY53" s="54"/>
      <c r="AZ53" s="54"/>
      <c r="BA53" s="623" t="s">
        <v>622</v>
      </c>
      <c r="BB53" s="63"/>
      <c r="BC53" s="218" t="s">
        <v>215</v>
      </c>
      <c r="BD53" s="218" t="s">
        <v>1042</v>
      </c>
      <c r="BE53" s="218" t="s">
        <v>1043</v>
      </c>
      <c r="BF53" s="218">
        <v>10.199999999999999</v>
      </c>
      <c r="BG53" s="218">
        <f>IFERROR((BV53*(1-Assumptions!$K$3))*(1-BT53),0)</f>
        <v>10.325958719999999</v>
      </c>
      <c r="BH53" s="218">
        <f t="shared" si="13"/>
        <v>15.6</v>
      </c>
      <c r="BI53" s="218">
        <v>7.8</v>
      </c>
      <c r="BJ53" s="218"/>
      <c r="BK53" s="218"/>
      <c r="BL53" s="218"/>
      <c r="BM53" s="218"/>
      <c r="BN53" s="218">
        <v>7.8</v>
      </c>
      <c r="BO53" s="143">
        <f>IFERROR(((IF(BN53&gt;0,BN53)))*INDEX(Assumptions!$B:$B,MATCH(AB53,Assumptions!$A:$A,0)),0)</f>
        <v>0.156</v>
      </c>
      <c r="BP53" s="55">
        <f>IFERROR(((IF(BN53&gt;0,BN53)))*INDEX(Assumptions!$C:$C,MATCH(AB53,Assumptions!$A:$A,0)),0)</f>
        <v>0</v>
      </c>
      <c r="BQ53" s="55">
        <f>IFERROR(((IF(BN53&gt;0,BN53)))*INDEX(Assumptions!$D:$D,MATCH(AB53,Assumptions!$A:$A,0)),0)</f>
        <v>1.5599999999999999E-2</v>
      </c>
      <c r="BR53" s="55">
        <f>IFERROR(((IF(BN53&gt;0,BN53)))*INDEX(Assumptions!$G:$G,MATCH(AC53,Assumptions!$F:$F,0)),0)</f>
        <v>0</v>
      </c>
      <c r="BS53" s="55">
        <f t="shared" si="1"/>
        <v>0.1716</v>
      </c>
      <c r="BT53" s="56">
        <f>IFERROR(INDEX(Assumptions!$B:$B,MATCH(AB53,Assumptions!$A:$A,0))+INDEX(Assumptions!$C:$C,MATCH(AB53,Assumptions!$A:$A,0))+INDEX(Assumptions!$D:$D,MATCH(AB53,Assumptions!$A:$A,0))+INDEX(Assumptions!$G:$G,MATCH(AC53,Assumptions!$F:$F,0)),0)</f>
        <v>2.1999999999999999E-2</v>
      </c>
      <c r="BU53" s="218">
        <f t="shared" si="12"/>
        <v>7.9715999999999996</v>
      </c>
      <c r="BV53" s="218">
        <f t="shared" si="3"/>
        <v>23.996000000000002</v>
      </c>
      <c r="BW53" s="218">
        <f t="shared" si="4"/>
        <v>25.205882352941178</v>
      </c>
      <c r="BX53" s="226">
        <v>2.5</v>
      </c>
      <c r="BY53" s="218">
        <v>59.99</v>
      </c>
      <c r="BZ53" s="145">
        <v>1</v>
      </c>
      <c r="CA53" s="218">
        <f t="shared" si="5"/>
        <v>7.9715999999999996</v>
      </c>
      <c r="CB53" s="218">
        <f t="shared" si="6"/>
        <v>23.996000000000002</v>
      </c>
      <c r="CC53" s="315">
        <f t="shared" si="7"/>
        <v>0.66779463243873982</v>
      </c>
      <c r="CD53" s="218">
        <f t="shared" si="8"/>
        <v>202.79999999999998</v>
      </c>
      <c r="CE53" s="169"/>
      <c r="CF53" s="169"/>
      <c r="CG53" s="172"/>
      <c r="CH53" s="172"/>
      <c r="CI53" s="172"/>
      <c r="CJ53" s="622" t="s">
        <v>1754</v>
      </c>
      <c r="CK53" s="172"/>
      <c r="CL53" s="172"/>
      <c r="CM53" s="64"/>
      <c r="CN53" s="64"/>
      <c r="CO53" s="65" t="s">
        <v>729</v>
      </c>
      <c r="CP53" s="161"/>
      <c r="CQ53" s="53"/>
      <c r="CR53" s="57">
        <v>13</v>
      </c>
      <c r="CS53" s="57" t="s">
        <v>211</v>
      </c>
      <c r="CT53" s="174" t="s">
        <v>735</v>
      </c>
      <c r="CU53" s="57"/>
      <c r="CV53" s="57"/>
      <c r="CW53" s="58"/>
      <c r="CX53" s="59"/>
      <c r="CY53" s="90"/>
      <c r="CZ53" s="60"/>
      <c r="DA53" s="60"/>
      <c r="DB53" s="60"/>
      <c r="DC53" s="120"/>
      <c r="DD53" s="61"/>
      <c r="DE53" s="61"/>
      <c r="DF53" s="61"/>
      <c r="DG53" s="61"/>
      <c r="DH53" s="61"/>
      <c r="DI53" s="61"/>
      <c r="DJ53" s="58"/>
      <c r="DK53" s="58"/>
      <c r="DL53" s="58"/>
      <c r="DM53" s="59"/>
      <c r="DN53" s="59"/>
      <c r="DO53" s="59"/>
      <c r="DP53" s="62"/>
      <c r="DQ53" s="62"/>
      <c r="DR53" s="62"/>
      <c r="DS53" s="123">
        <f t="shared" si="9"/>
        <v>0</v>
      </c>
      <c r="DT53" s="123">
        <f t="shared" si="10"/>
        <v>0</v>
      </c>
    </row>
    <row r="54" spans="1:124" s="66" customFormat="1" ht="15" customHeight="1">
      <c r="A54" s="217">
        <v>1285</v>
      </c>
      <c r="B54" s="52" t="s">
        <v>755</v>
      </c>
      <c r="C54" s="52" t="s">
        <v>1078</v>
      </c>
      <c r="D54" s="52">
        <v>8112</v>
      </c>
      <c r="E54" s="217" t="s">
        <v>347</v>
      </c>
      <c r="F54" s="217" t="s">
        <v>307</v>
      </c>
      <c r="G54" s="154">
        <v>2</v>
      </c>
      <c r="H54" s="154"/>
      <c r="I54" s="155">
        <v>43621</v>
      </c>
      <c r="J54" s="217" t="s">
        <v>211</v>
      </c>
      <c r="K54" s="217" t="s">
        <v>479</v>
      </c>
      <c r="L54" s="217" t="s">
        <v>211</v>
      </c>
      <c r="M54" s="217" t="s">
        <v>1037</v>
      </c>
      <c r="N54" s="217">
        <v>61099090</v>
      </c>
      <c r="O54" s="117" t="s">
        <v>1172</v>
      </c>
      <c r="P54" s="156" t="s">
        <v>219</v>
      </c>
      <c r="Q54" s="217" t="s">
        <v>211</v>
      </c>
      <c r="R54" s="217" t="s">
        <v>211</v>
      </c>
      <c r="S54" s="154" t="s">
        <v>515</v>
      </c>
      <c r="T54" s="226" t="s">
        <v>211</v>
      </c>
      <c r="U54" s="221" t="s">
        <v>7</v>
      </c>
      <c r="V54" s="221" t="s">
        <v>212</v>
      </c>
      <c r="W54" s="158"/>
      <c r="X54" s="226" t="s">
        <v>1082</v>
      </c>
      <c r="Y54" s="221" t="s">
        <v>578</v>
      </c>
      <c r="Z54" s="226" t="s">
        <v>211</v>
      </c>
      <c r="AA54" s="226" t="s">
        <v>211</v>
      </c>
      <c r="AB54" s="65" t="s">
        <v>263</v>
      </c>
      <c r="AC54" s="53" t="s">
        <v>211</v>
      </c>
      <c r="AD54" s="53" t="s">
        <v>1542</v>
      </c>
      <c r="AE54" s="53" t="s">
        <v>622</v>
      </c>
      <c r="AF54" s="226" t="s">
        <v>612</v>
      </c>
      <c r="AG54" s="226" t="s">
        <v>1801</v>
      </c>
      <c r="AH54" s="226" t="s">
        <v>1805</v>
      </c>
      <c r="AI54" s="221"/>
      <c r="AJ54" s="226" t="s">
        <v>740</v>
      </c>
      <c r="AK54" s="226"/>
      <c r="AL54" s="221" t="s">
        <v>650</v>
      </c>
      <c r="AM54" s="226" t="s">
        <v>1084</v>
      </c>
      <c r="AN54" s="226"/>
      <c r="AO54" s="226"/>
      <c r="AP54" s="226" t="s">
        <v>1842</v>
      </c>
      <c r="AQ54" s="221" t="s">
        <v>1816</v>
      </c>
      <c r="AR54" s="226">
        <v>150</v>
      </c>
      <c r="AS54" s="197" t="s">
        <v>1822</v>
      </c>
      <c r="AT54" s="226" t="s">
        <v>1827</v>
      </c>
      <c r="AU54" s="159" t="s">
        <v>1837</v>
      </c>
      <c r="AV54" s="226" t="s">
        <v>1838</v>
      </c>
      <c r="AW54" s="226">
        <v>0</v>
      </c>
      <c r="AX54" s="54"/>
      <c r="AY54" s="54"/>
      <c r="AZ54" s="54"/>
      <c r="BA54" s="624" t="s">
        <v>1832</v>
      </c>
      <c r="BB54" s="63"/>
      <c r="BC54" s="218" t="s">
        <v>215</v>
      </c>
      <c r="BD54" s="218" t="s">
        <v>1042</v>
      </c>
      <c r="BE54" s="218" t="s">
        <v>1043</v>
      </c>
      <c r="BF54" s="218">
        <v>10.199999999999999</v>
      </c>
      <c r="BG54" s="218">
        <f>IFERROR((BV54*(1-Assumptions!$K$3))*(1-BT54),0)</f>
        <v>10.325958719999999</v>
      </c>
      <c r="BH54" s="218">
        <f t="shared" si="13"/>
        <v>18.8</v>
      </c>
      <c r="BI54" s="218">
        <v>9.4</v>
      </c>
      <c r="BJ54" s="218"/>
      <c r="BK54" s="218"/>
      <c r="BL54" s="218"/>
      <c r="BM54" s="218"/>
      <c r="BN54" s="218">
        <f>IF(BM54&gt;0,BM54,IF(BL54&gt;0,BL54,IF(BK54&gt;0,BK54,IF(BJ54&gt;0,BJ54,IF(BI54&gt;0,BI54,0)))))</f>
        <v>9.4</v>
      </c>
      <c r="BO54" s="143">
        <f>IFERROR(((IF(BN54&gt;0,BN54)))*INDEX(Assumptions!$B:$B,MATCH(AB54,Assumptions!$A:$A,0)),0)</f>
        <v>0.188</v>
      </c>
      <c r="BP54" s="55">
        <f>IFERROR(((IF(BN54&gt;0,BN54)))*INDEX(Assumptions!$C:$C,MATCH(AB54,Assumptions!$A:$A,0)),0)</f>
        <v>0</v>
      </c>
      <c r="BQ54" s="55">
        <f>IFERROR(((IF(BN54&gt;0,BN54)))*INDEX(Assumptions!$D:$D,MATCH(AB54,Assumptions!$A:$A,0)),0)</f>
        <v>1.8800000000000001E-2</v>
      </c>
      <c r="BR54" s="55">
        <f>IFERROR(((IF(BN54&gt;0,BN54)))*INDEX(Assumptions!$G:$G,MATCH(AC54,Assumptions!$F:$F,0)),0)</f>
        <v>0</v>
      </c>
      <c r="BS54" s="55">
        <f t="shared" si="1"/>
        <v>0.20680000000000001</v>
      </c>
      <c r="BT54" s="56">
        <f>IFERROR(INDEX(Assumptions!$B:$B,MATCH(AB54,Assumptions!$A:$A,0))+INDEX(Assumptions!$C:$C,MATCH(AB54,Assumptions!$A:$A,0))+INDEX(Assumptions!$D:$D,MATCH(AB54,Assumptions!$A:$A,0))+INDEX(Assumptions!$G:$G,MATCH(AC54,Assumptions!$F:$F,0)),0)</f>
        <v>2.1999999999999999E-2</v>
      </c>
      <c r="BU54" s="218">
        <f t="shared" si="12"/>
        <v>9.6067999999999998</v>
      </c>
      <c r="BV54" s="218">
        <f t="shared" si="3"/>
        <v>23.996000000000002</v>
      </c>
      <c r="BW54" s="218">
        <f t="shared" si="4"/>
        <v>25.205882352941178</v>
      </c>
      <c r="BX54" s="226">
        <v>2.5</v>
      </c>
      <c r="BY54" s="167">
        <v>59.99</v>
      </c>
      <c r="BZ54" s="145">
        <v>1</v>
      </c>
      <c r="CA54" s="218">
        <f t="shared" si="5"/>
        <v>9.6067999999999998</v>
      </c>
      <c r="CB54" s="218">
        <f t="shared" si="6"/>
        <v>23.996000000000002</v>
      </c>
      <c r="CC54" s="317">
        <f t="shared" si="7"/>
        <v>0.59964994165694285</v>
      </c>
      <c r="CD54" s="218">
        <f t="shared" si="8"/>
        <v>244.4</v>
      </c>
      <c r="CE54" s="169"/>
      <c r="CF54" s="169"/>
      <c r="CG54" s="172"/>
      <c r="CH54" s="172"/>
      <c r="CI54" s="172"/>
      <c r="CJ54" s="622" t="s">
        <v>1305</v>
      </c>
      <c r="CK54" s="172"/>
      <c r="CL54" s="172">
        <v>43487</v>
      </c>
      <c r="CM54" s="64"/>
      <c r="CN54" s="64"/>
      <c r="CO54" s="161" t="s">
        <v>730</v>
      </c>
      <c r="CP54" s="161"/>
      <c r="CQ54" s="53"/>
      <c r="CR54" s="57">
        <v>13</v>
      </c>
      <c r="CS54" s="57" t="s">
        <v>211</v>
      </c>
      <c r="CT54" s="174" t="s">
        <v>735</v>
      </c>
      <c r="CU54" s="57"/>
      <c r="CV54" s="57"/>
      <c r="CW54" s="58"/>
      <c r="CX54" s="59"/>
      <c r="CY54" s="90"/>
      <c r="CZ54" s="60"/>
      <c r="DA54" s="60"/>
      <c r="DB54" s="60"/>
      <c r="DC54" s="120"/>
      <c r="DD54" s="61"/>
      <c r="DE54" s="61"/>
      <c r="DF54" s="61"/>
      <c r="DG54" s="61"/>
      <c r="DH54" s="61"/>
      <c r="DI54" s="61"/>
      <c r="DJ54" s="58"/>
      <c r="DK54" s="58"/>
      <c r="DL54" s="58"/>
      <c r="DM54" s="59"/>
      <c r="DN54" s="59"/>
      <c r="DO54" s="59"/>
      <c r="DP54" s="62"/>
      <c r="DQ54" s="62"/>
      <c r="DR54" s="62"/>
      <c r="DS54" s="123">
        <f t="shared" si="9"/>
        <v>0</v>
      </c>
      <c r="DT54" s="123">
        <f t="shared" si="10"/>
        <v>0</v>
      </c>
    </row>
    <row r="55" spans="1:124" s="66" customFormat="1" ht="15" customHeight="1">
      <c r="A55" s="217">
        <v>1290</v>
      </c>
      <c r="B55" s="52" t="s">
        <v>756</v>
      </c>
      <c r="C55" s="52" t="s">
        <v>1059</v>
      </c>
      <c r="D55" s="52">
        <v>8301</v>
      </c>
      <c r="E55" s="217" t="s">
        <v>347</v>
      </c>
      <c r="F55" s="217" t="s">
        <v>317</v>
      </c>
      <c r="G55" s="154">
        <v>2</v>
      </c>
      <c r="H55" s="154"/>
      <c r="I55" s="155">
        <v>43621</v>
      </c>
      <c r="J55" s="217" t="s">
        <v>211</v>
      </c>
      <c r="K55" s="217" t="s">
        <v>479</v>
      </c>
      <c r="L55" s="217" t="s">
        <v>211</v>
      </c>
      <c r="M55" s="217" t="s">
        <v>1037</v>
      </c>
      <c r="N55" s="217">
        <v>61099090</v>
      </c>
      <c r="O55" s="117" t="s">
        <v>1172</v>
      </c>
      <c r="P55" s="156" t="s">
        <v>219</v>
      </c>
      <c r="Q55" s="217" t="s">
        <v>211</v>
      </c>
      <c r="R55" s="217" t="s">
        <v>211</v>
      </c>
      <c r="S55" s="154" t="s">
        <v>515</v>
      </c>
      <c r="T55" s="226" t="s">
        <v>211</v>
      </c>
      <c r="U55" s="221" t="s">
        <v>7</v>
      </c>
      <c r="V55" s="221" t="s">
        <v>212</v>
      </c>
      <c r="W55" s="158"/>
      <c r="X55" s="226" t="s">
        <v>1082</v>
      </c>
      <c r="Y55" s="221" t="s">
        <v>578</v>
      </c>
      <c r="Z55" s="226" t="s">
        <v>211</v>
      </c>
      <c r="AA55" s="226" t="s">
        <v>211</v>
      </c>
      <c r="AB55" s="65" t="s">
        <v>263</v>
      </c>
      <c r="AC55" s="53" t="s">
        <v>211</v>
      </c>
      <c r="AD55" s="53" t="s">
        <v>1542</v>
      </c>
      <c r="AE55" s="53" t="s">
        <v>622</v>
      </c>
      <c r="AF55" s="226" t="s">
        <v>612</v>
      </c>
      <c r="AG55" s="226" t="s">
        <v>1801</v>
      </c>
      <c r="AH55" s="226" t="s">
        <v>1805</v>
      </c>
      <c r="AI55" s="221"/>
      <c r="AJ55" s="226" t="s">
        <v>740</v>
      </c>
      <c r="AK55" s="226"/>
      <c r="AL55" s="221" t="s">
        <v>650</v>
      </c>
      <c r="AM55" s="226" t="s">
        <v>1084</v>
      </c>
      <c r="AN55" s="226"/>
      <c r="AO55" s="226"/>
      <c r="AP55" s="226" t="s">
        <v>1842</v>
      </c>
      <c r="AQ55" s="221" t="s">
        <v>1816</v>
      </c>
      <c r="AR55" s="226">
        <v>150</v>
      </c>
      <c r="AS55" s="197" t="s">
        <v>1822</v>
      </c>
      <c r="AT55" s="226" t="s">
        <v>1827</v>
      </c>
      <c r="AU55" s="159" t="s">
        <v>1837</v>
      </c>
      <c r="AV55" s="226" t="s">
        <v>1838</v>
      </c>
      <c r="AW55" s="226">
        <v>0</v>
      </c>
      <c r="AX55" s="54"/>
      <c r="AY55" s="54"/>
      <c r="AZ55" s="54"/>
      <c r="BA55" s="624" t="s">
        <v>1832</v>
      </c>
      <c r="BB55" s="63"/>
      <c r="BC55" s="218" t="s">
        <v>215</v>
      </c>
      <c r="BD55" s="218" t="s">
        <v>1042</v>
      </c>
      <c r="BE55" s="218" t="s">
        <v>1043</v>
      </c>
      <c r="BF55" s="218">
        <v>10.199999999999999</v>
      </c>
      <c r="BG55" s="218">
        <f>IFERROR((BV55*(1-Assumptions!$K$3))*(1-BT55),0)</f>
        <v>10.325958719999999</v>
      </c>
      <c r="BH55" s="218">
        <f t="shared" si="13"/>
        <v>18.8</v>
      </c>
      <c r="BI55" s="218">
        <v>9.4</v>
      </c>
      <c r="BJ55" s="218"/>
      <c r="BK55" s="218"/>
      <c r="BL55" s="218"/>
      <c r="BM55" s="218"/>
      <c r="BN55" s="218">
        <f>IF(BM55&gt;0,BM55,IF(BL55&gt;0,BL55,IF(BK55&gt;0,BK55,IF(BJ55&gt;0,BJ55,IF(BI55&gt;0,BI55,0)))))</f>
        <v>9.4</v>
      </c>
      <c r="BO55" s="143">
        <f>IFERROR(((IF(BN55&gt;0,BN55)))*INDEX(Assumptions!$B:$B,MATCH(AB55,Assumptions!$A:$A,0)),0)</f>
        <v>0.188</v>
      </c>
      <c r="BP55" s="55">
        <f>IFERROR(((IF(BN55&gt;0,BN55)))*INDEX(Assumptions!$C:$C,MATCH(AB55,Assumptions!$A:$A,0)),0)</f>
        <v>0</v>
      </c>
      <c r="BQ55" s="55">
        <f>IFERROR(((IF(BN55&gt;0,BN55)))*INDEX(Assumptions!$D:$D,MATCH(AB55,Assumptions!$A:$A,0)),0)</f>
        <v>1.8800000000000001E-2</v>
      </c>
      <c r="BR55" s="55">
        <f>IFERROR(((IF(BN55&gt;0,BN55)))*INDEX(Assumptions!$G:$G,MATCH(AC55,Assumptions!$F:$F,0)),0)</f>
        <v>0</v>
      </c>
      <c r="BS55" s="55">
        <f t="shared" si="1"/>
        <v>0.20680000000000001</v>
      </c>
      <c r="BT55" s="56">
        <f>IFERROR(INDEX(Assumptions!$B:$B,MATCH(AB55,Assumptions!$A:$A,0))+INDEX(Assumptions!$C:$C,MATCH(AB55,Assumptions!$A:$A,0))+INDEX(Assumptions!$D:$D,MATCH(AB55,Assumptions!$A:$A,0))+INDEX(Assumptions!$G:$G,MATCH(AC55,Assumptions!$F:$F,0)),0)</f>
        <v>2.1999999999999999E-2</v>
      </c>
      <c r="BU55" s="218">
        <f t="shared" si="12"/>
        <v>9.6067999999999998</v>
      </c>
      <c r="BV55" s="218">
        <f t="shared" si="3"/>
        <v>23.996000000000002</v>
      </c>
      <c r="BW55" s="218">
        <f t="shared" si="4"/>
        <v>25.205882352941178</v>
      </c>
      <c r="BX55" s="226">
        <v>2.5</v>
      </c>
      <c r="BY55" s="167">
        <v>59.99</v>
      </c>
      <c r="BZ55" s="145">
        <v>1</v>
      </c>
      <c r="CA55" s="218">
        <f t="shared" si="5"/>
        <v>9.6067999999999998</v>
      </c>
      <c r="CB55" s="218">
        <f t="shared" si="6"/>
        <v>23.996000000000002</v>
      </c>
      <c r="CC55" s="317">
        <f t="shared" si="7"/>
        <v>0.59964994165694285</v>
      </c>
      <c r="CD55" s="218">
        <f t="shared" si="8"/>
        <v>206.8</v>
      </c>
      <c r="CE55" s="169"/>
      <c r="CF55" s="169"/>
      <c r="CG55" s="172"/>
      <c r="CH55" s="172"/>
      <c r="CI55" s="172"/>
      <c r="CJ55" s="622" t="s">
        <v>211</v>
      </c>
      <c r="CK55" s="172"/>
      <c r="CL55" s="172"/>
      <c r="CM55" s="64"/>
      <c r="CN55" s="64"/>
      <c r="CO55" s="161" t="s">
        <v>730</v>
      </c>
      <c r="CP55" s="161"/>
      <c r="CQ55" s="53"/>
      <c r="CR55" s="57">
        <v>11</v>
      </c>
      <c r="CS55" s="57" t="s">
        <v>211</v>
      </c>
      <c r="CT55" s="174" t="s">
        <v>735</v>
      </c>
      <c r="CU55" s="57"/>
      <c r="CV55" s="57"/>
      <c r="CW55" s="58"/>
      <c r="CX55" s="59"/>
      <c r="CY55" s="90"/>
      <c r="CZ55" s="60"/>
      <c r="DA55" s="60"/>
      <c r="DB55" s="60"/>
      <c r="DC55" s="120"/>
      <c r="DD55" s="61"/>
      <c r="DE55" s="61"/>
      <c r="DF55" s="61"/>
      <c r="DG55" s="61"/>
      <c r="DH55" s="61"/>
      <c r="DI55" s="61"/>
      <c r="DJ55" s="58"/>
      <c r="DK55" s="58"/>
      <c r="DL55" s="58"/>
      <c r="DM55" s="59"/>
      <c r="DN55" s="59"/>
      <c r="DO55" s="59"/>
      <c r="DP55" s="62"/>
      <c r="DQ55" s="62"/>
      <c r="DR55" s="62"/>
      <c r="DS55" s="123">
        <f t="shared" si="9"/>
        <v>0</v>
      </c>
      <c r="DT55" s="123">
        <f t="shared" si="10"/>
        <v>0</v>
      </c>
    </row>
    <row r="56" spans="1:124" s="66" customFormat="1" ht="15" customHeight="1">
      <c r="A56" s="217">
        <v>1295</v>
      </c>
      <c r="B56" s="52" t="s">
        <v>1220</v>
      </c>
      <c r="C56" s="52" t="s">
        <v>1183</v>
      </c>
      <c r="D56" s="52">
        <v>7801</v>
      </c>
      <c r="E56" s="217" t="s">
        <v>347</v>
      </c>
      <c r="F56" s="217" t="s">
        <v>306</v>
      </c>
      <c r="G56" s="154">
        <v>2</v>
      </c>
      <c r="H56" s="154"/>
      <c r="I56" s="155">
        <v>43621</v>
      </c>
      <c r="J56" s="217" t="s">
        <v>211</v>
      </c>
      <c r="K56" s="217" t="s">
        <v>479</v>
      </c>
      <c r="L56" s="217" t="s">
        <v>211</v>
      </c>
      <c r="M56" s="217" t="s">
        <v>1037</v>
      </c>
      <c r="N56" s="217">
        <v>61099090</v>
      </c>
      <c r="O56" s="117" t="s">
        <v>1172</v>
      </c>
      <c r="P56" s="156" t="s">
        <v>219</v>
      </c>
      <c r="Q56" s="217" t="s">
        <v>211</v>
      </c>
      <c r="R56" s="217" t="s">
        <v>211</v>
      </c>
      <c r="S56" s="154" t="s">
        <v>515</v>
      </c>
      <c r="T56" s="226" t="s">
        <v>211</v>
      </c>
      <c r="U56" s="221" t="s">
        <v>7</v>
      </c>
      <c r="V56" s="221" t="s">
        <v>212</v>
      </c>
      <c r="W56" s="158"/>
      <c r="X56" s="226" t="s">
        <v>1082</v>
      </c>
      <c r="Y56" s="221" t="s">
        <v>578</v>
      </c>
      <c r="Z56" s="226" t="s">
        <v>211</v>
      </c>
      <c r="AA56" s="226" t="s">
        <v>211</v>
      </c>
      <c r="AB56" s="65" t="s">
        <v>263</v>
      </c>
      <c r="AC56" s="53" t="s">
        <v>211</v>
      </c>
      <c r="AD56" s="53" t="s">
        <v>1542</v>
      </c>
      <c r="AE56" s="53" t="s">
        <v>622</v>
      </c>
      <c r="AF56" s="226" t="s">
        <v>612</v>
      </c>
      <c r="AG56" s="226" t="s">
        <v>1801</v>
      </c>
      <c r="AH56" s="226" t="s">
        <v>1805</v>
      </c>
      <c r="AI56" s="221"/>
      <c r="AJ56" s="226" t="s">
        <v>740</v>
      </c>
      <c r="AK56" s="226"/>
      <c r="AL56" s="221" t="s">
        <v>650</v>
      </c>
      <c r="AM56" s="226" t="s">
        <v>1084</v>
      </c>
      <c r="AN56" s="226"/>
      <c r="AO56" s="226"/>
      <c r="AP56" s="226" t="s">
        <v>1842</v>
      </c>
      <c r="AQ56" s="221" t="s">
        <v>1816</v>
      </c>
      <c r="AR56" s="226">
        <v>150</v>
      </c>
      <c r="AS56" s="197" t="s">
        <v>1822</v>
      </c>
      <c r="AT56" s="226" t="s">
        <v>1827</v>
      </c>
      <c r="AU56" s="159" t="s">
        <v>1837</v>
      </c>
      <c r="AV56" s="226" t="s">
        <v>1838</v>
      </c>
      <c r="AW56" s="226">
        <v>0</v>
      </c>
      <c r="AX56" s="54"/>
      <c r="AY56" s="54"/>
      <c r="AZ56" s="54"/>
      <c r="BA56" s="624" t="s">
        <v>1832</v>
      </c>
      <c r="BB56" s="63"/>
      <c r="BC56" s="218" t="s">
        <v>215</v>
      </c>
      <c r="BD56" s="218" t="s">
        <v>1042</v>
      </c>
      <c r="BE56" s="218" t="s">
        <v>1043</v>
      </c>
      <c r="BF56" s="218">
        <v>10.199999999999999</v>
      </c>
      <c r="BG56" s="218">
        <f>IFERROR((BV56*(1-Assumptions!$K$3))*(1-BT56),0)</f>
        <v>10.325958719999999</v>
      </c>
      <c r="BH56" s="218">
        <f t="shared" si="13"/>
        <v>18.8</v>
      </c>
      <c r="BI56" s="218">
        <v>9.4</v>
      </c>
      <c r="BJ56" s="218"/>
      <c r="BK56" s="218"/>
      <c r="BL56" s="218"/>
      <c r="BM56" s="218"/>
      <c r="BN56" s="218">
        <f>IF(BM56&gt;0,BM56,IF(BL56&gt;0,BL56,IF(BK56&gt;0,BK56,IF(BJ56&gt;0,BJ56,IF(BI56&gt;0,BI56,0)))))</f>
        <v>9.4</v>
      </c>
      <c r="BO56" s="143">
        <f>IFERROR(((IF(BN56&gt;0,BN56)))*INDEX(Assumptions!$B:$B,MATCH(AB56,Assumptions!$A:$A,0)),0)</f>
        <v>0.188</v>
      </c>
      <c r="BP56" s="55">
        <f>IFERROR(((IF(BN56&gt;0,BN56)))*INDEX(Assumptions!$C:$C,MATCH(AB56,Assumptions!$A:$A,0)),0)</f>
        <v>0</v>
      </c>
      <c r="BQ56" s="55">
        <f>IFERROR(((IF(BN56&gt;0,BN56)))*INDEX(Assumptions!$D:$D,MATCH(AB56,Assumptions!$A:$A,0)),0)</f>
        <v>1.8800000000000001E-2</v>
      </c>
      <c r="BR56" s="55">
        <f>IFERROR(((IF(BN56&gt;0,BN56)))*INDEX(Assumptions!$G:$G,MATCH(AC56,Assumptions!$F:$F,0)),0)</f>
        <v>0</v>
      </c>
      <c r="BS56" s="55">
        <f t="shared" si="1"/>
        <v>0.20680000000000001</v>
      </c>
      <c r="BT56" s="56">
        <f>IFERROR(INDEX(Assumptions!$B:$B,MATCH(AB56,Assumptions!$A:$A,0))+INDEX(Assumptions!$C:$C,MATCH(AB56,Assumptions!$A:$A,0))+INDEX(Assumptions!$D:$D,MATCH(AB56,Assumptions!$A:$A,0))+INDEX(Assumptions!$G:$G,MATCH(AC56,Assumptions!$F:$F,0)),0)</f>
        <v>2.1999999999999999E-2</v>
      </c>
      <c r="BU56" s="218">
        <f t="shared" si="12"/>
        <v>9.6067999999999998</v>
      </c>
      <c r="BV56" s="218">
        <f t="shared" si="3"/>
        <v>23.996000000000002</v>
      </c>
      <c r="BW56" s="218">
        <f t="shared" si="4"/>
        <v>25.205882352941178</v>
      </c>
      <c r="BX56" s="226">
        <v>2.5</v>
      </c>
      <c r="BY56" s="167">
        <v>59.99</v>
      </c>
      <c r="BZ56" s="145">
        <v>1</v>
      </c>
      <c r="CA56" s="218">
        <f t="shared" si="5"/>
        <v>9.6067999999999998</v>
      </c>
      <c r="CB56" s="218">
        <f t="shared" si="6"/>
        <v>23.996000000000002</v>
      </c>
      <c r="CC56" s="317">
        <f t="shared" si="7"/>
        <v>0.59964994165694285</v>
      </c>
      <c r="CD56" s="218">
        <f t="shared" si="8"/>
        <v>75.2</v>
      </c>
      <c r="CE56" s="169"/>
      <c r="CF56" s="169"/>
      <c r="CG56" s="172"/>
      <c r="CH56" s="172"/>
      <c r="CI56" s="172"/>
      <c r="CJ56" s="622" t="s">
        <v>211</v>
      </c>
      <c r="CK56" s="172"/>
      <c r="CL56" s="172"/>
      <c r="CM56" s="64"/>
      <c r="CN56" s="64"/>
      <c r="CO56" s="161" t="s">
        <v>730</v>
      </c>
      <c r="CP56" s="161"/>
      <c r="CQ56" s="53"/>
      <c r="CR56" s="57">
        <v>4</v>
      </c>
      <c r="CS56" s="57">
        <v>9</v>
      </c>
      <c r="CT56" s="174" t="s">
        <v>735</v>
      </c>
      <c r="CU56" s="57"/>
      <c r="CV56" s="57"/>
      <c r="CW56" s="58"/>
      <c r="CX56" s="59"/>
      <c r="CY56" s="90"/>
      <c r="CZ56" s="60"/>
      <c r="DA56" s="60"/>
      <c r="DB56" s="60"/>
      <c r="DC56" s="120"/>
      <c r="DD56" s="61"/>
      <c r="DE56" s="61"/>
      <c r="DF56" s="61"/>
      <c r="DG56" s="61"/>
      <c r="DH56" s="61"/>
      <c r="DI56" s="61"/>
      <c r="DJ56" s="58"/>
      <c r="DK56" s="58"/>
      <c r="DL56" s="58"/>
      <c r="DM56" s="59"/>
      <c r="DN56" s="59"/>
      <c r="DO56" s="59"/>
      <c r="DP56" s="62"/>
      <c r="DQ56" s="62"/>
      <c r="DR56" s="62"/>
      <c r="DS56" s="123">
        <f t="shared" si="9"/>
        <v>0</v>
      </c>
      <c r="DT56" s="123">
        <f t="shared" si="10"/>
        <v>0</v>
      </c>
    </row>
    <row r="57" spans="1:124" s="66" customFormat="1" ht="15" hidden="1" customHeight="1">
      <c r="A57" s="217">
        <v>1296</v>
      </c>
      <c r="B57" s="52" t="s">
        <v>1221</v>
      </c>
      <c r="C57" s="52" t="s">
        <v>1035</v>
      </c>
      <c r="D57" s="52">
        <v>7111</v>
      </c>
      <c r="E57" s="217" t="s">
        <v>348</v>
      </c>
      <c r="F57" s="217" t="s">
        <v>349</v>
      </c>
      <c r="G57" s="154">
        <v>4</v>
      </c>
      <c r="H57" s="154"/>
      <c r="I57" s="155">
        <v>43511</v>
      </c>
      <c r="J57" s="217" t="s">
        <v>211</v>
      </c>
      <c r="K57" s="217" t="s">
        <v>479</v>
      </c>
      <c r="L57" s="217" t="s">
        <v>211</v>
      </c>
      <c r="M57" s="217" t="s">
        <v>1037</v>
      </c>
      <c r="N57" s="217">
        <v>61091000</v>
      </c>
      <c r="O57" s="117" t="s">
        <v>1038</v>
      </c>
      <c r="P57" s="156" t="s">
        <v>219</v>
      </c>
      <c r="Q57" s="217" t="s">
        <v>211</v>
      </c>
      <c r="R57" s="217" t="s">
        <v>211</v>
      </c>
      <c r="S57" s="154" t="s">
        <v>515</v>
      </c>
      <c r="T57" s="226" t="s">
        <v>211</v>
      </c>
      <c r="U57" s="221" t="s">
        <v>542</v>
      </c>
      <c r="V57" s="221" t="s">
        <v>212</v>
      </c>
      <c r="W57" s="158"/>
      <c r="X57" s="226" t="s">
        <v>1082</v>
      </c>
      <c r="Y57" s="221" t="s">
        <v>578</v>
      </c>
      <c r="Z57" s="226" t="s">
        <v>211</v>
      </c>
      <c r="AA57" s="226" t="s">
        <v>211</v>
      </c>
      <c r="AB57" s="65" t="s">
        <v>220</v>
      </c>
      <c r="AC57" s="53" t="s">
        <v>584</v>
      </c>
      <c r="AD57" s="53" t="s">
        <v>1286</v>
      </c>
      <c r="AE57" s="53" t="s">
        <v>579</v>
      </c>
      <c r="AF57" s="217"/>
      <c r="AG57" s="226" t="s">
        <v>1353</v>
      </c>
      <c r="AH57" s="226" t="s">
        <v>613</v>
      </c>
      <c r="AI57" s="226" t="s">
        <v>637</v>
      </c>
      <c r="AJ57" s="226" t="s">
        <v>740</v>
      </c>
      <c r="AK57" s="226"/>
      <c r="AL57" s="226" t="s">
        <v>650</v>
      </c>
      <c r="AM57" s="226" t="s">
        <v>651</v>
      </c>
      <c r="AN57" s="226"/>
      <c r="AO57" s="226"/>
      <c r="AP57" s="226"/>
      <c r="AQ57" s="221" t="s">
        <v>677</v>
      </c>
      <c r="AR57" s="226">
        <v>150</v>
      </c>
      <c r="AS57" s="197"/>
      <c r="AT57" s="167"/>
      <c r="AU57" s="158"/>
      <c r="AV57" s="158"/>
      <c r="AW57" s="226"/>
      <c r="AX57" s="54"/>
      <c r="AY57" s="54"/>
      <c r="AZ57" s="54"/>
      <c r="BA57" s="546"/>
      <c r="BB57" s="63"/>
      <c r="BC57" s="218" t="s">
        <v>215</v>
      </c>
      <c r="BD57" s="218" t="s">
        <v>1042</v>
      </c>
      <c r="BE57" s="218" t="s">
        <v>1043</v>
      </c>
      <c r="BF57" s="218">
        <v>10.199999999999999</v>
      </c>
      <c r="BG57" s="218">
        <f>IFERROR((BV57*(1-Assumptions!$K$3))*(1-BT57),0)</f>
        <v>8.7982399999999998</v>
      </c>
      <c r="BH57" s="218"/>
      <c r="BI57" s="218"/>
      <c r="BJ57" s="218">
        <v>8.3000000000000007</v>
      </c>
      <c r="BK57" s="218"/>
      <c r="BL57" s="218"/>
      <c r="BM57" s="218"/>
      <c r="BN57" s="218">
        <f>IF(BM57&gt;0,BM57,IF(BL57&gt;0,BL57,IF(BK57&gt;0,BK57,IF(BJ57&gt;0,BJ57,IF(BI57&gt;0,BI57,0)))))</f>
        <v>8.3000000000000007</v>
      </c>
      <c r="BO57" s="143">
        <f>IFERROR(((IF(BN57&gt;0,BN57)))*INDEX(Assumptions!$B:$B,MATCH(AB57,Assumptions!$A:$A,0)),0)</f>
        <v>0.16600000000000001</v>
      </c>
      <c r="BP57" s="55">
        <f>IFERROR(((IF(BN57&gt;0,BN57)))*INDEX(Assumptions!$C:$C,MATCH(AB57,Assumptions!$A:$A,0)),0)</f>
        <v>0</v>
      </c>
      <c r="BQ57" s="55">
        <f>IFERROR(((IF(BN57&gt;0,BN57)))*INDEX(Assumptions!$D:$D,MATCH(AB57,Assumptions!$A:$A,0)),0)</f>
        <v>1.66E-2</v>
      </c>
      <c r="BR57" s="55">
        <f>IFERROR(((IF(BN57&gt;0,BN57)))*INDEX(Assumptions!$G:$G,MATCH(AC57,Assumptions!$F:$F,0)),0)</f>
        <v>0</v>
      </c>
      <c r="BS57" s="55">
        <f t="shared" si="1"/>
        <v>0.18260000000000001</v>
      </c>
      <c r="BT57" s="56">
        <f>IFERROR(INDEX(Assumptions!$B:$B,MATCH(AB57,Assumptions!$A:$A,0))+INDEX(Assumptions!$C:$C,MATCH(AB57,Assumptions!$A:$A,0))+INDEX(Assumptions!$D:$D,MATCH(AB57,Assumptions!$A:$A,0))+INDEX(Assumptions!$G:$G,MATCH(AC57,Assumptions!$F:$F,0)),0)</f>
        <v>0</v>
      </c>
      <c r="BU57" s="218">
        <f t="shared" si="12"/>
        <v>8.4826000000000015</v>
      </c>
      <c r="BV57" s="218">
        <f t="shared" si="3"/>
        <v>19.996000000000002</v>
      </c>
      <c r="BW57" s="218">
        <f t="shared" si="4"/>
        <v>21.004201680672271</v>
      </c>
      <c r="BX57" s="226">
        <v>2.5</v>
      </c>
      <c r="BY57" s="168">
        <v>49.99</v>
      </c>
      <c r="BZ57" s="145">
        <v>1</v>
      </c>
      <c r="CA57" s="218">
        <f t="shared" si="5"/>
        <v>8.4826000000000015</v>
      </c>
      <c r="CB57" s="218">
        <f t="shared" si="6"/>
        <v>19.996000000000002</v>
      </c>
      <c r="CC57" s="318">
        <f t="shared" si="7"/>
        <v>0.5757851570314062</v>
      </c>
      <c r="CD57" s="218">
        <f t="shared" si="8"/>
        <v>0</v>
      </c>
      <c r="CE57" s="169"/>
      <c r="CF57" s="169"/>
      <c r="CG57" s="172"/>
      <c r="CH57" s="172"/>
      <c r="CI57" s="172"/>
      <c r="CJ57" s="172"/>
      <c r="CK57" s="172"/>
      <c r="CL57" s="172"/>
      <c r="CM57" s="64"/>
      <c r="CN57" s="64"/>
      <c r="CO57" s="161"/>
      <c r="CP57" s="161"/>
      <c r="CQ57" s="53"/>
      <c r="CR57" s="57">
        <v>10</v>
      </c>
      <c r="CS57" s="57" t="s">
        <v>211</v>
      </c>
      <c r="CT57" s="174" t="s">
        <v>735</v>
      </c>
      <c r="CU57" s="57"/>
      <c r="CV57" s="57"/>
      <c r="CW57" s="58"/>
      <c r="CX57" s="59"/>
      <c r="CY57" s="90"/>
      <c r="CZ57" s="60"/>
      <c r="DA57" s="60"/>
      <c r="DB57" s="60"/>
      <c r="DC57" s="120"/>
      <c r="DD57" s="61"/>
      <c r="DE57" s="61"/>
      <c r="DF57" s="61"/>
      <c r="DG57" s="61"/>
      <c r="DH57" s="61"/>
      <c r="DI57" s="61"/>
      <c r="DJ57" s="58"/>
      <c r="DK57" s="58"/>
      <c r="DL57" s="58"/>
      <c r="DM57" s="59"/>
      <c r="DN57" s="59"/>
      <c r="DO57" s="59"/>
      <c r="DP57" s="62"/>
      <c r="DQ57" s="62"/>
      <c r="DR57" s="62"/>
      <c r="DS57" s="123">
        <f t="shared" si="9"/>
        <v>0</v>
      </c>
      <c r="DT57" s="123">
        <f t="shared" si="10"/>
        <v>0</v>
      </c>
    </row>
    <row r="58" spans="1:124" s="66" customFormat="1" ht="15" hidden="1" customHeight="1">
      <c r="A58" s="217">
        <v>1297</v>
      </c>
      <c r="B58" s="52" t="s">
        <v>1222</v>
      </c>
      <c r="C58" s="52" t="s">
        <v>1181</v>
      </c>
      <c r="D58" s="52">
        <v>8005</v>
      </c>
      <c r="E58" s="217" t="s">
        <v>348</v>
      </c>
      <c r="F58" s="217" t="s">
        <v>1196</v>
      </c>
      <c r="G58" s="154">
        <v>4</v>
      </c>
      <c r="H58" s="154"/>
      <c r="I58" s="155">
        <v>43511</v>
      </c>
      <c r="J58" s="217" t="s">
        <v>211</v>
      </c>
      <c r="K58" s="217" t="s">
        <v>479</v>
      </c>
      <c r="L58" s="217" t="s">
        <v>211</v>
      </c>
      <c r="M58" s="217" t="s">
        <v>1037</v>
      </c>
      <c r="N58" s="217">
        <v>61091000</v>
      </c>
      <c r="O58" s="117" t="s">
        <v>1038</v>
      </c>
      <c r="P58" s="156" t="s">
        <v>219</v>
      </c>
      <c r="Q58" s="217" t="s">
        <v>211</v>
      </c>
      <c r="R58" s="217" t="s">
        <v>211</v>
      </c>
      <c r="S58" s="154" t="s">
        <v>370</v>
      </c>
      <c r="T58" s="226" t="s">
        <v>211</v>
      </c>
      <c r="U58" s="221" t="s">
        <v>542</v>
      </c>
      <c r="V58" s="221" t="s">
        <v>212</v>
      </c>
      <c r="W58" s="158"/>
      <c r="X58" s="226" t="s">
        <v>1082</v>
      </c>
      <c r="Y58" s="221" t="s">
        <v>578</v>
      </c>
      <c r="Z58" s="226" t="s">
        <v>211</v>
      </c>
      <c r="AA58" s="226" t="s">
        <v>211</v>
      </c>
      <c r="AB58" s="65" t="s">
        <v>220</v>
      </c>
      <c r="AC58" s="53" t="s">
        <v>584</v>
      </c>
      <c r="AD58" s="53" t="s">
        <v>1286</v>
      </c>
      <c r="AE58" s="53" t="s">
        <v>579</v>
      </c>
      <c r="AF58" s="217"/>
      <c r="AG58" s="226" t="s">
        <v>1353</v>
      </c>
      <c r="AH58" s="226" t="s">
        <v>613</v>
      </c>
      <c r="AI58" s="226" t="s">
        <v>637</v>
      </c>
      <c r="AJ58" s="226" t="s">
        <v>740</v>
      </c>
      <c r="AK58" s="226"/>
      <c r="AL58" s="226" t="s">
        <v>650</v>
      </c>
      <c r="AM58" s="226" t="s">
        <v>651</v>
      </c>
      <c r="AN58" s="226"/>
      <c r="AO58" s="226"/>
      <c r="AP58" s="226"/>
      <c r="AQ58" s="221" t="s">
        <v>677</v>
      </c>
      <c r="AR58" s="226">
        <v>150</v>
      </c>
      <c r="AS58" s="197"/>
      <c r="AT58" s="167"/>
      <c r="AU58" s="158"/>
      <c r="AV58" s="158"/>
      <c r="AW58" s="226"/>
      <c r="AX58" s="54"/>
      <c r="AY58" s="54"/>
      <c r="AZ58" s="54"/>
      <c r="BA58" s="546"/>
      <c r="BB58" s="63"/>
      <c r="BC58" s="218" t="s">
        <v>215</v>
      </c>
      <c r="BD58" s="218" t="s">
        <v>1042</v>
      </c>
      <c r="BE58" s="218" t="s">
        <v>1043</v>
      </c>
      <c r="BF58" s="218">
        <v>10.199999999999999</v>
      </c>
      <c r="BG58" s="218">
        <f>IFERROR((BV58*(1-Assumptions!$K$3))*(1-BT58),0)</f>
        <v>10.55824</v>
      </c>
      <c r="BH58" s="218"/>
      <c r="BI58" s="218"/>
      <c r="BJ58" s="218">
        <v>11.1</v>
      </c>
      <c r="BK58" s="218"/>
      <c r="BL58" s="218"/>
      <c r="BM58" s="218"/>
      <c r="BN58" s="218">
        <f>IF(BM58&gt;0,BM58,IF(BL58&gt;0,BL58,IF(BK58&gt;0,BK58,IF(BJ58&gt;0,BJ58,IF(BI58&gt;0,BI58,0)))))</f>
        <v>11.1</v>
      </c>
      <c r="BO58" s="143">
        <f>IFERROR(((IF(BN58&gt;0,BN58)))*INDEX(Assumptions!$B:$B,MATCH(AB58,Assumptions!$A:$A,0)),0)</f>
        <v>0.222</v>
      </c>
      <c r="BP58" s="55">
        <f>IFERROR(((IF(BN58&gt;0,BN58)))*INDEX(Assumptions!$C:$C,MATCH(AB58,Assumptions!$A:$A,0)),0)</f>
        <v>0</v>
      </c>
      <c r="BQ58" s="55">
        <f>IFERROR(((IF(BN58&gt;0,BN58)))*INDEX(Assumptions!$D:$D,MATCH(AB58,Assumptions!$A:$A,0)),0)</f>
        <v>2.2200000000000001E-2</v>
      </c>
      <c r="BR58" s="55">
        <f>IFERROR(((IF(BN58&gt;0,BN58)))*INDEX(Assumptions!$G:$G,MATCH(AC58,Assumptions!$F:$F,0)),0)</f>
        <v>0</v>
      </c>
      <c r="BS58" s="55">
        <f t="shared" si="1"/>
        <v>0.2442</v>
      </c>
      <c r="BT58" s="56">
        <f>IFERROR(INDEX(Assumptions!$B:$B,MATCH(AB58,Assumptions!$A:$A,0))+INDEX(Assumptions!$C:$C,MATCH(AB58,Assumptions!$A:$A,0))+INDEX(Assumptions!$D:$D,MATCH(AB58,Assumptions!$A:$A,0))+INDEX(Assumptions!$G:$G,MATCH(AC58,Assumptions!$F:$F,0)),0)</f>
        <v>0</v>
      </c>
      <c r="BU58" s="218">
        <f t="shared" si="12"/>
        <v>11.344199999999999</v>
      </c>
      <c r="BV58" s="218">
        <f t="shared" si="3"/>
        <v>23.996000000000002</v>
      </c>
      <c r="BW58" s="218">
        <f t="shared" si="4"/>
        <v>25.205882352941178</v>
      </c>
      <c r="BX58" s="226">
        <v>2.5</v>
      </c>
      <c r="BY58" s="168">
        <v>59.99</v>
      </c>
      <c r="BZ58" s="145">
        <v>1</v>
      </c>
      <c r="CA58" s="218">
        <f t="shared" si="5"/>
        <v>11.344199999999999</v>
      </c>
      <c r="CB58" s="218">
        <f t="shared" si="6"/>
        <v>23.996000000000002</v>
      </c>
      <c r="CC58" s="315">
        <f t="shared" si="7"/>
        <v>0.52724620770128361</v>
      </c>
      <c r="CD58" s="218">
        <f t="shared" si="8"/>
        <v>0</v>
      </c>
      <c r="CE58" s="169"/>
      <c r="CF58" s="169"/>
      <c r="CG58" s="172"/>
      <c r="CH58" s="172"/>
      <c r="CI58" s="172"/>
      <c r="CJ58" s="172"/>
      <c r="CK58" s="172"/>
      <c r="CL58" s="172"/>
      <c r="CM58" s="64"/>
      <c r="CN58" s="64"/>
      <c r="CO58" s="161"/>
      <c r="CP58" s="161"/>
      <c r="CQ58" s="53"/>
      <c r="CR58" s="57">
        <v>10</v>
      </c>
      <c r="CS58" s="57" t="s">
        <v>211</v>
      </c>
      <c r="CT58" s="174" t="s">
        <v>735</v>
      </c>
      <c r="CU58" s="57"/>
      <c r="CV58" s="57"/>
      <c r="CW58" s="58"/>
      <c r="CX58" s="59"/>
      <c r="CY58" s="90"/>
      <c r="CZ58" s="60"/>
      <c r="DA58" s="60"/>
      <c r="DB58" s="60"/>
      <c r="DC58" s="120"/>
      <c r="DD58" s="61"/>
      <c r="DE58" s="61"/>
      <c r="DF58" s="61"/>
      <c r="DG58" s="61"/>
      <c r="DH58" s="61"/>
      <c r="DI58" s="61"/>
      <c r="DJ58" s="58"/>
      <c r="DK58" s="58"/>
      <c r="DL58" s="58"/>
      <c r="DM58" s="59"/>
      <c r="DN58" s="59"/>
      <c r="DO58" s="59"/>
      <c r="DP58" s="62"/>
      <c r="DQ58" s="62"/>
      <c r="DR58" s="62"/>
      <c r="DS58" s="123">
        <f t="shared" si="9"/>
        <v>0</v>
      </c>
      <c r="DT58" s="123">
        <f t="shared" si="10"/>
        <v>0</v>
      </c>
    </row>
    <row r="59" spans="1:124" s="66" customFormat="1" ht="15" customHeight="1">
      <c r="A59" s="217">
        <v>1300</v>
      </c>
      <c r="B59" s="52" t="s">
        <v>757</v>
      </c>
      <c r="C59" s="52" t="s">
        <v>1078</v>
      </c>
      <c r="D59" s="52">
        <v>8112</v>
      </c>
      <c r="E59" s="217" t="s">
        <v>350</v>
      </c>
      <c r="F59" s="217" t="s">
        <v>307</v>
      </c>
      <c r="G59" s="154">
        <v>2</v>
      </c>
      <c r="H59" s="154"/>
      <c r="I59" s="155">
        <v>43621</v>
      </c>
      <c r="J59" s="217" t="s">
        <v>211</v>
      </c>
      <c r="K59" s="217" t="s">
        <v>479</v>
      </c>
      <c r="L59" s="217" t="s">
        <v>211</v>
      </c>
      <c r="M59" s="217" t="s">
        <v>484</v>
      </c>
      <c r="N59" s="217">
        <v>61099090</v>
      </c>
      <c r="O59" s="117" t="s">
        <v>1172</v>
      </c>
      <c r="P59" s="156" t="s">
        <v>219</v>
      </c>
      <c r="Q59" s="217" t="s">
        <v>211</v>
      </c>
      <c r="R59" s="217" t="s">
        <v>211</v>
      </c>
      <c r="S59" s="154" t="s">
        <v>515</v>
      </c>
      <c r="T59" s="226" t="s">
        <v>211</v>
      </c>
      <c r="U59" s="221" t="s">
        <v>7</v>
      </c>
      <c r="V59" s="221" t="s">
        <v>212</v>
      </c>
      <c r="W59" s="158"/>
      <c r="X59" s="226" t="s">
        <v>1082</v>
      </c>
      <c r="Y59" s="221" t="s">
        <v>578</v>
      </c>
      <c r="Z59" s="226" t="s">
        <v>211</v>
      </c>
      <c r="AA59" s="226" t="s">
        <v>211</v>
      </c>
      <c r="AB59" s="65" t="s">
        <v>263</v>
      </c>
      <c r="AC59" s="53" t="s">
        <v>211</v>
      </c>
      <c r="AD59" s="53" t="s">
        <v>1542</v>
      </c>
      <c r="AE59" s="53" t="s">
        <v>622</v>
      </c>
      <c r="AF59" s="226" t="s">
        <v>612</v>
      </c>
      <c r="AG59" s="226" t="s">
        <v>1801</v>
      </c>
      <c r="AH59" s="226" t="s">
        <v>1805</v>
      </c>
      <c r="AI59" s="221"/>
      <c r="AJ59" s="226" t="s">
        <v>740</v>
      </c>
      <c r="AK59" s="226"/>
      <c r="AL59" s="221" t="s">
        <v>650</v>
      </c>
      <c r="AM59" s="226" t="s">
        <v>1084</v>
      </c>
      <c r="AN59" s="226"/>
      <c r="AO59" s="226"/>
      <c r="AP59" s="226" t="s">
        <v>1842</v>
      </c>
      <c r="AQ59" s="221" t="s">
        <v>1816</v>
      </c>
      <c r="AR59" s="226">
        <v>100</v>
      </c>
      <c r="AS59" s="197" t="s">
        <v>1822</v>
      </c>
      <c r="AT59" s="226" t="s">
        <v>1827</v>
      </c>
      <c r="AU59" s="159" t="s">
        <v>1837</v>
      </c>
      <c r="AV59" s="226" t="s">
        <v>1838</v>
      </c>
      <c r="AW59" s="226">
        <v>0</v>
      </c>
      <c r="AX59" s="54"/>
      <c r="AY59" s="54"/>
      <c r="AZ59" s="54"/>
      <c r="BA59" s="624" t="s">
        <v>1833</v>
      </c>
      <c r="BB59" s="63"/>
      <c r="BC59" s="218" t="s">
        <v>215</v>
      </c>
      <c r="BD59" s="218" t="s">
        <v>1042</v>
      </c>
      <c r="BE59" s="218" t="s">
        <v>1043</v>
      </c>
      <c r="BF59" s="218">
        <v>8.5</v>
      </c>
      <c r="BG59" s="218">
        <f>IFERROR((BV59*(1-Assumptions!$K$3))*(1-BT59),0)</f>
        <v>8.604678719999999</v>
      </c>
      <c r="BH59" s="218">
        <f>BI59*2</f>
        <v>15.6</v>
      </c>
      <c r="BI59" s="168">
        <v>7.8</v>
      </c>
      <c r="BJ59" s="218"/>
      <c r="BK59" s="218"/>
      <c r="BL59" s="218"/>
      <c r="BM59" s="218"/>
      <c r="BN59" s="218">
        <v>7.8</v>
      </c>
      <c r="BO59" s="143">
        <f>IFERROR(((IF(BN59&gt;0,BN59)))*INDEX(Assumptions!$B:$B,MATCH(AB59,Assumptions!$A:$A,0)),0)</f>
        <v>0.156</v>
      </c>
      <c r="BP59" s="55">
        <f>IFERROR(((IF(BN59&gt;0,BN59)))*INDEX(Assumptions!$C:$C,MATCH(AB59,Assumptions!$A:$A,0)),0)</f>
        <v>0</v>
      </c>
      <c r="BQ59" s="55">
        <f>IFERROR(((IF(BN59&gt;0,BN59)))*INDEX(Assumptions!$D:$D,MATCH(AB59,Assumptions!$A:$A,0)),0)</f>
        <v>1.5599999999999999E-2</v>
      </c>
      <c r="BR59" s="55">
        <f>IFERROR(((IF(BN59&gt;0,BN59)))*INDEX(Assumptions!$G:$G,MATCH(AC59,Assumptions!$F:$F,0)),0)</f>
        <v>0</v>
      </c>
      <c r="BS59" s="55">
        <f t="shared" si="1"/>
        <v>0.1716</v>
      </c>
      <c r="BT59" s="56">
        <f>IFERROR(INDEX(Assumptions!$B:$B,MATCH(AB59,Assumptions!$A:$A,0))+INDEX(Assumptions!$C:$C,MATCH(AB59,Assumptions!$A:$A,0))+INDEX(Assumptions!$D:$D,MATCH(AB59,Assumptions!$A:$A,0))+INDEX(Assumptions!$G:$G,MATCH(AC59,Assumptions!$F:$F,0)),0)</f>
        <v>2.1999999999999999E-2</v>
      </c>
      <c r="BU59" s="218">
        <f t="shared" si="12"/>
        <v>7.9715999999999996</v>
      </c>
      <c r="BV59" s="218">
        <f t="shared" si="3"/>
        <v>19.996000000000002</v>
      </c>
      <c r="BW59" s="218">
        <f t="shared" si="4"/>
        <v>21.004201680672271</v>
      </c>
      <c r="BX59" s="226">
        <v>2.5</v>
      </c>
      <c r="BY59" s="218">
        <v>49.99</v>
      </c>
      <c r="BZ59" s="145">
        <v>1</v>
      </c>
      <c r="CA59" s="218">
        <f t="shared" si="5"/>
        <v>7.9715999999999996</v>
      </c>
      <c r="CB59" s="218">
        <f t="shared" si="6"/>
        <v>19.996000000000002</v>
      </c>
      <c r="CC59" s="315">
        <f t="shared" si="7"/>
        <v>0.60134026805361085</v>
      </c>
      <c r="CD59" s="218">
        <f t="shared" si="8"/>
        <v>109.2</v>
      </c>
      <c r="CE59" s="169"/>
      <c r="CF59" s="169"/>
      <c r="CG59" s="172"/>
      <c r="CH59" s="172"/>
      <c r="CI59" s="172"/>
      <c r="CJ59" s="622" t="s">
        <v>1305</v>
      </c>
      <c r="CK59" s="172"/>
      <c r="CL59" s="172">
        <v>43494</v>
      </c>
      <c r="CM59" s="64"/>
      <c r="CN59" s="64"/>
      <c r="CO59" s="161" t="s">
        <v>730</v>
      </c>
      <c r="CP59" s="161"/>
      <c r="CQ59" s="53"/>
      <c r="CR59" s="57">
        <v>7</v>
      </c>
      <c r="CS59" s="57">
        <v>6</v>
      </c>
      <c r="CT59" s="175" t="s">
        <v>735</v>
      </c>
      <c r="CU59" s="57"/>
      <c r="CV59" s="57"/>
      <c r="CW59" s="58"/>
      <c r="CX59" s="59"/>
      <c r="CY59" s="90"/>
      <c r="CZ59" s="60"/>
      <c r="DA59" s="60"/>
      <c r="DB59" s="60"/>
      <c r="DC59" s="120"/>
      <c r="DD59" s="61"/>
      <c r="DE59" s="61"/>
      <c r="DF59" s="61"/>
      <c r="DG59" s="61"/>
      <c r="DH59" s="61"/>
      <c r="DI59" s="61"/>
      <c r="DJ59" s="58"/>
      <c r="DK59" s="58"/>
      <c r="DL59" s="58"/>
      <c r="DM59" s="59"/>
      <c r="DN59" s="59"/>
      <c r="DO59" s="59"/>
      <c r="DP59" s="62"/>
      <c r="DQ59" s="62"/>
      <c r="DR59" s="62"/>
      <c r="DS59" s="123">
        <f t="shared" si="9"/>
        <v>0</v>
      </c>
      <c r="DT59" s="123">
        <f t="shared" si="10"/>
        <v>0</v>
      </c>
    </row>
    <row r="60" spans="1:124" s="66" customFormat="1" ht="15" customHeight="1">
      <c r="A60" s="217">
        <v>1305</v>
      </c>
      <c r="B60" s="52" t="s">
        <v>758</v>
      </c>
      <c r="C60" s="52" t="s">
        <v>1059</v>
      </c>
      <c r="D60" s="52">
        <v>8301</v>
      </c>
      <c r="E60" s="217" t="s">
        <v>350</v>
      </c>
      <c r="F60" s="217" t="s">
        <v>317</v>
      </c>
      <c r="G60" s="154">
        <v>2</v>
      </c>
      <c r="H60" s="154"/>
      <c r="I60" s="155">
        <v>43621</v>
      </c>
      <c r="J60" s="217" t="s">
        <v>211</v>
      </c>
      <c r="K60" s="217" t="s">
        <v>479</v>
      </c>
      <c r="L60" s="217" t="s">
        <v>211</v>
      </c>
      <c r="M60" s="217" t="s">
        <v>484</v>
      </c>
      <c r="N60" s="217">
        <v>61099090</v>
      </c>
      <c r="O60" s="117" t="s">
        <v>1172</v>
      </c>
      <c r="P60" s="156" t="s">
        <v>219</v>
      </c>
      <c r="Q60" s="217" t="s">
        <v>211</v>
      </c>
      <c r="R60" s="217" t="s">
        <v>211</v>
      </c>
      <c r="S60" s="154" t="s">
        <v>515</v>
      </c>
      <c r="T60" s="226" t="s">
        <v>211</v>
      </c>
      <c r="U60" s="221" t="s">
        <v>7</v>
      </c>
      <c r="V60" s="221" t="s">
        <v>212</v>
      </c>
      <c r="W60" s="158"/>
      <c r="X60" s="226" t="s">
        <v>1082</v>
      </c>
      <c r="Y60" s="221" t="s">
        <v>578</v>
      </c>
      <c r="Z60" s="226" t="s">
        <v>211</v>
      </c>
      <c r="AA60" s="226" t="s">
        <v>211</v>
      </c>
      <c r="AB60" s="65" t="s">
        <v>263</v>
      </c>
      <c r="AC60" s="53" t="s">
        <v>211</v>
      </c>
      <c r="AD60" s="53" t="s">
        <v>1542</v>
      </c>
      <c r="AE60" s="53" t="s">
        <v>622</v>
      </c>
      <c r="AF60" s="226" t="s">
        <v>612</v>
      </c>
      <c r="AG60" s="226" t="s">
        <v>1801</v>
      </c>
      <c r="AH60" s="226" t="s">
        <v>1805</v>
      </c>
      <c r="AI60" s="221"/>
      <c r="AJ60" s="226" t="s">
        <v>740</v>
      </c>
      <c r="AK60" s="226"/>
      <c r="AL60" s="221" t="s">
        <v>650</v>
      </c>
      <c r="AM60" s="226" t="s">
        <v>1084</v>
      </c>
      <c r="AN60" s="226"/>
      <c r="AO60" s="226"/>
      <c r="AP60" s="226" t="s">
        <v>1842</v>
      </c>
      <c r="AQ60" s="221" t="s">
        <v>1816</v>
      </c>
      <c r="AR60" s="226">
        <v>100</v>
      </c>
      <c r="AS60" s="197" t="s">
        <v>1822</v>
      </c>
      <c r="AT60" s="226" t="s">
        <v>1827</v>
      </c>
      <c r="AU60" s="159" t="s">
        <v>1837</v>
      </c>
      <c r="AV60" s="226" t="s">
        <v>1838</v>
      </c>
      <c r="AW60" s="226">
        <v>0</v>
      </c>
      <c r="AX60" s="54"/>
      <c r="AY60" s="54"/>
      <c r="AZ60" s="54"/>
      <c r="BA60" s="624" t="s">
        <v>1833</v>
      </c>
      <c r="BB60" s="63"/>
      <c r="BC60" s="218" t="s">
        <v>215</v>
      </c>
      <c r="BD60" s="218" t="s">
        <v>1042</v>
      </c>
      <c r="BE60" s="218" t="s">
        <v>1043</v>
      </c>
      <c r="BF60" s="218">
        <v>8.5</v>
      </c>
      <c r="BG60" s="218">
        <f>IFERROR((BV60*(1-Assumptions!$K$3))*(1-BT60),0)</f>
        <v>8.604678719999999</v>
      </c>
      <c r="BH60" s="218">
        <f>BI60*2</f>
        <v>15.6</v>
      </c>
      <c r="BI60" s="168">
        <v>7.8</v>
      </c>
      <c r="BJ60" s="218"/>
      <c r="BK60" s="218"/>
      <c r="BL60" s="218"/>
      <c r="BM60" s="218"/>
      <c r="BN60" s="218">
        <v>7.8</v>
      </c>
      <c r="BO60" s="143">
        <f>IFERROR(((IF(BN60&gt;0,BN60)))*INDEX(Assumptions!$B:$B,MATCH(AB60,Assumptions!$A:$A,0)),0)</f>
        <v>0.156</v>
      </c>
      <c r="BP60" s="55">
        <f>IFERROR(((IF(BN60&gt;0,BN60)))*INDEX(Assumptions!$C:$C,MATCH(AB60,Assumptions!$A:$A,0)),0)</f>
        <v>0</v>
      </c>
      <c r="BQ60" s="55">
        <f>IFERROR(((IF(BN60&gt;0,BN60)))*INDEX(Assumptions!$D:$D,MATCH(AB60,Assumptions!$A:$A,0)),0)</f>
        <v>1.5599999999999999E-2</v>
      </c>
      <c r="BR60" s="55">
        <f>IFERROR(((IF(BN60&gt;0,BN60)))*INDEX(Assumptions!$G:$G,MATCH(AC60,Assumptions!$F:$F,0)),0)</f>
        <v>0</v>
      </c>
      <c r="BS60" s="55">
        <f t="shared" si="1"/>
        <v>0.1716</v>
      </c>
      <c r="BT60" s="56">
        <f>IFERROR(INDEX(Assumptions!$B:$B,MATCH(AB60,Assumptions!$A:$A,0))+INDEX(Assumptions!$C:$C,MATCH(AB60,Assumptions!$A:$A,0))+INDEX(Assumptions!$D:$D,MATCH(AB60,Assumptions!$A:$A,0))+INDEX(Assumptions!$G:$G,MATCH(AC60,Assumptions!$F:$F,0)),0)</f>
        <v>2.1999999999999999E-2</v>
      </c>
      <c r="BU60" s="218">
        <f t="shared" si="12"/>
        <v>7.9715999999999996</v>
      </c>
      <c r="BV60" s="218">
        <f t="shared" si="3"/>
        <v>19.996000000000002</v>
      </c>
      <c r="BW60" s="218">
        <f t="shared" si="4"/>
        <v>21.004201680672271</v>
      </c>
      <c r="BX60" s="226">
        <v>2.5</v>
      </c>
      <c r="BY60" s="218">
        <v>49.99</v>
      </c>
      <c r="BZ60" s="145">
        <v>1</v>
      </c>
      <c r="CA60" s="218">
        <f t="shared" si="5"/>
        <v>7.9715999999999996</v>
      </c>
      <c r="CB60" s="218">
        <f t="shared" si="6"/>
        <v>19.996000000000002</v>
      </c>
      <c r="CC60" s="315">
        <f t="shared" si="7"/>
        <v>0.60134026805361085</v>
      </c>
      <c r="CD60" s="218">
        <f t="shared" si="8"/>
        <v>202.79999999999998</v>
      </c>
      <c r="CE60" s="169"/>
      <c r="CF60" s="169"/>
      <c r="CG60" s="172"/>
      <c r="CH60" s="172"/>
      <c r="CI60" s="172"/>
      <c r="CJ60" s="622" t="s">
        <v>211</v>
      </c>
      <c r="CK60" s="172"/>
      <c r="CL60" s="172"/>
      <c r="CM60" s="64"/>
      <c r="CN60" s="64"/>
      <c r="CO60" s="161" t="s">
        <v>730</v>
      </c>
      <c r="CP60" s="161"/>
      <c r="CQ60" s="53"/>
      <c r="CR60" s="57">
        <v>13</v>
      </c>
      <c r="CS60" s="57" t="s">
        <v>211</v>
      </c>
      <c r="CT60" s="175" t="s">
        <v>735</v>
      </c>
      <c r="CU60" s="57"/>
      <c r="CV60" s="57"/>
      <c r="CW60" s="58"/>
      <c r="CX60" s="59"/>
      <c r="CY60" s="90"/>
      <c r="CZ60" s="60"/>
      <c r="DA60" s="60"/>
      <c r="DB60" s="60"/>
      <c r="DC60" s="120"/>
      <c r="DD60" s="61"/>
      <c r="DE60" s="61"/>
      <c r="DF60" s="61"/>
      <c r="DG60" s="61"/>
      <c r="DH60" s="61"/>
      <c r="DI60" s="61"/>
      <c r="DJ60" s="58"/>
      <c r="DK60" s="58"/>
      <c r="DL60" s="58"/>
      <c r="DM60" s="59"/>
      <c r="DN60" s="59"/>
      <c r="DO60" s="59"/>
      <c r="DP60" s="62"/>
      <c r="DQ60" s="62"/>
      <c r="DR60" s="62"/>
      <c r="DS60" s="123">
        <f t="shared" si="9"/>
        <v>0</v>
      </c>
      <c r="DT60" s="123">
        <f t="shared" si="10"/>
        <v>0</v>
      </c>
    </row>
    <row r="61" spans="1:124" s="66" customFormat="1" ht="15" customHeight="1">
      <c r="A61" s="217">
        <v>1310</v>
      </c>
      <c r="B61" s="52" t="s">
        <v>759</v>
      </c>
      <c r="C61" s="52" t="s">
        <v>1183</v>
      </c>
      <c r="D61" s="52">
        <v>7801</v>
      </c>
      <c r="E61" s="217" t="s">
        <v>350</v>
      </c>
      <c r="F61" s="217" t="s">
        <v>306</v>
      </c>
      <c r="G61" s="154">
        <v>2</v>
      </c>
      <c r="H61" s="154"/>
      <c r="I61" s="155">
        <v>43621</v>
      </c>
      <c r="J61" s="217" t="s">
        <v>211</v>
      </c>
      <c r="K61" s="217" t="s">
        <v>479</v>
      </c>
      <c r="L61" s="217" t="s">
        <v>211</v>
      </c>
      <c r="M61" s="217" t="s">
        <v>484</v>
      </c>
      <c r="N61" s="217">
        <v>61099090</v>
      </c>
      <c r="O61" s="117" t="s">
        <v>1172</v>
      </c>
      <c r="P61" s="156" t="s">
        <v>219</v>
      </c>
      <c r="Q61" s="217" t="s">
        <v>211</v>
      </c>
      <c r="R61" s="217" t="s">
        <v>211</v>
      </c>
      <c r="S61" s="154" t="s">
        <v>515</v>
      </c>
      <c r="T61" s="226" t="s">
        <v>211</v>
      </c>
      <c r="U61" s="221" t="s">
        <v>7</v>
      </c>
      <c r="V61" s="221" t="s">
        <v>212</v>
      </c>
      <c r="W61" s="158"/>
      <c r="X61" s="226" t="s">
        <v>1082</v>
      </c>
      <c r="Y61" s="221" t="s">
        <v>578</v>
      </c>
      <c r="Z61" s="226" t="s">
        <v>211</v>
      </c>
      <c r="AA61" s="226" t="s">
        <v>211</v>
      </c>
      <c r="AB61" s="65" t="s">
        <v>263</v>
      </c>
      <c r="AC61" s="53" t="s">
        <v>211</v>
      </c>
      <c r="AD61" s="53" t="s">
        <v>1542</v>
      </c>
      <c r="AE61" s="53" t="s">
        <v>622</v>
      </c>
      <c r="AF61" s="226" t="s">
        <v>612</v>
      </c>
      <c r="AG61" s="226" t="s">
        <v>1801</v>
      </c>
      <c r="AH61" s="226" t="s">
        <v>1805</v>
      </c>
      <c r="AI61" s="221"/>
      <c r="AJ61" s="226" t="s">
        <v>740</v>
      </c>
      <c r="AK61" s="226"/>
      <c r="AL61" s="221" t="s">
        <v>650</v>
      </c>
      <c r="AM61" s="226" t="s">
        <v>1084</v>
      </c>
      <c r="AN61" s="226"/>
      <c r="AO61" s="226"/>
      <c r="AP61" s="226"/>
      <c r="AQ61" s="221" t="s">
        <v>1816</v>
      </c>
      <c r="AR61" s="226">
        <v>100</v>
      </c>
      <c r="AS61" s="197" t="s">
        <v>1822</v>
      </c>
      <c r="AT61" s="226" t="s">
        <v>1827</v>
      </c>
      <c r="AU61" s="159" t="s">
        <v>1837</v>
      </c>
      <c r="AV61" s="226" t="s">
        <v>1838</v>
      </c>
      <c r="AW61" s="226">
        <v>0</v>
      </c>
      <c r="AX61" s="54"/>
      <c r="AY61" s="54"/>
      <c r="AZ61" s="54"/>
      <c r="BA61" s="624" t="s">
        <v>1833</v>
      </c>
      <c r="BB61" s="63"/>
      <c r="BC61" s="218" t="s">
        <v>215</v>
      </c>
      <c r="BD61" s="218" t="s">
        <v>1042</v>
      </c>
      <c r="BE61" s="218" t="s">
        <v>1043</v>
      </c>
      <c r="BF61" s="218">
        <v>8.5</v>
      </c>
      <c r="BG61" s="218">
        <f>IFERROR((BV61*(1-Assumptions!$K$3))*(1-BT61),0)</f>
        <v>8.604678719999999</v>
      </c>
      <c r="BH61" s="218">
        <f>BI61*2</f>
        <v>15.6</v>
      </c>
      <c r="BI61" s="168">
        <v>7.8</v>
      </c>
      <c r="BJ61" s="218"/>
      <c r="BK61" s="218"/>
      <c r="BL61" s="218"/>
      <c r="BM61" s="218"/>
      <c r="BN61" s="218">
        <v>7.8</v>
      </c>
      <c r="BO61" s="143">
        <f>IFERROR(((IF(BN61&gt;0,BN61)))*INDEX(Assumptions!$B:$B,MATCH(AB61,Assumptions!$A:$A,0)),0)</f>
        <v>0.156</v>
      </c>
      <c r="BP61" s="55">
        <f>IFERROR(((IF(BN61&gt;0,BN61)))*INDEX(Assumptions!$C:$C,MATCH(AB61,Assumptions!$A:$A,0)),0)</f>
        <v>0</v>
      </c>
      <c r="BQ61" s="55">
        <f>IFERROR(((IF(BN61&gt;0,BN61)))*INDEX(Assumptions!$D:$D,MATCH(AB61,Assumptions!$A:$A,0)),0)</f>
        <v>1.5599999999999999E-2</v>
      </c>
      <c r="BR61" s="55">
        <f>IFERROR(((IF(BN61&gt;0,BN61)))*INDEX(Assumptions!$G:$G,MATCH(AC61,Assumptions!$F:$F,0)),0)</f>
        <v>0</v>
      </c>
      <c r="BS61" s="55">
        <f t="shared" si="1"/>
        <v>0.1716</v>
      </c>
      <c r="BT61" s="56">
        <f>IFERROR(INDEX(Assumptions!$B:$B,MATCH(AB61,Assumptions!$A:$A,0))+INDEX(Assumptions!$C:$C,MATCH(AB61,Assumptions!$A:$A,0))+INDEX(Assumptions!$D:$D,MATCH(AB61,Assumptions!$A:$A,0))+INDEX(Assumptions!$G:$G,MATCH(AC61,Assumptions!$F:$F,0)),0)</f>
        <v>2.1999999999999999E-2</v>
      </c>
      <c r="BU61" s="218">
        <f t="shared" si="12"/>
        <v>7.9715999999999996</v>
      </c>
      <c r="BV61" s="218">
        <f t="shared" si="3"/>
        <v>19.996000000000002</v>
      </c>
      <c r="BW61" s="218">
        <f t="shared" si="4"/>
        <v>21.004201680672271</v>
      </c>
      <c r="BX61" s="226">
        <v>2.5</v>
      </c>
      <c r="BY61" s="218">
        <v>49.99</v>
      </c>
      <c r="BZ61" s="145">
        <v>1</v>
      </c>
      <c r="CA61" s="218">
        <f t="shared" si="5"/>
        <v>7.9715999999999996</v>
      </c>
      <c r="CB61" s="218">
        <f t="shared" si="6"/>
        <v>19.996000000000002</v>
      </c>
      <c r="CC61" s="315">
        <f t="shared" si="7"/>
        <v>0.60134026805361085</v>
      </c>
      <c r="CD61" s="218">
        <f t="shared" si="8"/>
        <v>171.6</v>
      </c>
      <c r="CE61" s="169"/>
      <c r="CF61" s="169"/>
      <c r="CG61" s="172"/>
      <c r="CH61" s="172"/>
      <c r="CI61" s="172"/>
      <c r="CJ61" s="622" t="s">
        <v>211</v>
      </c>
      <c r="CK61" s="172"/>
      <c r="CL61" s="172"/>
      <c r="CM61" s="64"/>
      <c r="CN61" s="64"/>
      <c r="CO61" s="161" t="s">
        <v>730</v>
      </c>
      <c r="CP61" s="161"/>
      <c r="CQ61" s="53"/>
      <c r="CR61" s="57">
        <v>11</v>
      </c>
      <c r="CS61" s="57" t="s">
        <v>211</v>
      </c>
      <c r="CT61" s="175" t="s">
        <v>735</v>
      </c>
      <c r="CU61" s="57"/>
      <c r="CV61" s="57"/>
      <c r="CW61" s="58"/>
      <c r="CX61" s="59"/>
      <c r="CY61" s="90"/>
      <c r="CZ61" s="60"/>
      <c r="DA61" s="60"/>
      <c r="DB61" s="60"/>
      <c r="DC61" s="120"/>
      <c r="DD61" s="61"/>
      <c r="DE61" s="61"/>
      <c r="DF61" s="61"/>
      <c r="DG61" s="61"/>
      <c r="DH61" s="61"/>
      <c r="DI61" s="61"/>
      <c r="DJ61" s="58"/>
      <c r="DK61" s="58"/>
      <c r="DL61" s="58"/>
      <c r="DM61" s="59"/>
      <c r="DN61" s="59"/>
      <c r="DO61" s="59"/>
      <c r="DP61" s="62"/>
      <c r="DQ61" s="62"/>
      <c r="DR61" s="62"/>
      <c r="DS61" s="123">
        <f t="shared" si="9"/>
        <v>0</v>
      </c>
      <c r="DT61" s="123">
        <f t="shared" si="10"/>
        <v>0</v>
      </c>
    </row>
    <row r="62" spans="1:124" s="66" customFormat="1" ht="15" hidden="1" customHeight="1">
      <c r="A62" s="217">
        <v>1325</v>
      </c>
      <c r="B62" s="52" t="s">
        <v>903</v>
      </c>
      <c r="C62" s="52" t="s">
        <v>1185</v>
      </c>
      <c r="D62" s="52">
        <v>8204</v>
      </c>
      <c r="E62" s="52" t="s">
        <v>352</v>
      </c>
      <c r="F62" s="52" t="s">
        <v>314</v>
      </c>
      <c r="G62" s="217">
        <v>1</v>
      </c>
      <c r="H62" s="217"/>
      <c r="I62" s="217"/>
      <c r="J62" s="25" t="s">
        <v>211</v>
      </c>
      <c r="K62" s="25" t="s">
        <v>479</v>
      </c>
      <c r="L62" s="217" t="s">
        <v>211</v>
      </c>
      <c r="M62" s="25" t="s">
        <v>485</v>
      </c>
      <c r="N62" s="97">
        <v>62045200</v>
      </c>
      <c r="O62" s="97" t="s">
        <v>1173</v>
      </c>
      <c r="P62" s="51" t="s">
        <v>219</v>
      </c>
      <c r="Q62" s="25" t="s">
        <v>211</v>
      </c>
      <c r="R62" s="25" t="s">
        <v>211</v>
      </c>
      <c r="S62" s="217" t="s">
        <v>512</v>
      </c>
      <c r="T62" s="24" t="s">
        <v>211</v>
      </c>
      <c r="U62" s="226" t="s">
        <v>543</v>
      </c>
      <c r="V62" s="226" t="s">
        <v>212</v>
      </c>
      <c r="W62" s="226" t="s">
        <v>211</v>
      </c>
      <c r="X62" s="24" t="s">
        <v>1214</v>
      </c>
      <c r="Y62" s="226" t="s">
        <v>578</v>
      </c>
      <c r="Z62" s="24" t="s">
        <v>211</v>
      </c>
      <c r="AA62" s="24" t="s">
        <v>211</v>
      </c>
      <c r="AB62" s="65" t="s">
        <v>220</v>
      </c>
      <c r="AC62" s="53" t="s">
        <v>221</v>
      </c>
      <c r="AD62" s="53" t="s">
        <v>258</v>
      </c>
      <c r="AE62" s="53" t="s">
        <v>579</v>
      </c>
      <c r="AF62" s="25"/>
      <c r="AG62" s="24" t="s">
        <v>586</v>
      </c>
      <c r="AH62" s="24" t="s">
        <v>587</v>
      </c>
      <c r="AI62" s="226" t="s">
        <v>634</v>
      </c>
      <c r="AJ62" s="24" t="s">
        <v>648</v>
      </c>
      <c r="AK62" s="24"/>
      <c r="AL62" s="428" t="s">
        <v>650</v>
      </c>
      <c r="AM62" s="24" t="s">
        <v>651</v>
      </c>
      <c r="AN62" s="226"/>
      <c r="AO62" s="226"/>
      <c r="AP62" s="226"/>
      <c r="AQ62" s="226" t="s">
        <v>668</v>
      </c>
      <c r="AR62" s="24">
        <v>700</v>
      </c>
      <c r="AS62" s="197">
        <v>3.9</v>
      </c>
      <c r="AT62" s="218" t="s">
        <v>1249</v>
      </c>
      <c r="AU62" s="226">
        <v>1500</v>
      </c>
      <c r="AV62" s="226" t="s">
        <v>211</v>
      </c>
      <c r="AW62" s="24">
        <v>34</v>
      </c>
      <c r="AX62" s="54"/>
      <c r="AY62" s="54"/>
      <c r="AZ62" s="54"/>
      <c r="BA62" s="219">
        <v>1.04</v>
      </c>
      <c r="BB62" s="63"/>
      <c r="BC62" s="26" t="s">
        <v>215</v>
      </c>
      <c r="BD62" s="26" t="s">
        <v>216</v>
      </c>
      <c r="BE62" s="26" t="s">
        <v>217</v>
      </c>
      <c r="BF62" s="26">
        <v>23.7</v>
      </c>
      <c r="BG62" s="26">
        <f>IFERROR((BV62*(1-Assumptions!$K$3))*(1-BT62),0)</f>
        <v>24.09619872</v>
      </c>
      <c r="BH62" s="26">
        <v>45</v>
      </c>
      <c r="BI62" s="218">
        <v>24.5</v>
      </c>
      <c r="BJ62" s="26"/>
      <c r="BK62" s="26"/>
      <c r="BL62" s="294">
        <v>23.5</v>
      </c>
      <c r="BM62" s="26"/>
      <c r="BN62" s="574">
        <f t="shared" ref="BN62:BN83" si="14">IF(BM62&gt;0,BM62,IF(BL62&gt;0,BL62,IF(BK62&gt;0,BK62,IF(BJ62&gt;0,BJ62,IF(BI62&gt;0,BI62,0)))))</f>
        <v>23.5</v>
      </c>
      <c r="BO62" s="143">
        <f>IFERROR(((IF(BN62&gt;0,BN62)))*INDEX(Assumptions!$B:$B,MATCH(AB62,Assumptions!$A:$A,0)),0)</f>
        <v>0.47000000000000003</v>
      </c>
      <c r="BP62" s="55">
        <f>IFERROR(((IF(BN62&gt;0,BN62)))*INDEX(Assumptions!$C:$C,MATCH(AB62,Assumptions!$A:$A,0)),0)</f>
        <v>0</v>
      </c>
      <c r="BQ62" s="55">
        <f>IFERROR(((IF(BN62&gt;0,BN62)))*INDEX(Assumptions!$D:$D,MATCH(AB62,Assumptions!$A:$A,0)),0)</f>
        <v>4.7E-2</v>
      </c>
      <c r="BR62" s="55">
        <f>IFERROR(((IF(BN62&gt;0,BN62)))*INDEX(Assumptions!$G:$G,MATCH(AC62,Assumptions!$F:$F,0)),0)</f>
        <v>0</v>
      </c>
      <c r="BS62" s="55">
        <f t="shared" si="1"/>
        <v>0.51700000000000002</v>
      </c>
      <c r="BT62" s="56">
        <f>IFERROR(INDEX(Assumptions!$B:$B,MATCH(AB62,Assumptions!$A:$A,0))+INDEX(Assumptions!$C:$C,MATCH(AB62,Assumptions!$A:$A,0))+INDEX(Assumptions!$D:$D,MATCH(AB62,Assumptions!$A:$A,0))+INDEX(Assumptions!$G:$G,MATCH(AC62,Assumptions!$F:$F,0)),0)</f>
        <v>2.1999999999999999E-2</v>
      </c>
      <c r="BU62" s="26">
        <f t="shared" si="12"/>
        <v>24.016999999999999</v>
      </c>
      <c r="BV62" s="26">
        <f t="shared" si="3"/>
        <v>55.996000000000002</v>
      </c>
      <c r="BW62" s="26">
        <f t="shared" si="4"/>
        <v>58.819327731092443</v>
      </c>
      <c r="BX62" s="24">
        <v>2.5</v>
      </c>
      <c r="BY62" s="218">
        <v>139.99</v>
      </c>
      <c r="BZ62" s="145">
        <v>1</v>
      </c>
      <c r="CA62" s="26">
        <f t="shared" si="5"/>
        <v>24.016999999999999</v>
      </c>
      <c r="CB62" s="26">
        <f t="shared" si="6"/>
        <v>55.996000000000002</v>
      </c>
      <c r="CC62" s="318">
        <f t="shared" si="7"/>
        <v>0.5710943638831345</v>
      </c>
      <c r="CD62" s="26">
        <f t="shared" si="8"/>
        <v>585</v>
      </c>
      <c r="CE62" s="218"/>
      <c r="CF62" s="218"/>
      <c r="CG62" s="171" t="s">
        <v>714</v>
      </c>
      <c r="CH62" s="171">
        <v>43426</v>
      </c>
      <c r="CI62" s="171"/>
      <c r="CJ62" s="171" t="s">
        <v>715</v>
      </c>
      <c r="CK62" s="171"/>
      <c r="CL62" s="171">
        <v>43487</v>
      </c>
      <c r="CM62" s="64"/>
      <c r="CN62" s="64"/>
      <c r="CO62" s="65"/>
      <c r="CP62" s="65"/>
      <c r="CQ62" s="53"/>
      <c r="CR62" s="57">
        <v>13</v>
      </c>
      <c r="CS62" s="57" t="s">
        <v>211</v>
      </c>
      <c r="CT62" s="175" t="s">
        <v>735</v>
      </c>
      <c r="CU62" s="57"/>
      <c r="CV62" s="57"/>
      <c r="CW62" s="58"/>
      <c r="CX62" s="59"/>
      <c r="CY62" s="59" t="s">
        <v>1719</v>
      </c>
      <c r="CZ62" s="60"/>
      <c r="DA62" s="60"/>
      <c r="DB62" s="60"/>
      <c r="DC62" s="120"/>
      <c r="DD62" s="61"/>
      <c r="DE62" s="61"/>
      <c r="DF62" s="61"/>
      <c r="DG62" s="61"/>
      <c r="DH62" s="61"/>
      <c r="DI62" s="61"/>
      <c r="DJ62" s="58"/>
      <c r="DK62" s="58"/>
      <c r="DL62" s="58"/>
      <c r="DM62" s="59"/>
      <c r="DN62" s="59"/>
      <c r="DO62" s="59"/>
      <c r="DP62" s="62"/>
      <c r="DQ62" s="62"/>
      <c r="DR62" s="62"/>
      <c r="DS62" s="123">
        <f t="shared" si="9"/>
        <v>0</v>
      </c>
      <c r="DT62" s="123">
        <f t="shared" si="10"/>
        <v>0</v>
      </c>
    </row>
    <row r="63" spans="1:124" s="66" customFormat="1" ht="15" hidden="1" customHeight="1">
      <c r="A63" s="217">
        <v>1330</v>
      </c>
      <c r="B63" s="52" t="s">
        <v>908</v>
      </c>
      <c r="C63" s="52" t="s">
        <v>953</v>
      </c>
      <c r="D63" s="52">
        <v>3039</v>
      </c>
      <c r="E63" s="52" t="s">
        <v>353</v>
      </c>
      <c r="F63" s="52" t="s">
        <v>301</v>
      </c>
      <c r="G63" s="25">
        <v>1</v>
      </c>
      <c r="H63" s="25"/>
      <c r="I63" s="217"/>
      <c r="J63" s="25" t="s">
        <v>211</v>
      </c>
      <c r="K63" s="25" t="s">
        <v>479</v>
      </c>
      <c r="L63" s="217" t="s">
        <v>211</v>
      </c>
      <c r="M63" s="25" t="s">
        <v>485</v>
      </c>
      <c r="N63" s="97">
        <v>62045200</v>
      </c>
      <c r="O63" s="97" t="s">
        <v>1173</v>
      </c>
      <c r="P63" s="51" t="s">
        <v>219</v>
      </c>
      <c r="Q63" s="25" t="s">
        <v>211</v>
      </c>
      <c r="R63" s="25" t="s">
        <v>7</v>
      </c>
      <c r="S63" s="217" t="s">
        <v>517</v>
      </c>
      <c r="T63" s="24" t="s">
        <v>211</v>
      </c>
      <c r="U63" s="24" t="s">
        <v>544</v>
      </c>
      <c r="V63" s="24" t="s">
        <v>212</v>
      </c>
      <c r="W63" s="24" t="s">
        <v>211</v>
      </c>
      <c r="X63" s="24" t="s">
        <v>1214</v>
      </c>
      <c r="Y63" s="24" t="s">
        <v>578</v>
      </c>
      <c r="Z63" s="24" t="s">
        <v>211</v>
      </c>
      <c r="AA63" s="24" t="s">
        <v>211</v>
      </c>
      <c r="AB63" s="163" t="s">
        <v>220</v>
      </c>
      <c r="AC63" s="53" t="s">
        <v>221</v>
      </c>
      <c r="AD63" s="53" t="s">
        <v>258</v>
      </c>
      <c r="AE63" s="53" t="s">
        <v>741</v>
      </c>
      <c r="AF63" s="217"/>
      <c r="AG63" s="24" t="s">
        <v>145</v>
      </c>
      <c r="AH63" s="24" t="s">
        <v>594</v>
      </c>
      <c r="AI63" s="24" t="s">
        <v>211</v>
      </c>
      <c r="AJ63" s="24" t="s">
        <v>648</v>
      </c>
      <c r="AK63" s="24"/>
      <c r="AL63" s="428" t="s">
        <v>650</v>
      </c>
      <c r="AM63" s="221" t="s">
        <v>653</v>
      </c>
      <c r="AN63" s="221"/>
      <c r="AO63" s="221"/>
      <c r="AP63" s="221"/>
      <c r="AQ63" s="221" t="s">
        <v>673</v>
      </c>
      <c r="AR63" s="24">
        <v>550</v>
      </c>
      <c r="AS63" s="197">
        <v>6.4</v>
      </c>
      <c r="AT63" s="26" t="s">
        <v>1248</v>
      </c>
      <c r="AU63" s="24">
        <v>3000</v>
      </c>
      <c r="AV63" s="24" t="s">
        <v>211</v>
      </c>
      <c r="AW63" s="24">
        <v>80</v>
      </c>
      <c r="AX63" s="54"/>
      <c r="AY63" s="54"/>
      <c r="AZ63" s="54"/>
      <c r="BA63" s="219">
        <v>0.65</v>
      </c>
      <c r="BB63" s="63"/>
      <c r="BC63" s="26" t="s">
        <v>215</v>
      </c>
      <c r="BD63" s="26" t="s">
        <v>216</v>
      </c>
      <c r="BE63" s="26" t="s">
        <v>217</v>
      </c>
      <c r="BF63" s="26">
        <v>20.3</v>
      </c>
      <c r="BG63" s="26">
        <f>IFERROR((BV63*(1-Assumptions!$K$3))*(1-BT63),0)</f>
        <v>22.374918719999997</v>
      </c>
      <c r="BH63" s="26">
        <v>45</v>
      </c>
      <c r="BI63" s="26">
        <v>24</v>
      </c>
      <c r="BJ63" s="26"/>
      <c r="BK63" s="26"/>
      <c r="BL63" s="294">
        <v>21.7</v>
      </c>
      <c r="BM63" s="26"/>
      <c r="BN63" s="574">
        <f t="shared" si="14"/>
        <v>21.7</v>
      </c>
      <c r="BO63" s="143">
        <f>IFERROR(((IF(BN63&gt;0,BN63)))*INDEX(Assumptions!$B:$B,MATCH(AB63,Assumptions!$A:$A,0)),0)</f>
        <v>0.434</v>
      </c>
      <c r="BP63" s="55">
        <f>IFERROR(((IF(BN63&gt;0,BN63)))*INDEX(Assumptions!$C:$C,MATCH(AB63,Assumptions!$A:$A,0)),0)</f>
        <v>0</v>
      </c>
      <c r="BQ63" s="55">
        <f>IFERROR(((IF(BN63&gt;0,BN63)))*INDEX(Assumptions!$D:$D,MATCH(AB63,Assumptions!$A:$A,0)),0)</f>
        <v>4.3400000000000001E-2</v>
      </c>
      <c r="BR63" s="55">
        <f>IFERROR(((IF(BN63&gt;0,BN63)))*INDEX(Assumptions!$G:$G,MATCH(AC63,Assumptions!$F:$F,0)),0)</f>
        <v>0</v>
      </c>
      <c r="BS63" s="55">
        <f t="shared" si="1"/>
        <v>0.47739999999999999</v>
      </c>
      <c r="BT63" s="56">
        <f>IFERROR(INDEX(Assumptions!$B:$B,MATCH(AB63,Assumptions!$A:$A,0))+INDEX(Assumptions!$C:$C,MATCH(AB63,Assumptions!$A:$A,0))+INDEX(Assumptions!$D:$D,MATCH(AB63,Assumptions!$A:$A,0))+INDEX(Assumptions!$G:$G,MATCH(AC63,Assumptions!$F:$F,0)),0)</f>
        <v>2.1999999999999999E-2</v>
      </c>
      <c r="BU63" s="26">
        <f t="shared" si="12"/>
        <v>22.177399999999999</v>
      </c>
      <c r="BV63" s="26">
        <f t="shared" si="3"/>
        <v>51.996000000000002</v>
      </c>
      <c r="BW63" s="26">
        <f t="shared" si="4"/>
        <v>54.617647058823536</v>
      </c>
      <c r="BX63" s="24">
        <v>2.5</v>
      </c>
      <c r="BY63" s="218">
        <v>129.99</v>
      </c>
      <c r="BZ63" s="145">
        <v>1</v>
      </c>
      <c r="CA63" s="26">
        <f t="shared" si="5"/>
        <v>22.177399999999999</v>
      </c>
      <c r="CB63" s="26">
        <f t="shared" si="6"/>
        <v>51.996000000000002</v>
      </c>
      <c r="CC63" s="316">
        <f t="shared" si="7"/>
        <v>0.57347872913301023</v>
      </c>
      <c r="CD63" s="26">
        <f t="shared" si="8"/>
        <v>450</v>
      </c>
      <c r="CE63" s="26"/>
      <c r="CF63" s="26"/>
      <c r="CG63" s="171" t="s">
        <v>714</v>
      </c>
      <c r="CH63" s="171">
        <v>43426</v>
      </c>
      <c r="CI63" s="171"/>
      <c r="CJ63" s="171" t="s">
        <v>715</v>
      </c>
      <c r="CK63" s="171"/>
      <c r="CL63" s="171">
        <v>43487</v>
      </c>
      <c r="CM63" s="64"/>
      <c r="CN63" s="64"/>
      <c r="CO63" s="65"/>
      <c r="CP63" s="65"/>
      <c r="CQ63" s="53"/>
      <c r="CR63" s="57">
        <v>10</v>
      </c>
      <c r="CS63" s="57" t="s">
        <v>211</v>
      </c>
      <c r="CT63" s="175" t="s">
        <v>735</v>
      </c>
      <c r="CU63" s="57"/>
      <c r="CV63" s="57"/>
      <c r="CW63" s="58"/>
      <c r="CX63" s="59"/>
      <c r="CY63" s="90"/>
      <c r="CZ63" s="60"/>
      <c r="DA63" s="60"/>
      <c r="DB63" s="60"/>
      <c r="DC63" s="120"/>
      <c r="DD63" s="61"/>
      <c r="DE63" s="61"/>
      <c r="DF63" s="61"/>
      <c r="DG63" s="61"/>
      <c r="DH63" s="61"/>
      <c r="DI63" s="61"/>
      <c r="DJ63" s="58"/>
      <c r="DK63" s="58"/>
      <c r="DL63" s="58"/>
      <c r="DM63" s="59"/>
      <c r="DN63" s="59"/>
      <c r="DO63" s="59"/>
      <c r="DP63" s="62"/>
      <c r="DQ63" s="62"/>
      <c r="DR63" s="62"/>
      <c r="DS63" s="123">
        <f t="shared" si="9"/>
        <v>0</v>
      </c>
      <c r="DT63" s="123">
        <f t="shared" si="10"/>
        <v>0</v>
      </c>
    </row>
    <row r="64" spans="1:124" s="66" customFormat="1" ht="15" hidden="1" customHeight="1">
      <c r="A64" s="217">
        <v>1335</v>
      </c>
      <c r="B64" s="52" t="s">
        <v>904</v>
      </c>
      <c r="C64" s="52" t="s">
        <v>1184</v>
      </c>
      <c r="D64" s="52">
        <v>7712</v>
      </c>
      <c r="E64" s="52" t="s">
        <v>354</v>
      </c>
      <c r="F64" s="52" t="s">
        <v>310</v>
      </c>
      <c r="G64" s="25">
        <v>1</v>
      </c>
      <c r="H64" s="25"/>
      <c r="I64" s="217"/>
      <c r="J64" s="25" t="s">
        <v>211</v>
      </c>
      <c r="K64" s="25" t="s">
        <v>479</v>
      </c>
      <c r="L64" s="217" t="s">
        <v>211</v>
      </c>
      <c r="M64" s="25" t="s">
        <v>485</v>
      </c>
      <c r="N64" s="97">
        <v>62045200</v>
      </c>
      <c r="O64" s="97" t="s">
        <v>1173</v>
      </c>
      <c r="P64" s="51" t="s">
        <v>219</v>
      </c>
      <c r="Q64" s="25" t="s">
        <v>211</v>
      </c>
      <c r="R64" s="25" t="s">
        <v>211</v>
      </c>
      <c r="S64" s="217" t="s">
        <v>512</v>
      </c>
      <c r="T64" s="24" t="s">
        <v>211</v>
      </c>
      <c r="U64" s="24" t="s">
        <v>4</v>
      </c>
      <c r="V64" s="24" t="s">
        <v>212</v>
      </c>
      <c r="W64" s="24" t="s">
        <v>211</v>
      </c>
      <c r="X64" s="24" t="s">
        <v>1214</v>
      </c>
      <c r="Y64" s="24" t="s">
        <v>4</v>
      </c>
      <c r="Z64" s="24" t="s">
        <v>211</v>
      </c>
      <c r="AA64" s="24" t="s">
        <v>211</v>
      </c>
      <c r="AB64" s="65" t="s">
        <v>220</v>
      </c>
      <c r="AC64" s="53" t="s">
        <v>221</v>
      </c>
      <c r="AD64" s="53" t="s">
        <v>258</v>
      </c>
      <c r="AE64" s="53" t="s">
        <v>579</v>
      </c>
      <c r="AF64" s="217"/>
      <c r="AG64" s="24" t="s">
        <v>586</v>
      </c>
      <c r="AH64" s="24" t="s">
        <v>587</v>
      </c>
      <c r="AI64" s="24" t="s">
        <v>634</v>
      </c>
      <c r="AJ64" s="24" t="s">
        <v>648</v>
      </c>
      <c r="AK64" s="226"/>
      <c r="AL64" s="428" t="s">
        <v>650</v>
      </c>
      <c r="AM64" s="226" t="s">
        <v>651</v>
      </c>
      <c r="AN64" s="226"/>
      <c r="AO64" s="226"/>
      <c r="AP64" s="226"/>
      <c r="AQ64" s="24" t="s">
        <v>668</v>
      </c>
      <c r="AR64" s="24">
        <v>700</v>
      </c>
      <c r="AS64" s="197">
        <v>3.9</v>
      </c>
      <c r="AT64" s="26" t="s">
        <v>1249</v>
      </c>
      <c r="AU64" s="24">
        <v>1500</v>
      </c>
      <c r="AV64" s="24" t="s">
        <v>706</v>
      </c>
      <c r="AW64" s="24">
        <v>50</v>
      </c>
      <c r="AX64" s="54"/>
      <c r="AY64" s="54"/>
      <c r="AZ64" s="54"/>
      <c r="BA64" s="219">
        <v>2.0699999999999998</v>
      </c>
      <c r="BB64" s="63"/>
      <c r="BC64" s="26" t="s">
        <v>215</v>
      </c>
      <c r="BD64" s="26" t="s">
        <v>216</v>
      </c>
      <c r="BE64" s="26" t="s">
        <v>217</v>
      </c>
      <c r="BF64" s="26">
        <v>25.4</v>
      </c>
      <c r="BG64" s="26">
        <f>IFERROR((BV64*(1-Assumptions!$K$3))*(1-BT64),0)</f>
        <v>25.817478719999997</v>
      </c>
      <c r="BH64" s="26">
        <v>45</v>
      </c>
      <c r="BI64" s="26">
        <v>34.299999999999997</v>
      </c>
      <c r="BJ64" s="26"/>
      <c r="BK64" s="26"/>
      <c r="BL64" s="294">
        <v>25.1</v>
      </c>
      <c r="BM64" s="26"/>
      <c r="BN64" s="574">
        <f t="shared" si="14"/>
        <v>25.1</v>
      </c>
      <c r="BO64" s="143">
        <f>IFERROR(((IF(BN64&gt;0,BN64)))*INDEX(Assumptions!$B:$B,MATCH(AB64,Assumptions!$A:$A,0)),0)</f>
        <v>0.502</v>
      </c>
      <c r="BP64" s="55">
        <f>IFERROR(((IF(BN64&gt;0,BN64)))*INDEX(Assumptions!$C:$C,MATCH(AB64,Assumptions!$A:$A,0)),0)</f>
        <v>0</v>
      </c>
      <c r="BQ64" s="55">
        <f>IFERROR(((IF(BN64&gt;0,BN64)))*INDEX(Assumptions!$D:$D,MATCH(AB64,Assumptions!$A:$A,0)),0)</f>
        <v>5.0200000000000002E-2</v>
      </c>
      <c r="BR64" s="55">
        <f>IFERROR(((IF(BN64&gt;0,BN64)))*INDEX(Assumptions!$G:$G,MATCH(AC64,Assumptions!$F:$F,0)),0)</f>
        <v>0</v>
      </c>
      <c r="BS64" s="55">
        <f t="shared" si="1"/>
        <v>0.55220000000000002</v>
      </c>
      <c r="BT64" s="56">
        <f>IFERROR(INDEX(Assumptions!$B:$B,MATCH(AB64,Assumptions!$A:$A,0))+INDEX(Assumptions!$C:$C,MATCH(AB64,Assumptions!$A:$A,0))+INDEX(Assumptions!$D:$D,MATCH(AB64,Assumptions!$A:$A,0))+INDEX(Assumptions!$G:$G,MATCH(AC64,Assumptions!$F:$F,0)),0)</f>
        <v>2.1999999999999999E-2</v>
      </c>
      <c r="BU64" s="26">
        <f t="shared" si="12"/>
        <v>25.652200000000001</v>
      </c>
      <c r="BV64" s="26">
        <f t="shared" si="3"/>
        <v>59.996000000000002</v>
      </c>
      <c r="BW64" s="26">
        <f t="shared" si="4"/>
        <v>63.02100840336135</v>
      </c>
      <c r="BX64" s="24">
        <v>2.5</v>
      </c>
      <c r="BY64" s="218">
        <v>149.99</v>
      </c>
      <c r="BZ64" s="145">
        <v>1</v>
      </c>
      <c r="CA64" s="26">
        <f t="shared" si="5"/>
        <v>25.652200000000001</v>
      </c>
      <c r="CB64" s="26">
        <f t="shared" si="6"/>
        <v>59.996000000000002</v>
      </c>
      <c r="CC64" s="318">
        <f t="shared" si="7"/>
        <v>0.57243482898859921</v>
      </c>
      <c r="CD64" s="26">
        <f t="shared" si="8"/>
        <v>225</v>
      </c>
      <c r="CE64" s="26"/>
      <c r="CF64" s="218"/>
      <c r="CG64" s="171"/>
      <c r="CH64" s="171"/>
      <c r="CI64" s="171"/>
      <c r="CJ64" s="171"/>
      <c r="CK64" s="171"/>
      <c r="CL64" s="171"/>
      <c r="CM64" s="64"/>
      <c r="CN64" s="64"/>
      <c r="CO64" s="65"/>
      <c r="CP64" s="65"/>
      <c r="CQ64" s="53"/>
      <c r="CR64" s="57">
        <v>5</v>
      </c>
      <c r="CS64" s="57">
        <v>8</v>
      </c>
      <c r="CT64" s="175" t="s">
        <v>735</v>
      </c>
      <c r="CU64" s="57"/>
      <c r="CV64" s="57"/>
      <c r="CW64" s="58"/>
      <c r="CX64" s="59"/>
      <c r="CY64" s="90"/>
      <c r="CZ64" s="60"/>
      <c r="DA64" s="60"/>
      <c r="DB64" s="60"/>
      <c r="DC64" s="120"/>
      <c r="DD64" s="61"/>
      <c r="DE64" s="61"/>
      <c r="DF64" s="61"/>
      <c r="DG64" s="61"/>
      <c r="DH64" s="61"/>
      <c r="DI64" s="61"/>
      <c r="DJ64" s="58"/>
      <c r="DK64" s="58"/>
      <c r="DL64" s="58"/>
      <c r="DM64" s="59"/>
      <c r="DN64" s="59"/>
      <c r="DO64" s="59"/>
      <c r="DP64" s="62"/>
      <c r="DQ64" s="62"/>
      <c r="DR64" s="62"/>
      <c r="DS64" s="123">
        <f t="shared" si="9"/>
        <v>0</v>
      </c>
      <c r="DT64" s="123">
        <f t="shared" si="10"/>
        <v>0</v>
      </c>
    </row>
    <row r="65" spans="1:124" s="66" customFormat="1" ht="15" hidden="1" customHeight="1">
      <c r="A65" s="217">
        <v>1340</v>
      </c>
      <c r="B65" s="52" t="s">
        <v>905</v>
      </c>
      <c r="C65" s="52" t="s">
        <v>1078</v>
      </c>
      <c r="D65" s="52">
        <v>8112</v>
      </c>
      <c r="E65" s="52" t="s">
        <v>354</v>
      </c>
      <c r="F65" s="52" t="s">
        <v>307</v>
      </c>
      <c r="G65" s="25">
        <v>1</v>
      </c>
      <c r="H65" s="25"/>
      <c r="I65" s="217"/>
      <c r="J65" s="25" t="s">
        <v>211</v>
      </c>
      <c r="K65" s="25" t="s">
        <v>479</v>
      </c>
      <c r="L65" s="217" t="s">
        <v>211</v>
      </c>
      <c r="M65" s="25" t="s">
        <v>485</v>
      </c>
      <c r="N65" s="97">
        <v>62045200</v>
      </c>
      <c r="O65" s="97" t="s">
        <v>1173</v>
      </c>
      <c r="P65" s="51" t="s">
        <v>219</v>
      </c>
      <c r="Q65" s="25" t="s">
        <v>211</v>
      </c>
      <c r="R65" s="25" t="s">
        <v>211</v>
      </c>
      <c r="S65" s="217" t="s">
        <v>512</v>
      </c>
      <c r="T65" s="24" t="s">
        <v>211</v>
      </c>
      <c r="U65" s="24" t="s">
        <v>4</v>
      </c>
      <c r="V65" s="24" t="s">
        <v>212</v>
      </c>
      <c r="W65" s="24" t="s">
        <v>211</v>
      </c>
      <c r="X65" s="24" t="s">
        <v>1214</v>
      </c>
      <c r="Y65" s="24" t="s">
        <v>4</v>
      </c>
      <c r="Z65" s="24" t="s">
        <v>211</v>
      </c>
      <c r="AA65" s="24" t="s">
        <v>211</v>
      </c>
      <c r="AB65" s="65" t="s">
        <v>220</v>
      </c>
      <c r="AC65" s="53" t="s">
        <v>221</v>
      </c>
      <c r="AD65" s="53" t="s">
        <v>258</v>
      </c>
      <c r="AE65" s="53" t="s">
        <v>579</v>
      </c>
      <c r="AF65" s="25"/>
      <c r="AG65" s="24" t="s">
        <v>586</v>
      </c>
      <c r="AH65" s="24" t="s">
        <v>587</v>
      </c>
      <c r="AI65" s="24" t="s">
        <v>634</v>
      </c>
      <c r="AJ65" s="24" t="s">
        <v>648</v>
      </c>
      <c r="AK65" s="226"/>
      <c r="AL65" s="428" t="s">
        <v>650</v>
      </c>
      <c r="AM65" s="226" t="s">
        <v>651</v>
      </c>
      <c r="AN65" s="226"/>
      <c r="AO65" s="226"/>
      <c r="AP65" s="226"/>
      <c r="AQ65" s="24" t="s">
        <v>668</v>
      </c>
      <c r="AR65" s="24">
        <v>700</v>
      </c>
      <c r="AS65" s="197">
        <v>3.9</v>
      </c>
      <c r="AT65" s="26" t="s">
        <v>1249</v>
      </c>
      <c r="AU65" s="24">
        <v>1500</v>
      </c>
      <c r="AV65" s="24"/>
      <c r="AW65" s="24">
        <v>50</v>
      </c>
      <c r="AX65" s="54"/>
      <c r="AY65" s="54"/>
      <c r="AZ65" s="54"/>
      <c r="BA65" s="219">
        <v>2.0699999999999998</v>
      </c>
      <c r="BB65" s="63"/>
      <c r="BC65" s="26" t="s">
        <v>215</v>
      </c>
      <c r="BD65" s="26" t="s">
        <v>216</v>
      </c>
      <c r="BE65" s="26" t="s">
        <v>217</v>
      </c>
      <c r="BF65" s="26">
        <v>25.4</v>
      </c>
      <c r="BG65" s="26">
        <f>IFERROR((BV65*(1-Assumptions!$K$3))*(1-BT65),0)</f>
        <v>25.817478719999997</v>
      </c>
      <c r="BH65" s="26">
        <v>45</v>
      </c>
      <c r="BI65" s="218">
        <v>34.299999999999997</v>
      </c>
      <c r="BJ65" s="26"/>
      <c r="BK65" s="26"/>
      <c r="BL65" s="294">
        <v>25.1</v>
      </c>
      <c r="BM65" s="26"/>
      <c r="BN65" s="574">
        <f t="shared" si="14"/>
        <v>25.1</v>
      </c>
      <c r="BO65" s="143">
        <f>IFERROR(((IF(BN65&gt;0,BN65)))*INDEX(Assumptions!$B:$B,MATCH(AB65,Assumptions!$A:$A,0)),0)</f>
        <v>0.502</v>
      </c>
      <c r="BP65" s="55">
        <f>IFERROR(((IF(BN65&gt;0,BN65)))*INDEX(Assumptions!$C:$C,MATCH(AB65,Assumptions!$A:$A,0)),0)</f>
        <v>0</v>
      </c>
      <c r="BQ65" s="55">
        <f>IFERROR(((IF(BN65&gt;0,BN65)))*INDEX(Assumptions!$D:$D,MATCH(AB65,Assumptions!$A:$A,0)),0)</f>
        <v>5.0200000000000002E-2</v>
      </c>
      <c r="BR65" s="55">
        <f>IFERROR(((IF(BN65&gt;0,BN65)))*INDEX(Assumptions!$G:$G,MATCH(AC65,Assumptions!$F:$F,0)),0)</f>
        <v>0</v>
      </c>
      <c r="BS65" s="55">
        <f t="shared" si="1"/>
        <v>0.55220000000000002</v>
      </c>
      <c r="BT65" s="56">
        <f>IFERROR(INDEX(Assumptions!$B:$B,MATCH(AB65,Assumptions!$A:$A,0))+INDEX(Assumptions!$C:$C,MATCH(AB65,Assumptions!$A:$A,0))+INDEX(Assumptions!$D:$D,MATCH(AB65,Assumptions!$A:$A,0))+INDEX(Assumptions!$G:$G,MATCH(AC65,Assumptions!$F:$F,0)),0)</f>
        <v>2.1999999999999999E-2</v>
      </c>
      <c r="BU65" s="26">
        <f t="shared" si="12"/>
        <v>25.652200000000001</v>
      </c>
      <c r="BV65" s="26">
        <f t="shared" si="3"/>
        <v>59.996000000000002</v>
      </c>
      <c r="BW65" s="26">
        <f t="shared" si="4"/>
        <v>63.02100840336135</v>
      </c>
      <c r="BX65" s="24">
        <v>2.5</v>
      </c>
      <c r="BY65" s="218">
        <v>149.99</v>
      </c>
      <c r="BZ65" s="145">
        <v>1</v>
      </c>
      <c r="CA65" s="26">
        <f t="shared" si="5"/>
        <v>25.652200000000001</v>
      </c>
      <c r="CB65" s="26">
        <f t="shared" si="6"/>
        <v>59.996000000000002</v>
      </c>
      <c r="CC65" s="318">
        <f t="shared" si="7"/>
        <v>0.57243482898859921</v>
      </c>
      <c r="CD65" s="26">
        <f t="shared" si="8"/>
        <v>495</v>
      </c>
      <c r="CE65" s="26"/>
      <c r="CF65" s="218"/>
      <c r="CG65" s="64"/>
      <c r="CH65" s="64"/>
      <c r="CI65" s="64"/>
      <c r="CJ65" s="64"/>
      <c r="CK65" s="64"/>
      <c r="CL65" s="64"/>
      <c r="CM65" s="64"/>
      <c r="CN65" s="64"/>
      <c r="CO65" s="65"/>
      <c r="CP65" s="65"/>
      <c r="CQ65" s="53"/>
      <c r="CR65" s="57">
        <v>11</v>
      </c>
      <c r="CS65" s="57" t="s">
        <v>211</v>
      </c>
      <c r="CT65" s="175" t="s">
        <v>735</v>
      </c>
      <c r="CU65" s="57"/>
      <c r="CV65" s="57"/>
      <c r="CW65" s="58"/>
      <c r="CX65" s="59"/>
      <c r="CY65" s="90"/>
      <c r="CZ65" s="60" t="s">
        <v>735</v>
      </c>
      <c r="DA65" s="60"/>
      <c r="DB65" s="60">
        <v>43650</v>
      </c>
      <c r="DC65" s="120"/>
      <c r="DD65" s="61"/>
      <c r="DE65" s="61"/>
      <c r="DF65" s="61"/>
      <c r="DG65" s="61"/>
      <c r="DH65" s="61"/>
      <c r="DI65" s="61"/>
      <c r="DJ65" s="58"/>
      <c r="DK65" s="58"/>
      <c r="DL65" s="58"/>
      <c r="DM65" s="59"/>
      <c r="DN65" s="59"/>
      <c r="DO65" s="59"/>
      <c r="DP65" s="62"/>
      <c r="DQ65" s="62"/>
      <c r="DR65" s="62"/>
      <c r="DS65" s="123">
        <f t="shared" si="9"/>
        <v>0</v>
      </c>
      <c r="DT65" s="123">
        <f t="shared" si="10"/>
        <v>0</v>
      </c>
    </row>
    <row r="66" spans="1:124" s="66" customFormat="1" ht="15" hidden="1" customHeight="1">
      <c r="A66" s="217">
        <v>1355</v>
      </c>
      <c r="B66" s="52" t="s">
        <v>906</v>
      </c>
      <c r="C66" s="52" t="s">
        <v>1186</v>
      </c>
      <c r="D66" s="206">
        <v>1019</v>
      </c>
      <c r="E66" s="217" t="s">
        <v>355</v>
      </c>
      <c r="F66" s="217" t="s">
        <v>356</v>
      </c>
      <c r="G66" s="25">
        <v>2</v>
      </c>
      <c r="H66" s="25"/>
      <c r="I66" s="152">
        <v>43384</v>
      </c>
      <c r="J66" s="25" t="s">
        <v>211</v>
      </c>
      <c r="K66" s="25" t="s">
        <v>479</v>
      </c>
      <c r="L66" s="217" t="s">
        <v>211</v>
      </c>
      <c r="M66" s="25" t="s">
        <v>485</v>
      </c>
      <c r="N66" s="97">
        <v>62045200</v>
      </c>
      <c r="O66" s="97" t="s">
        <v>1173</v>
      </c>
      <c r="P66" s="51" t="s">
        <v>219</v>
      </c>
      <c r="Q66" s="25" t="s">
        <v>211</v>
      </c>
      <c r="R66" s="25" t="s">
        <v>211</v>
      </c>
      <c r="S66" s="217" t="s">
        <v>515</v>
      </c>
      <c r="T66" s="24" t="s">
        <v>211</v>
      </c>
      <c r="U66" s="24" t="s">
        <v>545</v>
      </c>
      <c r="V66" s="24" t="s">
        <v>212</v>
      </c>
      <c r="W66" s="24" t="s">
        <v>211</v>
      </c>
      <c r="X66" s="24" t="s">
        <v>1214</v>
      </c>
      <c r="Y66" s="24" t="s">
        <v>578</v>
      </c>
      <c r="Z66" s="24" t="s">
        <v>211</v>
      </c>
      <c r="AA66" s="24" t="s">
        <v>211</v>
      </c>
      <c r="AB66" s="65" t="s">
        <v>267</v>
      </c>
      <c r="AC66" s="53" t="s">
        <v>211</v>
      </c>
      <c r="AD66" s="53" t="s">
        <v>1287</v>
      </c>
      <c r="AE66" s="53" t="s">
        <v>1367</v>
      </c>
      <c r="AF66" s="25"/>
      <c r="AG66" s="24" t="s">
        <v>222</v>
      </c>
      <c r="AH66" s="24">
        <v>9024</v>
      </c>
      <c r="AI66" s="24"/>
      <c r="AJ66" s="24" t="s">
        <v>648</v>
      </c>
      <c r="AK66" s="226"/>
      <c r="AL66" s="226" t="s">
        <v>650</v>
      </c>
      <c r="AM66" s="226" t="s">
        <v>651</v>
      </c>
      <c r="AN66" s="226"/>
      <c r="AO66" s="226"/>
      <c r="AP66" s="226"/>
      <c r="AQ66" s="24" t="s">
        <v>683</v>
      </c>
      <c r="AR66" s="24">
        <v>550</v>
      </c>
      <c r="AS66" s="197">
        <v>4.5</v>
      </c>
      <c r="AT66" s="26" t="s">
        <v>1244</v>
      </c>
      <c r="AU66" s="24" t="s">
        <v>694</v>
      </c>
      <c r="AV66" s="24"/>
      <c r="AW66" s="24">
        <v>0</v>
      </c>
      <c r="AX66" s="54"/>
      <c r="AY66" s="54"/>
      <c r="AZ66" s="54"/>
      <c r="BA66" s="545"/>
      <c r="BB66" s="63"/>
      <c r="BC66" s="26" t="s">
        <v>215</v>
      </c>
      <c r="BD66" s="26" t="s">
        <v>216</v>
      </c>
      <c r="BE66" s="26" t="s">
        <v>1087</v>
      </c>
      <c r="BF66" s="26">
        <v>22</v>
      </c>
      <c r="BG66" s="26">
        <f>IFERROR((BV66*(1-Assumptions!$K$3))*(1-BT66),0)</f>
        <v>22.374918719999997</v>
      </c>
      <c r="BH66" s="218">
        <f>BI66*2</f>
        <v>46</v>
      </c>
      <c r="BI66" s="218">
        <v>23</v>
      </c>
      <c r="BJ66" s="26"/>
      <c r="BK66" s="26"/>
      <c r="BL66" s="218"/>
      <c r="BM66" s="26"/>
      <c r="BN66" s="26">
        <f t="shared" si="14"/>
        <v>23</v>
      </c>
      <c r="BO66" s="143">
        <f>IFERROR(((IF(BN66&gt;0,BN66)))*INDEX(Assumptions!$B:$B,MATCH(AB66,Assumptions!$A:$A,0)),0)</f>
        <v>0.46</v>
      </c>
      <c r="BP66" s="55">
        <f>IFERROR(((IF(BN66&gt;0,BN66)))*INDEX(Assumptions!$C:$C,MATCH(AB66,Assumptions!$A:$A,0)),0)</f>
        <v>0</v>
      </c>
      <c r="BQ66" s="55">
        <f>IFERROR(((IF(BN66&gt;0,BN66)))*INDEX(Assumptions!$D:$D,MATCH(AB66,Assumptions!$A:$A,0)),0)</f>
        <v>4.5999999999999999E-2</v>
      </c>
      <c r="BR66" s="55">
        <f>IFERROR(((IF(BN66&gt;0,BN66)))*INDEX(Assumptions!$G:$G,MATCH(AC66,Assumptions!$F:$F,0)),0)</f>
        <v>0</v>
      </c>
      <c r="BS66" s="55">
        <f t="shared" si="1"/>
        <v>0.50600000000000001</v>
      </c>
      <c r="BT66" s="56">
        <f>IFERROR(INDEX(Assumptions!$B:$B,MATCH(AB66,Assumptions!$A:$A,0))+INDEX(Assumptions!$C:$C,MATCH(AB66,Assumptions!$A:$A,0))+INDEX(Assumptions!$D:$D,MATCH(AB66,Assumptions!$A:$A,0))+INDEX(Assumptions!$G:$G,MATCH(AC66,Assumptions!$F:$F,0)),0)</f>
        <v>2.1999999999999999E-2</v>
      </c>
      <c r="BU66" s="26">
        <f t="shared" si="12"/>
        <v>23.506</v>
      </c>
      <c r="BV66" s="26">
        <f t="shared" si="3"/>
        <v>51.996000000000002</v>
      </c>
      <c r="BW66" s="26">
        <f t="shared" si="4"/>
        <v>54.617647058823536</v>
      </c>
      <c r="BX66" s="24">
        <v>2.5</v>
      </c>
      <c r="BY66" s="218">
        <v>129.99</v>
      </c>
      <c r="BZ66" s="145">
        <v>1</v>
      </c>
      <c r="CA66" s="26">
        <f t="shared" si="5"/>
        <v>23.506</v>
      </c>
      <c r="CB66" s="26">
        <f t="shared" si="6"/>
        <v>51.996000000000002</v>
      </c>
      <c r="CC66" s="315">
        <f t="shared" si="7"/>
        <v>0.54792676359719983</v>
      </c>
      <c r="CD66" s="26">
        <f t="shared" si="8"/>
        <v>230</v>
      </c>
      <c r="CE66" s="26"/>
      <c r="CF66" s="218"/>
      <c r="CG66" s="64"/>
      <c r="CH66" s="64"/>
      <c r="CI66" s="64"/>
      <c r="CJ66" s="64"/>
      <c r="CK66" s="64"/>
      <c r="CL66" s="64">
        <v>43493</v>
      </c>
      <c r="CM66" s="64"/>
      <c r="CN66" s="64"/>
      <c r="CO66" s="65"/>
      <c r="CP66" s="65"/>
      <c r="CQ66" s="53"/>
      <c r="CR66" s="57">
        <v>5</v>
      </c>
      <c r="CS66" s="57">
        <v>8</v>
      </c>
      <c r="CT66" s="175" t="s">
        <v>735</v>
      </c>
      <c r="CU66" s="57"/>
      <c r="CV66" s="57"/>
      <c r="CW66" s="58"/>
      <c r="CX66" s="59"/>
      <c r="CY66" s="90"/>
      <c r="CZ66" s="60"/>
      <c r="DA66" s="60"/>
      <c r="DB66" s="60"/>
      <c r="DC66" s="120"/>
      <c r="DD66" s="61"/>
      <c r="DE66" s="61"/>
      <c r="DF66" s="61"/>
      <c r="DG66" s="61"/>
      <c r="DH66" s="61"/>
      <c r="DI66" s="61"/>
      <c r="DJ66" s="58"/>
      <c r="DK66" s="58"/>
      <c r="DL66" s="58"/>
      <c r="DM66" s="59"/>
      <c r="DN66" s="59"/>
      <c r="DO66" s="59"/>
      <c r="DP66" s="62"/>
      <c r="DQ66" s="62"/>
      <c r="DR66" s="62"/>
      <c r="DS66" s="123">
        <f t="shared" si="9"/>
        <v>0</v>
      </c>
      <c r="DT66" s="123">
        <f t="shared" si="10"/>
        <v>0</v>
      </c>
    </row>
    <row r="67" spans="1:124" s="66" customFormat="1" ht="15" hidden="1" customHeight="1">
      <c r="A67" s="217">
        <v>1360</v>
      </c>
      <c r="B67" s="52" t="s">
        <v>907</v>
      </c>
      <c r="C67" s="52" t="s">
        <v>1189</v>
      </c>
      <c r="D67" s="52">
        <v>8406</v>
      </c>
      <c r="E67" s="217" t="s">
        <v>355</v>
      </c>
      <c r="F67" s="217" t="s">
        <v>304</v>
      </c>
      <c r="G67" s="25">
        <v>2</v>
      </c>
      <c r="H67" s="25"/>
      <c r="I67" s="217"/>
      <c r="J67" s="25" t="s">
        <v>211</v>
      </c>
      <c r="K67" s="25" t="s">
        <v>479</v>
      </c>
      <c r="L67" s="217" t="s">
        <v>211</v>
      </c>
      <c r="M67" s="25" t="s">
        <v>485</v>
      </c>
      <c r="N67" s="97">
        <v>62045200</v>
      </c>
      <c r="O67" s="97" t="s">
        <v>1173</v>
      </c>
      <c r="P67" s="51" t="s">
        <v>219</v>
      </c>
      <c r="Q67" s="25" t="s">
        <v>211</v>
      </c>
      <c r="R67" s="25" t="s">
        <v>211</v>
      </c>
      <c r="S67" s="217" t="s">
        <v>515</v>
      </c>
      <c r="T67" s="24" t="s">
        <v>211</v>
      </c>
      <c r="U67" s="24" t="s">
        <v>545</v>
      </c>
      <c r="V67" s="24" t="s">
        <v>212</v>
      </c>
      <c r="W67" s="24" t="s">
        <v>211</v>
      </c>
      <c r="X67" s="24" t="s">
        <v>1214</v>
      </c>
      <c r="Y67" s="24" t="s">
        <v>578</v>
      </c>
      <c r="Z67" s="24" t="s">
        <v>211</v>
      </c>
      <c r="AA67" s="24" t="s">
        <v>211</v>
      </c>
      <c r="AB67" s="65" t="s">
        <v>267</v>
      </c>
      <c r="AC67" s="53" t="s">
        <v>211</v>
      </c>
      <c r="AD67" s="53" t="s">
        <v>1287</v>
      </c>
      <c r="AE67" s="53" t="s">
        <v>1367</v>
      </c>
      <c r="AF67" s="25"/>
      <c r="AG67" s="24" t="s">
        <v>595</v>
      </c>
      <c r="AH67" s="24" t="s">
        <v>597</v>
      </c>
      <c r="AI67" s="24"/>
      <c r="AJ67" s="24" t="s">
        <v>740</v>
      </c>
      <c r="AK67" s="226"/>
      <c r="AL67" s="226" t="s">
        <v>650</v>
      </c>
      <c r="AM67" s="226" t="s">
        <v>213</v>
      </c>
      <c r="AN67" s="226"/>
      <c r="AO67" s="226"/>
      <c r="AP67" s="226"/>
      <c r="AQ67" s="24" t="s">
        <v>668</v>
      </c>
      <c r="AR67" s="24">
        <v>550</v>
      </c>
      <c r="AS67" s="197">
        <v>3.9</v>
      </c>
      <c r="AT67" s="26" t="s">
        <v>1249</v>
      </c>
      <c r="AU67" s="24">
        <v>1500</v>
      </c>
      <c r="AV67" s="24"/>
      <c r="AW67" s="24">
        <v>0</v>
      </c>
      <c r="AX67" s="54"/>
      <c r="AY67" s="54"/>
      <c r="AZ67" s="54"/>
      <c r="BA67" s="545"/>
      <c r="BB67" s="63"/>
      <c r="BC67" s="26" t="s">
        <v>215</v>
      </c>
      <c r="BD67" s="26" t="s">
        <v>216</v>
      </c>
      <c r="BE67" s="26" t="s">
        <v>1087</v>
      </c>
      <c r="BF67" s="26">
        <v>22</v>
      </c>
      <c r="BG67" s="26">
        <f>IFERROR((BV67*(1-Assumptions!$K$3))*(1-BT67),0)</f>
        <v>25.817478719999997</v>
      </c>
      <c r="BH67" s="218">
        <f>BI67*2</f>
        <v>46.98</v>
      </c>
      <c r="BI67" s="26">
        <v>23.49</v>
      </c>
      <c r="BJ67" s="26"/>
      <c r="BK67" s="26"/>
      <c r="BL67" s="218"/>
      <c r="BM67" s="26"/>
      <c r="BN67" s="26">
        <f t="shared" si="14"/>
        <v>23.49</v>
      </c>
      <c r="BO67" s="143">
        <f>IFERROR(((IF(BN67&gt;0,BN67)))*INDEX(Assumptions!$B:$B,MATCH(AB67,Assumptions!$A:$A,0)),0)</f>
        <v>0.4698</v>
      </c>
      <c r="BP67" s="55">
        <f>IFERROR(((IF(BN67&gt;0,BN67)))*INDEX(Assumptions!$C:$C,MATCH(AB67,Assumptions!$A:$A,0)),0)</f>
        <v>0</v>
      </c>
      <c r="BQ67" s="55">
        <f>IFERROR(((IF(BN67&gt;0,BN67)))*INDEX(Assumptions!$D:$D,MATCH(AB67,Assumptions!$A:$A,0)),0)</f>
        <v>4.6980000000000001E-2</v>
      </c>
      <c r="BR67" s="55">
        <f>IFERROR(((IF(BN67&gt;0,BN67)))*INDEX(Assumptions!$G:$G,MATCH(AC67,Assumptions!$F:$F,0)),0)</f>
        <v>0</v>
      </c>
      <c r="BS67" s="55">
        <f t="shared" si="1"/>
        <v>0.51678000000000002</v>
      </c>
      <c r="BT67" s="56">
        <f>IFERROR(INDEX(Assumptions!$B:$B,MATCH(AB67,Assumptions!$A:$A,0))+INDEX(Assumptions!$C:$C,MATCH(AB67,Assumptions!$A:$A,0))+INDEX(Assumptions!$D:$D,MATCH(AB67,Assumptions!$A:$A,0))+INDEX(Assumptions!$G:$G,MATCH(AC67,Assumptions!$F:$F,0)),0)</f>
        <v>2.1999999999999999E-2</v>
      </c>
      <c r="BU67" s="26">
        <f t="shared" si="12"/>
        <v>24.006779999999999</v>
      </c>
      <c r="BV67" s="26">
        <f t="shared" si="3"/>
        <v>59.996000000000002</v>
      </c>
      <c r="BW67" s="26">
        <f t="shared" si="4"/>
        <v>63.02100840336135</v>
      </c>
      <c r="BX67" s="24">
        <v>2.5</v>
      </c>
      <c r="BY67" s="218">
        <v>149.99</v>
      </c>
      <c r="BZ67" s="145">
        <v>1</v>
      </c>
      <c r="CA67" s="26">
        <f t="shared" si="5"/>
        <v>24.006779999999999</v>
      </c>
      <c r="CB67" s="26">
        <f t="shared" si="6"/>
        <v>59.996000000000002</v>
      </c>
      <c r="CC67" s="318">
        <f t="shared" si="7"/>
        <v>0.5998603240216015</v>
      </c>
      <c r="CD67" s="26">
        <f t="shared" si="8"/>
        <v>610.74</v>
      </c>
      <c r="CE67" s="26"/>
      <c r="CF67" s="218"/>
      <c r="CG67" s="64"/>
      <c r="CH67" s="64"/>
      <c r="CI67" s="64"/>
      <c r="CJ67" s="64"/>
      <c r="CK67" s="64"/>
      <c r="CL67" s="64"/>
      <c r="CM67" s="64"/>
      <c r="CN67" s="64"/>
      <c r="CO67" s="65"/>
      <c r="CP67" s="65"/>
      <c r="CQ67" s="53"/>
      <c r="CR67" s="57">
        <v>13</v>
      </c>
      <c r="CS67" s="57" t="s">
        <v>211</v>
      </c>
      <c r="CT67" s="175" t="s">
        <v>735</v>
      </c>
      <c r="CU67" s="57"/>
      <c r="CV67" s="57"/>
      <c r="CW67" s="58"/>
      <c r="CX67" s="59"/>
      <c r="CY67" s="90"/>
      <c r="CZ67" s="60"/>
      <c r="DA67" s="60"/>
      <c r="DB67" s="60"/>
      <c r="DC67" s="120"/>
      <c r="DD67" s="61"/>
      <c r="DE67" s="61"/>
      <c r="DF67" s="61"/>
      <c r="DG67" s="61"/>
      <c r="DH67" s="61"/>
      <c r="DI67" s="61"/>
      <c r="DJ67" s="58"/>
      <c r="DK67" s="58"/>
      <c r="DL67" s="58"/>
      <c r="DM67" s="59"/>
      <c r="DN67" s="59"/>
      <c r="DO67" s="59"/>
      <c r="DP67" s="62"/>
      <c r="DQ67" s="62"/>
      <c r="DR67" s="62"/>
      <c r="DS67" s="123">
        <f t="shared" si="9"/>
        <v>0</v>
      </c>
      <c r="DT67" s="123">
        <f t="shared" si="10"/>
        <v>0</v>
      </c>
    </row>
    <row r="68" spans="1:124" s="66" customFormat="1" ht="15" hidden="1" customHeight="1">
      <c r="A68" s="217">
        <v>1365</v>
      </c>
      <c r="B68" s="52" t="s">
        <v>909</v>
      </c>
      <c r="C68" s="52" t="s">
        <v>986</v>
      </c>
      <c r="D68" s="52">
        <v>4047</v>
      </c>
      <c r="E68" s="52" t="s">
        <v>357</v>
      </c>
      <c r="F68" s="52" t="s">
        <v>296</v>
      </c>
      <c r="G68" s="25">
        <v>3</v>
      </c>
      <c r="H68" s="25"/>
      <c r="I68" s="217"/>
      <c r="J68" s="25" t="s">
        <v>211</v>
      </c>
      <c r="K68" s="25" t="s">
        <v>479</v>
      </c>
      <c r="L68" s="217" t="s">
        <v>211</v>
      </c>
      <c r="M68" s="25" t="s">
        <v>485</v>
      </c>
      <c r="N68" s="97">
        <v>62045200</v>
      </c>
      <c r="O68" s="97" t="s">
        <v>1173</v>
      </c>
      <c r="P68" s="51" t="s">
        <v>219</v>
      </c>
      <c r="Q68" s="25" t="s">
        <v>211</v>
      </c>
      <c r="R68" s="25" t="s">
        <v>7</v>
      </c>
      <c r="S68" s="217" t="s">
        <v>514</v>
      </c>
      <c r="T68" s="24" t="s">
        <v>211</v>
      </c>
      <c r="U68" s="24" t="s">
        <v>546</v>
      </c>
      <c r="V68" s="24" t="s">
        <v>212</v>
      </c>
      <c r="W68" s="24" t="s">
        <v>211</v>
      </c>
      <c r="X68" s="24" t="s">
        <v>1214</v>
      </c>
      <c r="Y68" s="24" t="s">
        <v>4</v>
      </c>
      <c r="Z68" s="24" t="s">
        <v>211</v>
      </c>
      <c r="AA68" s="24" t="s">
        <v>211</v>
      </c>
      <c r="AB68" s="65" t="s">
        <v>220</v>
      </c>
      <c r="AC68" s="53" t="s">
        <v>221</v>
      </c>
      <c r="AD68" s="53" t="s">
        <v>258</v>
      </c>
      <c r="AE68" s="53" t="s">
        <v>741</v>
      </c>
      <c r="AF68" s="25"/>
      <c r="AG68" s="24" t="s">
        <v>222</v>
      </c>
      <c r="AH68" s="24" t="s">
        <v>589</v>
      </c>
      <c r="AI68" s="24" t="s">
        <v>636</v>
      </c>
      <c r="AJ68" s="24" t="s">
        <v>648</v>
      </c>
      <c r="AK68" s="24"/>
      <c r="AL68" s="428" t="s">
        <v>650</v>
      </c>
      <c r="AM68" s="24" t="s">
        <v>213</v>
      </c>
      <c r="AN68" s="226"/>
      <c r="AO68" s="226"/>
      <c r="AP68" s="226"/>
      <c r="AQ68" s="24" t="s">
        <v>670</v>
      </c>
      <c r="AR68" s="24">
        <v>700</v>
      </c>
      <c r="AS68" s="197">
        <v>4.8499999999999996</v>
      </c>
      <c r="AT68" s="26" t="s">
        <v>1250</v>
      </c>
      <c r="AU68" s="24">
        <v>3000</v>
      </c>
      <c r="AV68" s="24" t="s">
        <v>211</v>
      </c>
      <c r="AW68" s="24">
        <v>250</v>
      </c>
      <c r="AX68" s="54"/>
      <c r="AY68" s="54"/>
      <c r="AZ68" s="54"/>
      <c r="BA68" s="219">
        <v>0.93</v>
      </c>
      <c r="BB68" s="63"/>
      <c r="BC68" s="26" t="s">
        <v>215</v>
      </c>
      <c r="BD68" s="26" t="s">
        <v>216</v>
      </c>
      <c r="BE68" s="26" t="s">
        <v>217</v>
      </c>
      <c r="BF68" s="26">
        <v>18.600000000000001</v>
      </c>
      <c r="BG68" s="26">
        <f>IFERROR((BV68*(1-Assumptions!$K$3))*(1-BT68),0)</f>
        <v>18.932358719999996</v>
      </c>
      <c r="BH68" s="218">
        <v>45</v>
      </c>
      <c r="BI68" s="26">
        <v>18.5</v>
      </c>
      <c r="BJ68" s="26"/>
      <c r="BK68" s="26"/>
      <c r="BL68" s="294">
        <v>18.399999999999999</v>
      </c>
      <c r="BM68" s="26"/>
      <c r="BN68" s="574">
        <f t="shared" si="14"/>
        <v>18.399999999999999</v>
      </c>
      <c r="BO68" s="143">
        <f>IFERROR(((IF(BN68&gt;0,BN68)))*INDEX(Assumptions!$B:$B,MATCH(AB68,Assumptions!$A:$A,0)),0)</f>
        <v>0.36799999999999999</v>
      </c>
      <c r="BP68" s="55">
        <f>IFERROR(((IF(BN68&gt;0,BN68)))*INDEX(Assumptions!$C:$C,MATCH(AB68,Assumptions!$A:$A,0)),0)</f>
        <v>0</v>
      </c>
      <c r="BQ68" s="55">
        <f>IFERROR(((IF(BN68&gt;0,BN68)))*INDEX(Assumptions!$D:$D,MATCH(AB68,Assumptions!$A:$A,0)),0)</f>
        <v>3.6799999999999999E-2</v>
      </c>
      <c r="BR68" s="55">
        <f>IFERROR(((IF(BN68&gt;0,BN68)))*INDEX(Assumptions!$G:$G,MATCH(AC68,Assumptions!$F:$F,0)),0)</f>
        <v>0</v>
      </c>
      <c r="BS68" s="55">
        <f t="shared" ref="BS68:BS131" si="15">SUM(BO68:BR68)</f>
        <v>0.40479999999999999</v>
      </c>
      <c r="BT68" s="56">
        <f>IFERROR(INDEX(Assumptions!$B:$B,MATCH(AB68,Assumptions!$A:$A,0))+INDEX(Assumptions!$C:$C,MATCH(AB68,Assumptions!$A:$A,0))+INDEX(Assumptions!$D:$D,MATCH(AB68,Assumptions!$A:$A,0))+INDEX(Assumptions!$G:$G,MATCH(AC68,Assumptions!$F:$F,0)),0)</f>
        <v>2.1999999999999999E-2</v>
      </c>
      <c r="BU68" s="26">
        <f t="shared" ref="BU68:BU99" si="16">((IF(BN68&gt;0,BN68,IF(BM68&gt;0,BM68,IF(BI68&gt;0,BI68,0)))))+BS68</f>
        <v>18.8048</v>
      </c>
      <c r="BV68" s="26">
        <f t="shared" ref="BV68:BV131" si="17">BY68/BX68</f>
        <v>43.995999999999995</v>
      </c>
      <c r="BW68" s="26">
        <f t="shared" ref="BW68:BW131" si="18">BY68/2.38</f>
        <v>46.214285714285715</v>
      </c>
      <c r="BX68" s="24">
        <v>2.5</v>
      </c>
      <c r="BY68" s="218">
        <v>109.99</v>
      </c>
      <c r="BZ68" s="145">
        <v>1</v>
      </c>
      <c r="CA68" s="26">
        <f t="shared" ref="CA68:CA131" si="19">IF(BU68=0,"",BU68*BZ68)</f>
        <v>18.8048</v>
      </c>
      <c r="CB68" s="26">
        <f t="shared" ref="CB68:CB131" si="20">IF(BN68=0,"",BZ68*BV68)</f>
        <v>43.995999999999995</v>
      </c>
      <c r="CC68" s="318">
        <f t="shared" ref="CC68:CC131" si="21">IF(SUM(BM68:BN68)=0,0,(BV68-BU68)/BV68)</f>
        <v>0.57257932539321754</v>
      </c>
      <c r="CD68" s="26">
        <f t="shared" ref="CD68:CD131" si="22">BH68*CR68</f>
        <v>495</v>
      </c>
      <c r="CE68" s="26"/>
      <c r="CF68" s="26"/>
      <c r="CG68" s="64"/>
      <c r="CH68" s="64"/>
      <c r="CI68" s="64"/>
      <c r="CJ68" s="64"/>
      <c r="CK68" s="64"/>
      <c r="CL68" s="64"/>
      <c r="CM68" s="64"/>
      <c r="CN68" s="64"/>
      <c r="CO68" s="65"/>
      <c r="CP68" s="65"/>
      <c r="CQ68" s="53"/>
      <c r="CR68" s="57">
        <v>11</v>
      </c>
      <c r="CS68" s="57" t="s">
        <v>211</v>
      </c>
      <c r="CT68" s="175" t="s">
        <v>735</v>
      </c>
      <c r="CU68" s="57"/>
      <c r="CV68" s="57"/>
      <c r="CW68" s="58"/>
      <c r="CX68" s="59"/>
      <c r="CY68" s="90"/>
      <c r="CZ68" s="60"/>
      <c r="DA68" s="60"/>
      <c r="DB68" s="60"/>
      <c r="DC68" s="120"/>
      <c r="DD68" s="61"/>
      <c r="DE68" s="61"/>
      <c r="DF68" s="61"/>
      <c r="DG68" s="61"/>
      <c r="DH68" s="61"/>
      <c r="DI68" s="61"/>
      <c r="DJ68" s="58"/>
      <c r="DK68" s="58"/>
      <c r="DL68" s="58"/>
      <c r="DM68" s="59"/>
      <c r="DN68" s="59"/>
      <c r="DO68" s="59"/>
      <c r="DP68" s="62"/>
      <c r="DQ68" s="62"/>
      <c r="DR68" s="62"/>
      <c r="DS68" s="123">
        <f t="shared" ref="DS68:DS131" si="23">IF(BU68=0,"",BU68*DP68)</f>
        <v>0</v>
      </c>
      <c r="DT68" s="123">
        <f t="shared" ref="DT68:DT131" si="24">IF(BN68=0,"",DP68*BV68)</f>
        <v>0</v>
      </c>
    </row>
    <row r="69" spans="1:124" s="66" customFormat="1" ht="15" hidden="1" customHeight="1">
      <c r="A69" s="217">
        <v>1370</v>
      </c>
      <c r="B69" s="52" t="s">
        <v>888</v>
      </c>
      <c r="C69" s="52" t="s">
        <v>1078</v>
      </c>
      <c r="D69" s="52">
        <v>8144</v>
      </c>
      <c r="E69" s="52" t="s">
        <v>358</v>
      </c>
      <c r="F69" s="52" t="s">
        <v>1547</v>
      </c>
      <c r="G69" s="25">
        <v>3</v>
      </c>
      <c r="H69" s="25"/>
      <c r="I69" s="217"/>
      <c r="J69" s="25" t="s">
        <v>211</v>
      </c>
      <c r="K69" s="25" t="s">
        <v>479</v>
      </c>
      <c r="L69" s="217" t="s">
        <v>211</v>
      </c>
      <c r="M69" s="25" t="s">
        <v>486</v>
      </c>
      <c r="N69" s="25">
        <v>62046950</v>
      </c>
      <c r="O69" s="117" t="s">
        <v>1204</v>
      </c>
      <c r="P69" s="51" t="s">
        <v>219</v>
      </c>
      <c r="Q69" s="25" t="s">
        <v>211</v>
      </c>
      <c r="R69" s="25" t="s">
        <v>211</v>
      </c>
      <c r="S69" s="217" t="s">
        <v>512</v>
      </c>
      <c r="T69" s="24" t="s">
        <v>211</v>
      </c>
      <c r="U69" s="24" t="s">
        <v>419</v>
      </c>
      <c r="V69" s="205" t="s">
        <v>1278</v>
      </c>
      <c r="W69" s="24" t="s">
        <v>1207</v>
      </c>
      <c r="X69" s="24" t="s">
        <v>1209</v>
      </c>
      <c r="Y69" s="24" t="s">
        <v>578</v>
      </c>
      <c r="Z69" s="24" t="s">
        <v>211</v>
      </c>
      <c r="AA69" s="24" t="s">
        <v>211</v>
      </c>
      <c r="AB69" s="65" t="s">
        <v>220</v>
      </c>
      <c r="AC69" s="53" t="s">
        <v>221</v>
      </c>
      <c r="AD69" s="313" t="s">
        <v>258</v>
      </c>
      <c r="AE69" s="53" t="s">
        <v>741</v>
      </c>
      <c r="AF69" s="25"/>
      <c r="AG69" s="24" t="s">
        <v>590</v>
      </c>
      <c r="AH69" s="226" t="s">
        <v>604</v>
      </c>
      <c r="AI69" s="24" t="s">
        <v>211</v>
      </c>
      <c r="AJ69" s="24" t="s">
        <v>648</v>
      </c>
      <c r="AK69" s="24"/>
      <c r="AL69" s="428" t="s">
        <v>650</v>
      </c>
      <c r="AM69" s="24" t="s">
        <v>652</v>
      </c>
      <c r="AN69" s="226"/>
      <c r="AO69" s="226"/>
      <c r="AP69" s="226"/>
      <c r="AQ69" s="24" t="s">
        <v>678</v>
      </c>
      <c r="AR69" s="226">
        <v>260</v>
      </c>
      <c r="AS69" s="197">
        <v>3.8</v>
      </c>
      <c r="AT69" s="218" t="s">
        <v>1256</v>
      </c>
      <c r="AU69" s="226" t="s">
        <v>695</v>
      </c>
      <c r="AV69" s="24" t="s">
        <v>710</v>
      </c>
      <c r="AW69" s="24">
        <v>30</v>
      </c>
      <c r="AX69" s="54"/>
      <c r="AY69" s="54"/>
      <c r="AZ69" s="54"/>
      <c r="BA69" s="506">
        <v>1.5</v>
      </c>
      <c r="BB69" s="63"/>
      <c r="BC69" s="26" t="s">
        <v>215</v>
      </c>
      <c r="BD69" s="26" t="s">
        <v>216</v>
      </c>
      <c r="BE69" s="26" t="s">
        <v>217</v>
      </c>
      <c r="BF69" s="26">
        <v>20.3</v>
      </c>
      <c r="BG69" s="26">
        <f>IFERROR((BV69*(1-Assumptions!$K$3))*(1-BT69),0)</f>
        <v>22.374918719999997</v>
      </c>
      <c r="BH69" s="26">
        <v>45</v>
      </c>
      <c r="BI69" s="26">
        <v>26</v>
      </c>
      <c r="BJ69" s="26"/>
      <c r="BK69" s="26"/>
      <c r="BL69" s="296">
        <v>29.5</v>
      </c>
      <c r="BM69" s="218"/>
      <c r="BN69" s="576">
        <f t="shared" si="14"/>
        <v>29.5</v>
      </c>
      <c r="BO69" s="218">
        <f>IFERROR(((IF(BN69&gt;0,BN69)))*INDEX(Assumptions!$B:$B,MATCH(AB69,Assumptions!$A:$A,0)),0)</f>
        <v>0.59</v>
      </c>
      <c r="BP69" s="295">
        <f>IFERROR(((IF(BN69&gt;0,BN69)))*INDEX(Assumptions!$C:$C,MATCH(AB69,Assumptions!$A:$A,0)),0)</f>
        <v>0</v>
      </c>
      <c r="BQ69" s="296">
        <f>IFERROR(((IF(BN69&gt;0,BN69)))*INDEX(Assumptions!$D:$D,MATCH(AB69,Assumptions!$A:$A,0)),0)</f>
        <v>5.9000000000000004E-2</v>
      </c>
      <c r="BR69" s="218">
        <f>IFERROR(((IF(BN69&gt;0,BN69)))*INDEX(Assumptions!$G:$G,MATCH(AC69,Assumptions!$F:$F,0)),0)</f>
        <v>0</v>
      </c>
      <c r="BS69" s="218">
        <f t="shared" si="15"/>
        <v>0.64900000000000002</v>
      </c>
      <c r="BT69" s="218">
        <f>IFERROR(INDEX(Assumptions!$B:$B,MATCH(AB69,Assumptions!$A:$A,0))+INDEX(Assumptions!$C:$C,MATCH(AB69,Assumptions!$A:$A,0))+INDEX(Assumptions!$D:$D,MATCH(AB69,Assumptions!$A:$A,0))+INDEX(Assumptions!$G:$G,MATCH(AC69,Assumptions!$F:$F,0)),0)</f>
        <v>2.1999999999999999E-2</v>
      </c>
      <c r="BU69" s="218">
        <f t="shared" si="16"/>
        <v>30.149000000000001</v>
      </c>
      <c r="BV69" s="296">
        <f t="shared" si="17"/>
        <v>51.996000000000002</v>
      </c>
      <c r="BW69" s="218">
        <f t="shared" si="18"/>
        <v>54.617647058823536</v>
      </c>
      <c r="BX69" s="226">
        <v>2.5</v>
      </c>
      <c r="BY69" s="218">
        <v>129.99</v>
      </c>
      <c r="BZ69" s="145">
        <v>1</v>
      </c>
      <c r="CA69" s="296">
        <f t="shared" si="19"/>
        <v>30.149000000000001</v>
      </c>
      <c r="CB69" s="218">
        <f t="shared" si="20"/>
        <v>51.996000000000002</v>
      </c>
      <c r="CC69" s="315">
        <f t="shared" si="21"/>
        <v>0.42016693591814758</v>
      </c>
      <c r="CD69" s="218">
        <f t="shared" si="22"/>
        <v>495</v>
      </c>
      <c r="CE69" s="295"/>
      <c r="CF69" s="26"/>
      <c r="CG69" s="64" t="s">
        <v>714</v>
      </c>
      <c r="CH69" s="64">
        <v>43426</v>
      </c>
      <c r="CI69" s="64"/>
      <c r="CJ69" s="64" t="s">
        <v>715</v>
      </c>
      <c r="CK69" s="64"/>
      <c r="CL69" s="64">
        <v>43487</v>
      </c>
      <c r="CM69" s="64"/>
      <c r="CN69" s="64"/>
      <c r="CO69" s="65"/>
      <c r="CP69" s="65"/>
      <c r="CQ69" s="53"/>
      <c r="CR69" s="57">
        <v>11</v>
      </c>
      <c r="CS69" s="57" t="s">
        <v>211</v>
      </c>
      <c r="CT69" s="211">
        <v>27</v>
      </c>
      <c r="CU69" s="57"/>
      <c r="CV69" s="57"/>
      <c r="CW69" s="58"/>
      <c r="CX69" s="544"/>
      <c r="CY69" s="544" t="s">
        <v>1739</v>
      </c>
      <c r="CZ69" s="60"/>
      <c r="DA69" s="60"/>
      <c r="DB69" s="60"/>
      <c r="DC69" s="120"/>
      <c r="DD69" s="61"/>
      <c r="DE69" s="61"/>
      <c r="DF69" s="61"/>
      <c r="DG69" s="61"/>
      <c r="DH69" s="61"/>
      <c r="DI69" s="61"/>
      <c r="DJ69" s="58"/>
      <c r="DK69" s="58"/>
      <c r="DL69" s="58"/>
      <c r="DM69" s="59"/>
      <c r="DN69" s="59"/>
      <c r="DO69" s="59"/>
      <c r="DP69" s="62"/>
      <c r="DQ69" s="62"/>
      <c r="DR69" s="62"/>
      <c r="DS69" s="123">
        <f t="shared" si="23"/>
        <v>0</v>
      </c>
      <c r="DT69" s="123">
        <f t="shared" si="24"/>
        <v>0</v>
      </c>
    </row>
    <row r="70" spans="1:124" s="66" customFormat="1" ht="15" hidden="1" customHeight="1">
      <c r="A70" s="217">
        <v>1375</v>
      </c>
      <c r="B70" s="52" t="s">
        <v>889</v>
      </c>
      <c r="C70" s="52" t="s">
        <v>1187</v>
      </c>
      <c r="D70" s="52">
        <v>7919</v>
      </c>
      <c r="E70" s="52" t="s">
        <v>359</v>
      </c>
      <c r="F70" s="52" t="s">
        <v>303</v>
      </c>
      <c r="G70" s="217">
        <v>2</v>
      </c>
      <c r="H70" s="217"/>
      <c r="I70" s="217"/>
      <c r="J70" s="25" t="s">
        <v>211</v>
      </c>
      <c r="K70" s="25" t="s">
        <v>479</v>
      </c>
      <c r="L70" s="217" t="s">
        <v>211</v>
      </c>
      <c r="M70" s="25" t="s">
        <v>486</v>
      </c>
      <c r="N70" s="25">
        <v>62046290</v>
      </c>
      <c r="O70" s="117" t="s">
        <v>1171</v>
      </c>
      <c r="P70" s="51" t="s">
        <v>219</v>
      </c>
      <c r="Q70" s="25" t="s">
        <v>211</v>
      </c>
      <c r="R70" s="25" t="s">
        <v>211</v>
      </c>
      <c r="S70" s="217" t="s">
        <v>512</v>
      </c>
      <c r="T70" s="24" t="s">
        <v>211</v>
      </c>
      <c r="U70" s="226" t="s">
        <v>547</v>
      </c>
      <c r="V70" s="205" t="s">
        <v>1278</v>
      </c>
      <c r="W70" s="226" t="s">
        <v>1207</v>
      </c>
      <c r="X70" s="24" t="s">
        <v>1209</v>
      </c>
      <c r="Y70" s="226" t="s">
        <v>578</v>
      </c>
      <c r="Z70" s="24" t="s">
        <v>211</v>
      </c>
      <c r="AA70" s="24" t="s">
        <v>211</v>
      </c>
      <c r="AB70" s="65" t="s">
        <v>220</v>
      </c>
      <c r="AC70" s="53" t="s">
        <v>221</v>
      </c>
      <c r="AD70" s="53" t="s">
        <v>258</v>
      </c>
      <c r="AE70" s="53" t="s">
        <v>579</v>
      </c>
      <c r="AF70" s="25"/>
      <c r="AG70" s="24" t="s">
        <v>586</v>
      </c>
      <c r="AH70" s="24" t="s">
        <v>587</v>
      </c>
      <c r="AI70" s="24" t="s">
        <v>634</v>
      </c>
      <c r="AJ70" s="24" t="s">
        <v>648</v>
      </c>
      <c r="AK70" s="24"/>
      <c r="AL70" s="428" t="s">
        <v>650</v>
      </c>
      <c r="AM70" s="24" t="s">
        <v>651</v>
      </c>
      <c r="AN70" s="226"/>
      <c r="AO70" s="226"/>
      <c r="AP70" s="226"/>
      <c r="AQ70" s="226" t="s">
        <v>668</v>
      </c>
      <c r="AR70" s="24">
        <v>320</v>
      </c>
      <c r="AS70" s="197">
        <v>3.9</v>
      </c>
      <c r="AT70" s="218" t="s">
        <v>1249</v>
      </c>
      <c r="AU70" s="226">
        <v>1500</v>
      </c>
      <c r="AV70" s="226" t="s">
        <v>706</v>
      </c>
      <c r="AW70" s="24">
        <v>30</v>
      </c>
      <c r="AX70" s="54"/>
      <c r="AY70" s="54"/>
      <c r="AZ70" s="54"/>
      <c r="BA70" s="219">
        <v>0.9</v>
      </c>
      <c r="BB70" s="63"/>
      <c r="BC70" s="26" t="s">
        <v>215</v>
      </c>
      <c r="BD70" s="26" t="s">
        <v>216</v>
      </c>
      <c r="BE70" s="26" t="s">
        <v>217</v>
      </c>
      <c r="BF70" s="26">
        <v>16.899999999999999</v>
      </c>
      <c r="BG70" s="26">
        <f>IFERROR((BV70*(1-Assumptions!$K$3))*(1-BT70),0)</f>
        <v>17.211078719999996</v>
      </c>
      <c r="BH70" s="26">
        <v>45</v>
      </c>
      <c r="BI70" s="26">
        <v>21.7</v>
      </c>
      <c r="BJ70" s="26"/>
      <c r="BK70" s="26"/>
      <c r="BL70" s="296">
        <v>18.100000000000001</v>
      </c>
      <c r="BM70" s="218">
        <v>17.5</v>
      </c>
      <c r="BN70" s="574">
        <f>IF(BM70&gt;0,BM70,IF(BL70&gt;0,BL70,IF(BK70&gt;0,BK70,IF(BJ70&gt;0,BJ70,IF(BI70&gt;0,BI70,0)))))</f>
        <v>17.5</v>
      </c>
      <c r="BO70" s="218">
        <f>IFERROR(((IF(BN70&gt;0,BN70)))*INDEX(Assumptions!$B:$B,MATCH(AB70,Assumptions!$A:$A,0)),0)</f>
        <v>0.35000000000000003</v>
      </c>
      <c r="BP70" s="295">
        <f>IFERROR(((IF(BN70&gt;0,BN70)))*INDEX(Assumptions!$C:$C,MATCH(AB70,Assumptions!$A:$A,0)),0)</f>
        <v>0</v>
      </c>
      <c r="BQ70" s="296">
        <f>IFERROR(((IF(BN70&gt;0,BN70)))*INDEX(Assumptions!$D:$D,MATCH(AB70,Assumptions!$A:$A,0)),0)</f>
        <v>3.5000000000000003E-2</v>
      </c>
      <c r="BR70" s="218">
        <f>IFERROR(((IF(BN70&gt;0,BN70)))*INDEX(Assumptions!$G:$G,MATCH(AC70,Assumptions!$F:$F,0)),0)</f>
        <v>0</v>
      </c>
      <c r="BS70" s="218">
        <f t="shared" si="15"/>
        <v>0.38500000000000001</v>
      </c>
      <c r="BT70" s="218">
        <f>IFERROR(INDEX(Assumptions!$B:$B,MATCH(AB70,Assumptions!$A:$A,0))+INDEX(Assumptions!$C:$C,MATCH(AB70,Assumptions!$A:$A,0))+INDEX(Assumptions!$D:$D,MATCH(AB70,Assumptions!$A:$A,0))+INDEX(Assumptions!$G:$G,MATCH(AC70,Assumptions!$F:$F,0)),0)</f>
        <v>2.1999999999999999E-2</v>
      </c>
      <c r="BU70" s="218">
        <f>((IF(BN70&gt;0,BN70,IF(BM70&gt;0,BM70,IF(BI70&gt;0,BI70,0)))))+BS70</f>
        <v>17.885000000000002</v>
      </c>
      <c r="BV70" s="296">
        <f t="shared" si="17"/>
        <v>39.995999999999995</v>
      </c>
      <c r="BW70" s="218">
        <f t="shared" si="18"/>
        <v>42.012605042016808</v>
      </c>
      <c r="BX70" s="226">
        <v>2.5</v>
      </c>
      <c r="BY70" s="218">
        <v>99.99</v>
      </c>
      <c r="BZ70" s="145">
        <v>1</v>
      </c>
      <c r="CA70" s="296">
        <f t="shared" si="19"/>
        <v>17.885000000000002</v>
      </c>
      <c r="CB70" s="218">
        <f t="shared" si="20"/>
        <v>39.995999999999995</v>
      </c>
      <c r="CC70" s="315">
        <f>IF(SUM(BM70:BN70)=0,0,(BV70-BU70)/BV70)</f>
        <v>0.55283028302830273</v>
      </c>
      <c r="CD70" s="218">
        <f t="shared" si="22"/>
        <v>495</v>
      </c>
      <c r="CE70" s="295"/>
      <c r="CF70" s="218"/>
      <c r="CG70" s="64" t="s">
        <v>714</v>
      </c>
      <c r="CH70" s="64">
        <v>43426</v>
      </c>
      <c r="CI70" s="64"/>
      <c r="CJ70" s="64" t="s">
        <v>715</v>
      </c>
      <c r="CK70" s="64"/>
      <c r="CL70" s="64">
        <v>43487</v>
      </c>
      <c r="CM70" s="64"/>
      <c r="CN70" s="64"/>
      <c r="CO70" s="65"/>
      <c r="CP70" s="65"/>
      <c r="CQ70" s="53"/>
      <c r="CR70" s="57">
        <v>11</v>
      </c>
      <c r="CS70" s="57" t="s">
        <v>211</v>
      </c>
      <c r="CT70" s="175">
        <v>27</v>
      </c>
      <c r="CU70" s="57"/>
      <c r="CV70" s="57"/>
      <c r="CW70" s="58"/>
      <c r="CX70" s="59"/>
      <c r="CY70" s="90"/>
      <c r="CZ70" s="60"/>
      <c r="DA70" s="60"/>
      <c r="DB70" s="60"/>
      <c r="DC70" s="120"/>
      <c r="DD70" s="61"/>
      <c r="DE70" s="61"/>
      <c r="DF70" s="61"/>
      <c r="DG70" s="61"/>
      <c r="DH70" s="61"/>
      <c r="DI70" s="61"/>
      <c r="DJ70" s="58"/>
      <c r="DK70" s="58"/>
      <c r="DL70" s="58"/>
      <c r="DM70" s="59"/>
      <c r="DN70" s="59"/>
      <c r="DO70" s="59"/>
      <c r="DP70" s="62"/>
      <c r="DQ70" s="62"/>
      <c r="DR70" s="62"/>
      <c r="DS70" s="123">
        <f t="shared" si="23"/>
        <v>0</v>
      </c>
      <c r="DT70" s="123">
        <f t="shared" si="24"/>
        <v>0</v>
      </c>
    </row>
    <row r="71" spans="1:124" s="66" customFormat="1" ht="15" hidden="1" customHeight="1">
      <c r="A71" s="217">
        <v>1380</v>
      </c>
      <c r="B71" s="52" t="s">
        <v>924</v>
      </c>
      <c r="C71" s="52" t="s">
        <v>1070</v>
      </c>
      <c r="D71" s="206">
        <v>7514</v>
      </c>
      <c r="E71" s="52" t="s">
        <v>359</v>
      </c>
      <c r="F71" s="52" t="s">
        <v>293</v>
      </c>
      <c r="G71" s="217">
        <v>2</v>
      </c>
      <c r="H71" s="217"/>
      <c r="I71" s="217"/>
      <c r="J71" s="25" t="s">
        <v>211</v>
      </c>
      <c r="K71" s="25" t="s">
        <v>479</v>
      </c>
      <c r="L71" s="217" t="s">
        <v>211</v>
      </c>
      <c r="M71" s="25" t="s">
        <v>486</v>
      </c>
      <c r="N71" s="25">
        <v>62046290</v>
      </c>
      <c r="O71" s="117" t="s">
        <v>1171</v>
      </c>
      <c r="P71" s="51" t="s">
        <v>219</v>
      </c>
      <c r="Q71" s="25" t="s">
        <v>211</v>
      </c>
      <c r="R71" s="25" t="s">
        <v>211</v>
      </c>
      <c r="S71" s="217" t="s">
        <v>512</v>
      </c>
      <c r="T71" s="24" t="s">
        <v>211</v>
      </c>
      <c r="U71" s="226" t="s">
        <v>547</v>
      </c>
      <c r="V71" s="205" t="s">
        <v>1278</v>
      </c>
      <c r="W71" s="226" t="s">
        <v>1207</v>
      </c>
      <c r="X71" s="24" t="s">
        <v>1209</v>
      </c>
      <c r="Y71" s="226" t="s">
        <v>578</v>
      </c>
      <c r="Z71" s="24" t="s">
        <v>211</v>
      </c>
      <c r="AA71" s="24" t="s">
        <v>211</v>
      </c>
      <c r="AB71" s="65" t="s">
        <v>220</v>
      </c>
      <c r="AC71" s="53" t="s">
        <v>221</v>
      </c>
      <c r="AD71" s="53" t="s">
        <v>258</v>
      </c>
      <c r="AE71" s="53" t="s">
        <v>579</v>
      </c>
      <c r="AF71" s="25"/>
      <c r="AG71" s="24" t="s">
        <v>586</v>
      </c>
      <c r="AH71" s="226" t="s">
        <v>587</v>
      </c>
      <c r="AI71" s="24" t="s">
        <v>634</v>
      </c>
      <c r="AJ71" s="24" t="s">
        <v>648</v>
      </c>
      <c r="AK71" s="226"/>
      <c r="AL71" s="428" t="s">
        <v>650</v>
      </c>
      <c r="AM71" s="24" t="s">
        <v>651</v>
      </c>
      <c r="AN71" s="226"/>
      <c r="AO71" s="226"/>
      <c r="AP71" s="226"/>
      <c r="AQ71" s="226" t="s">
        <v>668</v>
      </c>
      <c r="AR71" s="24">
        <v>320</v>
      </c>
      <c r="AS71" s="197">
        <v>3.9</v>
      </c>
      <c r="AT71" s="218" t="s">
        <v>1249</v>
      </c>
      <c r="AU71" s="226">
        <v>1500</v>
      </c>
      <c r="AV71" s="226" t="s">
        <v>706</v>
      </c>
      <c r="AW71" s="24">
        <v>30</v>
      </c>
      <c r="AX71" s="54"/>
      <c r="AY71" s="54"/>
      <c r="AZ71" s="54"/>
      <c r="BA71" s="219">
        <v>0.9</v>
      </c>
      <c r="BB71" s="63"/>
      <c r="BC71" s="26" t="s">
        <v>215</v>
      </c>
      <c r="BD71" s="26" t="s">
        <v>216</v>
      </c>
      <c r="BE71" s="26" t="s">
        <v>217</v>
      </c>
      <c r="BF71" s="26">
        <v>16.899999999999999</v>
      </c>
      <c r="BG71" s="26">
        <f>IFERROR((BV71*(1-Assumptions!$K$3))*(1-BT71),0)</f>
        <v>17.211078719999996</v>
      </c>
      <c r="BH71" s="26">
        <v>45</v>
      </c>
      <c r="BI71" s="26">
        <v>21.7</v>
      </c>
      <c r="BJ71" s="26"/>
      <c r="BK71" s="26"/>
      <c r="BL71" s="296">
        <v>18.100000000000001</v>
      </c>
      <c r="BM71" s="218">
        <v>17.5</v>
      </c>
      <c r="BN71" s="574">
        <f>IF(BM71&gt;0,BM71,IF(BL71&gt;0,BL71,IF(BK71&gt;0,BK71,IF(BJ71&gt;0,BJ71,IF(BI71&gt;0,BI71,0)))))</f>
        <v>17.5</v>
      </c>
      <c r="BO71" s="218">
        <f>IFERROR(((IF(BN71&gt;0,BN71)))*INDEX(Assumptions!$B:$B,MATCH(AB71,Assumptions!$A:$A,0)),0)</f>
        <v>0.35000000000000003</v>
      </c>
      <c r="BP71" s="295">
        <f>IFERROR(((IF(BN71&gt;0,BN71)))*INDEX(Assumptions!$C:$C,MATCH(AB71,Assumptions!$A:$A,0)),0)</f>
        <v>0</v>
      </c>
      <c r="BQ71" s="296">
        <f>IFERROR(((IF(BN71&gt;0,BN71)))*INDEX(Assumptions!$D:$D,MATCH(AB71,Assumptions!$A:$A,0)),0)</f>
        <v>3.5000000000000003E-2</v>
      </c>
      <c r="BR71" s="218">
        <f>IFERROR(((IF(BN71&gt;0,BN71)))*INDEX(Assumptions!$G:$G,MATCH(AC71,Assumptions!$F:$F,0)),0)</f>
        <v>0</v>
      </c>
      <c r="BS71" s="218">
        <f t="shared" si="15"/>
        <v>0.38500000000000001</v>
      </c>
      <c r="BT71" s="218">
        <f>IFERROR(INDEX(Assumptions!$B:$B,MATCH(AB71,Assumptions!$A:$A,0))+INDEX(Assumptions!$C:$C,MATCH(AB71,Assumptions!$A:$A,0))+INDEX(Assumptions!$D:$D,MATCH(AB71,Assumptions!$A:$A,0))+INDEX(Assumptions!$G:$G,MATCH(AC71,Assumptions!$F:$F,0)),0)</f>
        <v>2.1999999999999999E-2</v>
      </c>
      <c r="BU71" s="218">
        <f>((IF(BN71&gt;0,BN71,IF(BM71&gt;0,BM71,IF(BI71&gt;0,BI71,0)))))+BS71</f>
        <v>17.885000000000002</v>
      </c>
      <c r="BV71" s="296">
        <f t="shared" si="17"/>
        <v>39.995999999999995</v>
      </c>
      <c r="BW71" s="218">
        <f t="shared" si="18"/>
        <v>42.012605042016808</v>
      </c>
      <c r="BX71" s="226">
        <v>2.5</v>
      </c>
      <c r="BY71" s="218">
        <v>99.99</v>
      </c>
      <c r="BZ71" s="145">
        <v>1</v>
      </c>
      <c r="CA71" s="296">
        <f t="shared" si="19"/>
        <v>17.885000000000002</v>
      </c>
      <c r="CB71" s="218">
        <f t="shared" si="20"/>
        <v>39.995999999999995</v>
      </c>
      <c r="CC71" s="315">
        <f t="shared" si="21"/>
        <v>0.55283028302830273</v>
      </c>
      <c r="CD71" s="218">
        <f t="shared" si="22"/>
        <v>270</v>
      </c>
      <c r="CE71" s="295"/>
      <c r="CF71" s="218"/>
      <c r="CG71" s="64"/>
      <c r="CH71" s="64" t="s">
        <v>480</v>
      </c>
      <c r="CI71" s="64"/>
      <c r="CJ71" s="64" t="s">
        <v>480</v>
      </c>
      <c r="CK71" s="64"/>
      <c r="CL71" s="64"/>
      <c r="CM71" s="64"/>
      <c r="CN71" s="64"/>
      <c r="CO71" s="65"/>
      <c r="CP71" s="65"/>
      <c r="CQ71" s="53"/>
      <c r="CR71" s="57">
        <v>6</v>
      </c>
      <c r="CS71" s="57">
        <v>7</v>
      </c>
      <c r="CT71" s="175">
        <v>27</v>
      </c>
      <c r="CU71" s="57"/>
      <c r="CV71" s="57"/>
      <c r="CW71" s="58"/>
      <c r="CX71" s="59"/>
      <c r="CY71" s="90"/>
      <c r="CZ71" s="60"/>
      <c r="DA71" s="60"/>
      <c r="DB71" s="60"/>
      <c r="DC71" s="120"/>
      <c r="DD71" s="61"/>
      <c r="DE71" s="61"/>
      <c r="DF71" s="61"/>
      <c r="DG71" s="61"/>
      <c r="DH71" s="61"/>
      <c r="DI71" s="61"/>
      <c r="DJ71" s="58"/>
      <c r="DK71" s="58"/>
      <c r="DL71" s="58"/>
      <c r="DM71" s="59"/>
      <c r="DN71" s="59"/>
      <c r="DO71" s="59"/>
      <c r="DP71" s="62"/>
      <c r="DQ71" s="62"/>
      <c r="DR71" s="62"/>
      <c r="DS71" s="123">
        <f t="shared" si="23"/>
        <v>0</v>
      </c>
      <c r="DT71" s="123">
        <f t="shared" si="24"/>
        <v>0</v>
      </c>
    </row>
    <row r="72" spans="1:124" s="66" customFormat="1" ht="15" hidden="1" customHeight="1">
      <c r="A72" s="217">
        <v>1390</v>
      </c>
      <c r="B72" s="52" t="s">
        <v>925</v>
      </c>
      <c r="C72" s="52" t="s">
        <v>1183</v>
      </c>
      <c r="D72" s="206">
        <v>7805</v>
      </c>
      <c r="E72" s="52" t="s">
        <v>359</v>
      </c>
      <c r="F72" s="52" t="s">
        <v>295</v>
      </c>
      <c r="G72" s="217">
        <v>2</v>
      </c>
      <c r="H72" s="217"/>
      <c r="I72" s="217"/>
      <c r="J72" s="25" t="s">
        <v>211</v>
      </c>
      <c r="K72" s="25" t="s">
        <v>479</v>
      </c>
      <c r="L72" s="217" t="s">
        <v>211</v>
      </c>
      <c r="M72" s="25" t="s">
        <v>486</v>
      </c>
      <c r="N72" s="25">
        <v>62046290</v>
      </c>
      <c r="O72" s="117" t="s">
        <v>1171</v>
      </c>
      <c r="P72" s="51" t="s">
        <v>219</v>
      </c>
      <c r="Q72" s="25" t="s">
        <v>211</v>
      </c>
      <c r="R72" s="25" t="s">
        <v>211</v>
      </c>
      <c r="S72" s="217" t="s">
        <v>513</v>
      </c>
      <c r="T72" s="24" t="s">
        <v>211</v>
      </c>
      <c r="U72" s="226" t="s">
        <v>547</v>
      </c>
      <c r="V72" s="205" t="s">
        <v>1278</v>
      </c>
      <c r="W72" s="226" t="s">
        <v>1207</v>
      </c>
      <c r="X72" s="24" t="s">
        <v>1209</v>
      </c>
      <c r="Y72" s="226" t="s">
        <v>578</v>
      </c>
      <c r="Z72" s="24" t="s">
        <v>211</v>
      </c>
      <c r="AA72" s="24" t="s">
        <v>211</v>
      </c>
      <c r="AB72" s="65" t="s">
        <v>220</v>
      </c>
      <c r="AC72" s="53" t="s">
        <v>221</v>
      </c>
      <c r="AD72" s="313" t="s">
        <v>258</v>
      </c>
      <c r="AE72" s="53" t="s">
        <v>741</v>
      </c>
      <c r="AF72" s="25"/>
      <c r="AG72" s="24" t="s">
        <v>614</v>
      </c>
      <c r="AH72" s="24" t="s">
        <v>588</v>
      </c>
      <c r="AI72" s="24" t="s">
        <v>635</v>
      </c>
      <c r="AJ72" s="24" t="s">
        <v>648</v>
      </c>
      <c r="AK72" s="226"/>
      <c r="AL72" s="428" t="s">
        <v>650</v>
      </c>
      <c r="AM72" s="24" t="s">
        <v>651</v>
      </c>
      <c r="AN72" s="226"/>
      <c r="AO72" s="226"/>
      <c r="AP72" s="226"/>
      <c r="AQ72" s="226" t="s">
        <v>669</v>
      </c>
      <c r="AR72" s="24">
        <v>320</v>
      </c>
      <c r="AS72" s="197">
        <v>4</v>
      </c>
      <c r="AT72" s="218" t="s">
        <v>1255</v>
      </c>
      <c r="AU72" s="226">
        <v>1500</v>
      </c>
      <c r="AV72" s="226" t="s">
        <v>705</v>
      </c>
      <c r="AW72" s="24">
        <v>30</v>
      </c>
      <c r="AX72" s="54"/>
      <c r="AY72" s="54"/>
      <c r="AZ72" s="54"/>
      <c r="BA72" s="219">
        <v>0.91</v>
      </c>
      <c r="BB72" s="63"/>
      <c r="BC72" s="26" t="s">
        <v>215</v>
      </c>
      <c r="BD72" s="26" t="s">
        <v>216</v>
      </c>
      <c r="BE72" s="26" t="s">
        <v>217</v>
      </c>
      <c r="BF72" s="26">
        <v>16.899999999999999</v>
      </c>
      <c r="BG72" s="26">
        <f>IFERROR((BV72*(1-Assumptions!$K$3))*(1-BT72),0)</f>
        <v>18.932358719999996</v>
      </c>
      <c r="BH72" s="26">
        <v>45</v>
      </c>
      <c r="BI72" s="183">
        <v>23</v>
      </c>
      <c r="BJ72" s="26"/>
      <c r="BK72" s="26"/>
      <c r="BL72" s="296">
        <v>22.5</v>
      </c>
      <c r="BM72" s="26">
        <v>19.600000000000001</v>
      </c>
      <c r="BN72" s="574">
        <f t="shared" si="14"/>
        <v>19.600000000000001</v>
      </c>
      <c r="BO72" s="143">
        <f>IFERROR(((IF(BN72&gt;0,BN72)))*INDEX(Assumptions!$B:$B,MATCH(AB72,Assumptions!$A:$A,0)),0)</f>
        <v>0.39200000000000002</v>
      </c>
      <c r="BP72" s="55">
        <f>IFERROR(((IF(BN72&gt;0,BN72)))*INDEX(Assumptions!$C:$C,MATCH(AB72,Assumptions!$A:$A,0)),0)</f>
        <v>0</v>
      </c>
      <c r="BQ72" s="55">
        <f>IFERROR(((IF(BN72&gt;0,BN72)))*INDEX(Assumptions!$D:$D,MATCH(AB72,Assumptions!$A:$A,0)),0)</f>
        <v>3.9200000000000006E-2</v>
      </c>
      <c r="BR72" s="55">
        <f>IFERROR(((IF(BN72&gt;0,BN72)))*INDEX(Assumptions!$G:$G,MATCH(AC72,Assumptions!$F:$F,0)),0)</f>
        <v>0</v>
      </c>
      <c r="BS72" s="55">
        <f t="shared" si="15"/>
        <v>0.43120000000000003</v>
      </c>
      <c r="BT72" s="56">
        <f>IFERROR(INDEX(Assumptions!$B:$B,MATCH(AB72,Assumptions!$A:$A,0))+INDEX(Assumptions!$C:$C,MATCH(AB72,Assumptions!$A:$A,0))+INDEX(Assumptions!$D:$D,MATCH(AB72,Assumptions!$A:$A,0))+INDEX(Assumptions!$G:$G,MATCH(AC72,Assumptions!$F:$F,0)),0)</f>
        <v>2.1999999999999999E-2</v>
      </c>
      <c r="BU72" s="218">
        <f t="shared" si="16"/>
        <v>20.031200000000002</v>
      </c>
      <c r="BV72" s="26">
        <f t="shared" si="17"/>
        <v>43.995999999999995</v>
      </c>
      <c r="BW72" s="26">
        <f t="shared" si="18"/>
        <v>46.214285714285715</v>
      </c>
      <c r="BX72" s="24">
        <v>2.5</v>
      </c>
      <c r="BY72" s="168">
        <v>109.99</v>
      </c>
      <c r="BZ72" s="145">
        <v>1</v>
      </c>
      <c r="CA72" s="26">
        <f t="shared" si="19"/>
        <v>20.031200000000002</v>
      </c>
      <c r="CB72" s="26">
        <f t="shared" si="20"/>
        <v>43.995999999999995</v>
      </c>
      <c r="CC72" s="315">
        <f t="shared" si="21"/>
        <v>0.54470406400581861</v>
      </c>
      <c r="CD72" s="26">
        <f t="shared" si="22"/>
        <v>585</v>
      </c>
      <c r="CE72" s="218"/>
      <c r="CF72" s="218"/>
      <c r="CG72" s="64"/>
      <c r="CH72" s="64" t="s">
        <v>480</v>
      </c>
      <c r="CI72" s="64"/>
      <c r="CJ72" s="64" t="s">
        <v>480</v>
      </c>
      <c r="CK72" s="64"/>
      <c r="CL72" s="64"/>
      <c r="CM72" s="64"/>
      <c r="CN72" s="64"/>
      <c r="CO72" s="65"/>
      <c r="CP72" s="65"/>
      <c r="CQ72" s="53"/>
      <c r="CR72" s="57">
        <v>13</v>
      </c>
      <c r="CS72" s="57" t="s">
        <v>211</v>
      </c>
      <c r="CT72" s="175">
        <v>27</v>
      </c>
      <c r="CU72" s="57"/>
      <c r="CV72" s="57"/>
      <c r="CW72" s="58"/>
      <c r="CX72" s="59"/>
      <c r="CY72" s="90"/>
      <c r="CZ72" s="60"/>
      <c r="DA72" s="60"/>
      <c r="DB72" s="60"/>
      <c r="DC72" s="120"/>
      <c r="DD72" s="61"/>
      <c r="DE72" s="61"/>
      <c r="DF72" s="61"/>
      <c r="DG72" s="61"/>
      <c r="DH72" s="61"/>
      <c r="DI72" s="61"/>
      <c r="DJ72" s="58"/>
      <c r="DK72" s="58"/>
      <c r="DL72" s="58"/>
      <c r="DM72" s="59"/>
      <c r="DN72" s="59"/>
      <c r="DO72" s="59"/>
      <c r="DP72" s="62"/>
      <c r="DQ72" s="62"/>
      <c r="DR72" s="62"/>
      <c r="DS72" s="123">
        <f t="shared" si="23"/>
        <v>0</v>
      </c>
      <c r="DT72" s="123">
        <f t="shared" si="24"/>
        <v>0</v>
      </c>
    </row>
    <row r="73" spans="1:124" s="338" customFormat="1" ht="15" hidden="1" customHeight="1">
      <c r="A73" s="217">
        <v>1391</v>
      </c>
      <c r="B73" s="52" t="s">
        <v>879</v>
      </c>
      <c r="C73" s="52" t="s">
        <v>986</v>
      </c>
      <c r="D73" s="206">
        <v>4047</v>
      </c>
      <c r="E73" s="52" t="s">
        <v>359</v>
      </c>
      <c r="F73" s="52" t="s">
        <v>296</v>
      </c>
      <c r="G73" s="217">
        <v>3</v>
      </c>
      <c r="H73" s="217"/>
      <c r="I73" s="217"/>
      <c r="J73" s="217" t="s">
        <v>211</v>
      </c>
      <c r="K73" s="217" t="s">
        <v>479</v>
      </c>
      <c r="L73" s="217" t="s">
        <v>211</v>
      </c>
      <c r="M73" s="217" t="s">
        <v>486</v>
      </c>
      <c r="N73" s="217">
        <v>62046290</v>
      </c>
      <c r="O73" s="117" t="s">
        <v>1171</v>
      </c>
      <c r="P73" s="51" t="s">
        <v>219</v>
      </c>
      <c r="Q73" s="217" t="s">
        <v>211</v>
      </c>
      <c r="R73" s="217" t="s">
        <v>7</v>
      </c>
      <c r="S73" s="217" t="s">
        <v>514</v>
      </c>
      <c r="T73" s="226" t="s">
        <v>211</v>
      </c>
      <c r="U73" s="226" t="s">
        <v>547</v>
      </c>
      <c r="V73" s="205" t="s">
        <v>1278</v>
      </c>
      <c r="W73" s="226" t="s">
        <v>1207</v>
      </c>
      <c r="X73" s="226" t="s">
        <v>1209</v>
      </c>
      <c r="Y73" s="226" t="s">
        <v>578</v>
      </c>
      <c r="Z73" s="226" t="s">
        <v>211</v>
      </c>
      <c r="AA73" s="226" t="s">
        <v>211</v>
      </c>
      <c r="AB73" s="65" t="s">
        <v>220</v>
      </c>
      <c r="AC73" s="53" t="s">
        <v>221</v>
      </c>
      <c r="AD73" s="313" t="s">
        <v>258</v>
      </c>
      <c r="AE73" s="53" t="s">
        <v>741</v>
      </c>
      <c r="AF73" s="217"/>
      <c r="AG73" s="226" t="s">
        <v>222</v>
      </c>
      <c r="AH73" s="226" t="s">
        <v>589</v>
      </c>
      <c r="AI73" s="226" t="s">
        <v>636</v>
      </c>
      <c r="AJ73" s="226" t="s">
        <v>648</v>
      </c>
      <c r="AK73" s="226"/>
      <c r="AL73" s="428" t="s">
        <v>650</v>
      </c>
      <c r="AM73" s="226" t="s">
        <v>213</v>
      </c>
      <c r="AN73" s="226"/>
      <c r="AO73" s="226"/>
      <c r="AP73" s="226"/>
      <c r="AQ73" s="226" t="s">
        <v>670</v>
      </c>
      <c r="AR73" s="226">
        <v>400</v>
      </c>
      <c r="AS73" s="197">
        <v>4.8499999999999996</v>
      </c>
      <c r="AT73" s="218" t="s">
        <v>1250</v>
      </c>
      <c r="AU73" s="226">
        <v>3000</v>
      </c>
      <c r="AV73" s="226" t="s">
        <v>211</v>
      </c>
      <c r="AW73" s="226">
        <v>250</v>
      </c>
      <c r="AX73" s="54"/>
      <c r="AY73" s="54"/>
      <c r="AZ73" s="54"/>
      <c r="BA73" s="219">
        <v>0.93</v>
      </c>
      <c r="BB73" s="63"/>
      <c r="BC73" s="218" t="s">
        <v>215</v>
      </c>
      <c r="BD73" s="218" t="s">
        <v>216</v>
      </c>
      <c r="BE73" s="218" t="s">
        <v>217</v>
      </c>
      <c r="BF73" s="218">
        <v>18.399999999999999</v>
      </c>
      <c r="BG73" s="218">
        <f>IFERROR((BV73*(1-Assumptions!$K$3))*(1-BT73),0)</f>
        <v>18.932358719999996</v>
      </c>
      <c r="BH73" s="218">
        <v>45</v>
      </c>
      <c r="BI73" s="218">
        <v>21.7</v>
      </c>
      <c r="BJ73" s="218"/>
      <c r="BK73" s="218"/>
      <c r="BL73" s="294">
        <v>18.399999999999999</v>
      </c>
      <c r="BM73" s="218">
        <v>18</v>
      </c>
      <c r="BN73" s="574">
        <f t="shared" si="14"/>
        <v>18</v>
      </c>
      <c r="BO73" s="143">
        <f>IFERROR(((IF(BN73&gt;0,BN73)))*INDEX(Assumptions!$B:$B,MATCH(AB73,Assumptions!$A:$A,0)),0)</f>
        <v>0.36</v>
      </c>
      <c r="BP73" s="55">
        <f>IFERROR(((IF(BN73&gt;0,BN73)))*INDEX(Assumptions!$C:$C,MATCH(AB73,Assumptions!$A:$A,0)),0)</f>
        <v>0</v>
      </c>
      <c r="BQ73" s="55">
        <f>IFERROR(((IF(BN73&gt;0,BN73)))*INDEX(Assumptions!$D:$D,MATCH(AB73,Assumptions!$A:$A,0)),0)</f>
        <v>3.6000000000000004E-2</v>
      </c>
      <c r="BR73" s="55">
        <f>IFERROR(((IF(BN73&gt;0,BN73)))*INDEX(Assumptions!$G:$G,MATCH(AC73,Assumptions!$F:$F,0)),0)</f>
        <v>0</v>
      </c>
      <c r="BS73" s="55">
        <f t="shared" si="15"/>
        <v>0.39600000000000002</v>
      </c>
      <c r="BT73" s="56">
        <f>IFERROR(INDEX(Assumptions!$B:$B,MATCH(AB73,Assumptions!$A:$A,0))+INDEX(Assumptions!$C:$C,MATCH(AB73,Assumptions!$A:$A,0))+INDEX(Assumptions!$D:$D,MATCH(AB73,Assumptions!$A:$A,0))+INDEX(Assumptions!$G:$G,MATCH(AC73,Assumptions!$F:$F,0)),0)</f>
        <v>2.1999999999999999E-2</v>
      </c>
      <c r="BU73" s="218">
        <f t="shared" si="16"/>
        <v>18.396000000000001</v>
      </c>
      <c r="BV73" s="218">
        <f t="shared" si="17"/>
        <v>43.995999999999995</v>
      </c>
      <c r="BW73" s="218">
        <f t="shared" si="18"/>
        <v>46.214285714285715</v>
      </c>
      <c r="BX73" s="226">
        <v>2.5</v>
      </c>
      <c r="BY73" s="218">
        <v>109.99</v>
      </c>
      <c r="BZ73" s="145">
        <v>1</v>
      </c>
      <c r="CA73" s="218">
        <f t="shared" si="19"/>
        <v>18.396000000000001</v>
      </c>
      <c r="CB73" s="218">
        <f t="shared" si="20"/>
        <v>43.995999999999995</v>
      </c>
      <c r="CC73" s="318">
        <f t="shared" si="21"/>
        <v>0.58187107918901715</v>
      </c>
      <c r="CD73" s="218">
        <f t="shared" si="22"/>
        <v>585</v>
      </c>
      <c r="CE73" s="218"/>
      <c r="CF73" s="218"/>
      <c r="CG73" s="64"/>
      <c r="CH73" s="64" t="s">
        <v>480</v>
      </c>
      <c r="CI73" s="64"/>
      <c r="CJ73" s="64" t="s">
        <v>480</v>
      </c>
      <c r="CK73" s="64"/>
      <c r="CL73" s="64"/>
      <c r="CM73" s="64"/>
      <c r="CN73" s="64"/>
      <c r="CO73" s="65"/>
      <c r="CP73" s="65"/>
      <c r="CQ73" s="53"/>
      <c r="CR73" s="57">
        <v>13</v>
      </c>
      <c r="CS73" s="57" t="s">
        <v>211</v>
      </c>
      <c r="CT73" s="175">
        <v>27</v>
      </c>
      <c r="CU73" s="57"/>
      <c r="CV73" s="57"/>
      <c r="CW73" s="58"/>
      <c r="CX73" s="59"/>
      <c r="CY73" s="90"/>
      <c r="CZ73" s="60"/>
      <c r="DA73" s="60"/>
      <c r="DB73" s="60"/>
      <c r="DC73" s="120"/>
      <c r="DD73" s="61"/>
      <c r="DE73" s="61"/>
      <c r="DF73" s="61"/>
      <c r="DG73" s="61"/>
      <c r="DH73" s="61"/>
      <c r="DI73" s="61"/>
      <c r="DJ73" s="58"/>
      <c r="DK73" s="58"/>
      <c r="DL73" s="58"/>
      <c r="DM73" s="59"/>
      <c r="DN73" s="59"/>
      <c r="DO73" s="59"/>
      <c r="DP73" s="62"/>
      <c r="DQ73" s="62"/>
      <c r="DR73" s="62"/>
      <c r="DS73" s="123">
        <f t="shared" si="23"/>
        <v>0</v>
      </c>
      <c r="DT73" s="123">
        <f t="shared" si="24"/>
        <v>0</v>
      </c>
    </row>
    <row r="74" spans="1:124" s="66" customFormat="1" ht="15" hidden="1" customHeight="1">
      <c r="A74" s="217">
        <v>1392</v>
      </c>
      <c r="B74" s="52" t="s">
        <v>902</v>
      </c>
      <c r="C74" s="206" t="s">
        <v>246</v>
      </c>
      <c r="D74" s="206">
        <v>5024</v>
      </c>
      <c r="E74" s="52" t="s">
        <v>359</v>
      </c>
      <c r="F74" s="52" t="s">
        <v>360</v>
      </c>
      <c r="G74" s="25">
        <v>4</v>
      </c>
      <c r="H74" s="25"/>
      <c r="I74" s="217"/>
      <c r="J74" s="25" t="s">
        <v>211</v>
      </c>
      <c r="K74" s="25" t="s">
        <v>479</v>
      </c>
      <c r="L74" s="217" t="s">
        <v>211</v>
      </c>
      <c r="M74" s="25" t="s">
        <v>486</v>
      </c>
      <c r="N74" s="217">
        <v>62046290</v>
      </c>
      <c r="O74" s="117" t="s">
        <v>1171</v>
      </c>
      <c r="P74" s="51" t="s">
        <v>219</v>
      </c>
      <c r="Q74" s="25" t="s">
        <v>211</v>
      </c>
      <c r="R74" s="25" t="s">
        <v>7</v>
      </c>
      <c r="S74" s="217" t="s">
        <v>519</v>
      </c>
      <c r="T74" s="24" t="s">
        <v>211</v>
      </c>
      <c r="U74" s="24" t="s">
        <v>547</v>
      </c>
      <c r="V74" s="205" t="s">
        <v>1278</v>
      </c>
      <c r="W74" s="24" t="s">
        <v>1207</v>
      </c>
      <c r="X74" s="24" t="s">
        <v>1209</v>
      </c>
      <c r="Y74" s="24" t="s">
        <v>578</v>
      </c>
      <c r="Z74" s="24" t="s">
        <v>211</v>
      </c>
      <c r="AA74" s="24" t="s">
        <v>211</v>
      </c>
      <c r="AB74" s="65" t="s">
        <v>220</v>
      </c>
      <c r="AC74" s="53" t="s">
        <v>221</v>
      </c>
      <c r="AD74" s="313" t="s">
        <v>258</v>
      </c>
      <c r="AE74" s="53" t="s">
        <v>741</v>
      </c>
      <c r="AF74" s="25"/>
      <c r="AG74" s="226" t="s">
        <v>222</v>
      </c>
      <c r="AH74" s="226" t="s">
        <v>615</v>
      </c>
      <c r="AI74" s="24" t="s">
        <v>211</v>
      </c>
      <c r="AJ74" s="24" t="s">
        <v>648</v>
      </c>
      <c r="AK74" s="226"/>
      <c r="AL74" s="428" t="s">
        <v>650</v>
      </c>
      <c r="AM74" s="24" t="s">
        <v>213</v>
      </c>
      <c r="AN74" s="226"/>
      <c r="AO74" s="226"/>
      <c r="AP74" s="226"/>
      <c r="AQ74" s="24" t="s">
        <v>214</v>
      </c>
      <c r="AR74" s="24">
        <v>400</v>
      </c>
      <c r="AS74" s="197">
        <v>5.51</v>
      </c>
      <c r="AT74" s="26" t="s">
        <v>1251</v>
      </c>
      <c r="AU74" s="24">
        <v>3000</v>
      </c>
      <c r="AV74" s="24"/>
      <c r="AW74" s="24">
        <v>30</v>
      </c>
      <c r="AX74" s="54"/>
      <c r="AY74" s="54"/>
      <c r="AZ74" s="54"/>
      <c r="BA74" s="219">
        <v>0.92</v>
      </c>
      <c r="BB74" s="63"/>
      <c r="BC74" s="26" t="s">
        <v>215</v>
      </c>
      <c r="BD74" s="26" t="s">
        <v>216</v>
      </c>
      <c r="BE74" s="26" t="s">
        <v>217</v>
      </c>
      <c r="BF74" s="26">
        <v>18.399999999999999</v>
      </c>
      <c r="BG74" s="26">
        <f>IFERROR((BV74*(1-Assumptions!$K$3))*(1-BT74),0)</f>
        <v>18.932358719999996</v>
      </c>
      <c r="BH74" s="26">
        <v>45</v>
      </c>
      <c r="BI74" s="183">
        <v>23</v>
      </c>
      <c r="BJ74" s="26"/>
      <c r="BK74" s="26"/>
      <c r="BL74" s="296">
        <v>19.5</v>
      </c>
      <c r="BM74" s="26">
        <v>18.5</v>
      </c>
      <c r="BN74" s="574">
        <f t="shared" si="14"/>
        <v>18.5</v>
      </c>
      <c r="BO74" s="143">
        <f>IFERROR(((IF(BN74&gt;0,BN74)))*INDEX(Assumptions!$B:$B,MATCH(AB74,Assumptions!$A:$A,0)),0)</f>
        <v>0.37</v>
      </c>
      <c r="BP74" s="55">
        <f>IFERROR(((IF(BN74&gt;0,BN74)))*INDEX(Assumptions!$C:$C,MATCH(AB74,Assumptions!$A:$A,0)),0)</f>
        <v>0</v>
      </c>
      <c r="BQ74" s="55">
        <f>IFERROR(((IF(BN74&gt;0,BN74)))*INDEX(Assumptions!$D:$D,MATCH(AB74,Assumptions!$A:$A,0)),0)</f>
        <v>3.6999999999999998E-2</v>
      </c>
      <c r="BR74" s="55">
        <f>IFERROR(((IF(BN74&gt;0,BN74)))*INDEX(Assumptions!$G:$G,MATCH(AC74,Assumptions!$F:$F,0)),0)</f>
        <v>0</v>
      </c>
      <c r="BS74" s="55">
        <f t="shared" si="15"/>
        <v>0.40699999999999997</v>
      </c>
      <c r="BT74" s="56">
        <f>IFERROR(INDEX(Assumptions!$B:$B,MATCH(AB74,Assumptions!$A:$A,0))+INDEX(Assumptions!$C:$C,MATCH(AB74,Assumptions!$A:$A,0))+INDEX(Assumptions!$D:$D,MATCH(AB74,Assumptions!$A:$A,0))+INDEX(Assumptions!$G:$G,MATCH(AC74,Assumptions!$F:$F,0)),0)</f>
        <v>2.1999999999999999E-2</v>
      </c>
      <c r="BU74" s="26">
        <f t="shared" si="16"/>
        <v>18.907</v>
      </c>
      <c r="BV74" s="26">
        <f t="shared" si="17"/>
        <v>43.995999999999995</v>
      </c>
      <c r="BW74" s="26">
        <f t="shared" si="18"/>
        <v>46.214285714285715</v>
      </c>
      <c r="BX74" s="24">
        <v>2.5</v>
      </c>
      <c r="BY74" s="218">
        <v>109.99</v>
      </c>
      <c r="BZ74" s="145">
        <v>1</v>
      </c>
      <c r="CA74" s="26">
        <f t="shared" si="19"/>
        <v>18.907</v>
      </c>
      <c r="CB74" s="26">
        <f t="shared" si="20"/>
        <v>43.995999999999995</v>
      </c>
      <c r="CC74" s="318">
        <f t="shared" si="21"/>
        <v>0.57025638694426761</v>
      </c>
      <c r="CD74" s="26">
        <f t="shared" si="22"/>
        <v>450</v>
      </c>
      <c r="CE74" s="26"/>
      <c r="CF74" s="26"/>
      <c r="CG74" s="64"/>
      <c r="CH74" s="64"/>
      <c r="CI74" s="64"/>
      <c r="CJ74" s="64"/>
      <c r="CK74" s="64"/>
      <c r="CL74" s="64"/>
      <c r="CM74" s="64"/>
      <c r="CN74" s="64"/>
      <c r="CO74" s="65"/>
      <c r="CP74" s="65"/>
      <c r="CQ74" s="53"/>
      <c r="CR74" s="57">
        <v>10</v>
      </c>
      <c r="CS74" s="57" t="s">
        <v>211</v>
      </c>
      <c r="CT74" s="175">
        <v>27</v>
      </c>
      <c r="CU74" s="57"/>
      <c r="CV74" s="57"/>
      <c r="CW74" s="58"/>
      <c r="CX74" s="59"/>
      <c r="CY74" s="90"/>
      <c r="CZ74" s="60"/>
      <c r="DA74" s="60"/>
      <c r="DB74" s="60"/>
      <c r="DC74" s="120"/>
      <c r="DD74" s="61"/>
      <c r="DE74" s="61"/>
      <c r="DF74" s="61"/>
      <c r="DG74" s="61"/>
      <c r="DH74" s="61"/>
      <c r="DI74" s="61"/>
      <c r="DJ74" s="58"/>
      <c r="DK74" s="58"/>
      <c r="DL74" s="58"/>
      <c r="DM74" s="59"/>
      <c r="DN74" s="59"/>
      <c r="DO74" s="59"/>
      <c r="DP74" s="62"/>
      <c r="DQ74" s="62"/>
      <c r="DR74" s="62"/>
      <c r="DS74" s="123">
        <f t="shared" si="23"/>
        <v>0</v>
      </c>
      <c r="DT74" s="123">
        <f t="shared" si="24"/>
        <v>0</v>
      </c>
    </row>
    <row r="75" spans="1:124" s="66" customFormat="1" ht="15" hidden="1" customHeight="1">
      <c r="A75" s="217">
        <v>1395</v>
      </c>
      <c r="B75" s="52" t="s">
        <v>890</v>
      </c>
      <c r="C75" s="52" t="s">
        <v>1186</v>
      </c>
      <c r="D75" s="206">
        <v>1019</v>
      </c>
      <c r="E75" s="217" t="s">
        <v>361</v>
      </c>
      <c r="F75" s="217" t="s">
        <v>356</v>
      </c>
      <c r="G75" s="25">
        <v>2</v>
      </c>
      <c r="H75" s="25"/>
      <c r="I75" s="152">
        <v>43384</v>
      </c>
      <c r="J75" s="25" t="s">
        <v>211</v>
      </c>
      <c r="K75" s="25" t="s">
        <v>479</v>
      </c>
      <c r="L75" s="217" t="s">
        <v>211</v>
      </c>
      <c r="M75" s="25" t="s">
        <v>486</v>
      </c>
      <c r="N75" s="217">
        <v>62046290</v>
      </c>
      <c r="O75" s="117" t="s">
        <v>1171</v>
      </c>
      <c r="P75" s="51" t="s">
        <v>219</v>
      </c>
      <c r="Q75" s="25" t="s">
        <v>211</v>
      </c>
      <c r="R75" s="25" t="s">
        <v>211</v>
      </c>
      <c r="S75" s="217" t="s">
        <v>515</v>
      </c>
      <c r="T75" s="24" t="s">
        <v>211</v>
      </c>
      <c r="U75" s="24" t="s">
        <v>4</v>
      </c>
      <c r="V75" s="205" t="s">
        <v>1278</v>
      </c>
      <c r="W75" s="24" t="s">
        <v>1207</v>
      </c>
      <c r="X75" s="24" t="s">
        <v>1209</v>
      </c>
      <c r="Y75" s="24" t="s">
        <v>578</v>
      </c>
      <c r="Z75" s="24" t="s">
        <v>211</v>
      </c>
      <c r="AA75" s="24" t="s">
        <v>211</v>
      </c>
      <c r="AB75" s="65" t="s">
        <v>267</v>
      </c>
      <c r="AC75" s="53" t="s">
        <v>211</v>
      </c>
      <c r="AD75" s="53" t="s">
        <v>1287</v>
      </c>
      <c r="AE75" s="53" t="s">
        <v>1367</v>
      </c>
      <c r="AF75" s="25"/>
      <c r="AG75" s="24" t="s">
        <v>222</v>
      </c>
      <c r="AH75" s="226">
        <v>9024</v>
      </c>
      <c r="AI75" s="24"/>
      <c r="AJ75" s="24" t="s">
        <v>648</v>
      </c>
      <c r="AK75" s="226"/>
      <c r="AL75" s="226" t="s">
        <v>650</v>
      </c>
      <c r="AM75" s="24" t="s">
        <v>651</v>
      </c>
      <c r="AN75" s="226"/>
      <c r="AO75" s="226"/>
      <c r="AP75" s="226"/>
      <c r="AQ75" s="24" t="s">
        <v>683</v>
      </c>
      <c r="AR75" s="24">
        <v>320</v>
      </c>
      <c r="AS75" s="197">
        <v>4.5</v>
      </c>
      <c r="AT75" s="26" t="s">
        <v>1244</v>
      </c>
      <c r="AU75" s="24" t="s">
        <v>694</v>
      </c>
      <c r="AV75" s="24"/>
      <c r="AW75" s="24">
        <v>0</v>
      </c>
      <c r="AX75" s="54"/>
      <c r="AY75" s="54"/>
      <c r="AZ75" s="54"/>
      <c r="BA75" s="548"/>
      <c r="BB75" s="63"/>
      <c r="BC75" s="26" t="s">
        <v>215</v>
      </c>
      <c r="BD75" s="26" t="s">
        <v>216</v>
      </c>
      <c r="BE75" s="26" t="s">
        <v>1087</v>
      </c>
      <c r="BF75" s="26">
        <v>15.2</v>
      </c>
      <c r="BG75" s="26">
        <f>IFERROR((BV75*(1-Assumptions!$K$3))*(1-BT75),0)</f>
        <v>17.211078719999996</v>
      </c>
      <c r="BH75" s="218">
        <f>BI75*2</f>
        <v>33.119999999999997</v>
      </c>
      <c r="BI75" s="26">
        <v>16.559999999999999</v>
      </c>
      <c r="BJ75" s="26"/>
      <c r="BK75" s="26"/>
      <c r="BL75" s="218"/>
      <c r="BM75" s="26"/>
      <c r="BN75" s="26">
        <f t="shared" si="14"/>
        <v>16.559999999999999</v>
      </c>
      <c r="BO75" s="143">
        <f>IFERROR(((IF(BN75&gt;0,BN75)))*INDEX(Assumptions!$B:$B,MATCH(AB75,Assumptions!$A:$A,0)),0)</f>
        <v>0.33119999999999999</v>
      </c>
      <c r="BP75" s="55">
        <f>IFERROR(((IF(BN75&gt;0,BN75)))*INDEX(Assumptions!$C:$C,MATCH(AB75,Assumptions!$A:$A,0)),0)</f>
        <v>0</v>
      </c>
      <c r="BQ75" s="55">
        <f>IFERROR(((IF(BN75&gt;0,BN75)))*INDEX(Assumptions!$D:$D,MATCH(AB75,Assumptions!$A:$A,0)),0)</f>
        <v>3.3119999999999997E-2</v>
      </c>
      <c r="BR75" s="55">
        <f>IFERROR(((IF(BN75&gt;0,BN75)))*INDEX(Assumptions!$G:$G,MATCH(AC75,Assumptions!$F:$F,0)),0)</f>
        <v>0</v>
      </c>
      <c r="BS75" s="55">
        <f t="shared" si="15"/>
        <v>0.36431999999999998</v>
      </c>
      <c r="BT75" s="56">
        <f>IFERROR(INDEX(Assumptions!$B:$B,MATCH(AB75,Assumptions!$A:$A,0))+INDEX(Assumptions!$C:$C,MATCH(AB75,Assumptions!$A:$A,0))+INDEX(Assumptions!$D:$D,MATCH(AB75,Assumptions!$A:$A,0))+INDEX(Assumptions!$G:$G,MATCH(AC75,Assumptions!$F:$F,0)),0)</f>
        <v>2.1999999999999999E-2</v>
      </c>
      <c r="BU75" s="26">
        <f t="shared" si="16"/>
        <v>16.924319999999998</v>
      </c>
      <c r="BV75" s="26">
        <f t="shared" si="17"/>
        <v>39.995999999999995</v>
      </c>
      <c r="BW75" s="26">
        <f t="shared" si="18"/>
        <v>42.012605042016808</v>
      </c>
      <c r="BX75" s="24">
        <v>2.5</v>
      </c>
      <c r="BY75" s="218">
        <v>99.99</v>
      </c>
      <c r="BZ75" s="145">
        <v>1</v>
      </c>
      <c r="CA75" s="26">
        <f t="shared" si="19"/>
        <v>16.924319999999998</v>
      </c>
      <c r="CB75" s="26">
        <f t="shared" si="20"/>
        <v>39.995999999999995</v>
      </c>
      <c r="CC75" s="316">
        <f t="shared" si="21"/>
        <v>0.57684968496849687</v>
      </c>
      <c r="CD75" s="26">
        <f t="shared" si="22"/>
        <v>430.55999999999995</v>
      </c>
      <c r="CE75" s="26"/>
      <c r="CF75" s="26"/>
      <c r="CG75" s="64"/>
      <c r="CH75" s="64"/>
      <c r="CI75" s="64"/>
      <c r="CJ75" s="64"/>
      <c r="CK75" s="64"/>
      <c r="CL75" s="64"/>
      <c r="CM75" s="64"/>
      <c r="CN75" s="64"/>
      <c r="CO75" s="65" t="s">
        <v>731</v>
      </c>
      <c r="CP75" s="65"/>
      <c r="CQ75" s="53"/>
      <c r="CR75" s="57">
        <v>13</v>
      </c>
      <c r="CS75" s="57" t="s">
        <v>211</v>
      </c>
      <c r="CT75" s="175">
        <v>27</v>
      </c>
      <c r="CU75" s="57"/>
      <c r="CV75" s="57"/>
      <c r="CW75" s="58"/>
      <c r="CX75" s="59" t="s">
        <v>1717</v>
      </c>
      <c r="CY75" s="90"/>
      <c r="CZ75" s="60"/>
      <c r="DA75" s="60"/>
      <c r="DB75" s="60"/>
      <c r="DC75" s="120"/>
      <c r="DD75" s="61"/>
      <c r="DE75" s="61"/>
      <c r="DF75" s="61"/>
      <c r="DG75" s="61"/>
      <c r="DH75" s="61"/>
      <c r="DI75" s="61"/>
      <c r="DJ75" s="58"/>
      <c r="DK75" s="58"/>
      <c r="DL75" s="58"/>
      <c r="DM75" s="59"/>
      <c r="DN75" s="59"/>
      <c r="DO75" s="59"/>
      <c r="DP75" s="62"/>
      <c r="DQ75" s="62"/>
      <c r="DR75" s="62"/>
      <c r="DS75" s="123">
        <f t="shared" si="23"/>
        <v>0</v>
      </c>
      <c r="DT75" s="123">
        <f t="shared" si="24"/>
        <v>0</v>
      </c>
    </row>
    <row r="76" spans="1:124" s="66" customFormat="1" ht="15" hidden="1" customHeight="1">
      <c r="A76" s="217">
        <v>1400</v>
      </c>
      <c r="B76" s="52" t="s">
        <v>891</v>
      </c>
      <c r="C76" s="52" t="s">
        <v>1189</v>
      </c>
      <c r="D76" s="52">
        <v>8406</v>
      </c>
      <c r="E76" s="217" t="s">
        <v>361</v>
      </c>
      <c r="F76" s="217" t="s">
        <v>304</v>
      </c>
      <c r="G76" s="25">
        <v>2</v>
      </c>
      <c r="H76" s="25"/>
      <c r="I76" s="217"/>
      <c r="J76" s="25" t="s">
        <v>211</v>
      </c>
      <c r="K76" s="25" t="s">
        <v>479</v>
      </c>
      <c r="L76" s="217" t="s">
        <v>211</v>
      </c>
      <c r="M76" s="25" t="s">
        <v>486</v>
      </c>
      <c r="N76" s="217">
        <v>62046290</v>
      </c>
      <c r="O76" s="117" t="s">
        <v>1171</v>
      </c>
      <c r="P76" s="51" t="s">
        <v>219</v>
      </c>
      <c r="Q76" s="25" t="s">
        <v>211</v>
      </c>
      <c r="R76" s="25" t="s">
        <v>211</v>
      </c>
      <c r="S76" s="217" t="s">
        <v>515</v>
      </c>
      <c r="T76" s="24" t="s">
        <v>211</v>
      </c>
      <c r="U76" s="24" t="s">
        <v>4</v>
      </c>
      <c r="V76" s="205" t="s">
        <v>1278</v>
      </c>
      <c r="W76" s="24" t="s">
        <v>1207</v>
      </c>
      <c r="X76" s="24" t="s">
        <v>1209</v>
      </c>
      <c r="Y76" s="24" t="s">
        <v>578</v>
      </c>
      <c r="Z76" s="24" t="s">
        <v>211</v>
      </c>
      <c r="AA76" s="24" t="s">
        <v>211</v>
      </c>
      <c r="AB76" s="65" t="s">
        <v>267</v>
      </c>
      <c r="AC76" s="53" t="s">
        <v>211</v>
      </c>
      <c r="AD76" s="53" t="s">
        <v>1287</v>
      </c>
      <c r="AE76" s="53" t="s">
        <v>1367</v>
      </c>
      <c r="AF76" s="217"/>
      <c r="AG76" s="24" t="s">
        <v>595</v>
      </c>
      <c r="AH76" s="226" t="s">
        <v>597</v>
      </c>
      <c r="AI76" s="24"/>
      <c r="AJ76" s="24" t="s">
        <v>740</v>
      </c>
      <c r="AK76" s="226"/>
      <c r="AL76" s="226" t="s">
        <v>650</v>
      </c>
      <c r="AM76" s="24" t="s">
        <v>213</v>
      </c>
      <c r="AN76" s="226"/>
      <c r="AO76" s="226"/>
      <c r="AP76" s="226"/>
      <c r="AQ76" s="24" t="s">
        <v>1741</v>
      </c>
      <c r="AR76" s="24">
        <v>320</v>
      </c>
      <c r="AS76" s="197"/>
      <c r="AT76" s="26"/>
      <c r="AU76" s="24"/>
      <c r="AV76" s="24"/>
      <c r="AW76" s="24">
        <v>0</v>
      </c>
      <c r="AX76" s="54"/>
      <c r="AY76" s="54"/>
      <c r="AZ76" s="54"/>
      <c r="BA76" s="548"/>
      <c r="BB76" s="63"/>
      <c r="BC76" s="26" t="s">
        <v>215</v>
      </c>
      <c r="BD76" s="26" t="s">
        <v>216</v>
      </c>
      <c r="BE76" s="26" t="s">
        <v>1087</v>
      </c>
      <c r="BF76" s="26">
        <v>15.2</v>
      </c>
      <c r="BG76" s="26">
        <f>IFERROR((BV76*(1-Assumptions!$K$3))*(1-BT76),0)</f>
        <v>17.211078719999996</v>
      </c>
      <c r="BH76" s="218">
        <f>BI76*2</f>
        <v>33.159999999999997</v>
      </c>
      <c r="BI76" s="26">
        <v>16.579999999999998</v>
      </c>
      <c r="BJ76" s="26"/>
      <c r="BK76" s="26"/>
      <c r="BL76" s="26"/>
      <c r="BM76" s="26"/>
      <c r="BN76" s="26">
        <f t="shared" si="14"/>
        <v>16.579999999999998</v>
      </c>
      <c r="BO76" s="143">
        <f>IFERROR(((IF(BN76&gt;0,BN76)))*INDEX(Assumptions!$B:$B,MATCH(AB76,Assumptions!$A:$A,0)),0)</f>
        <v>0.33159999999999995</v>
      </c>
      <c r="BP76" s="55">
        <f>IFERROR(((IF(BN76&gt;0,BN76)))*INDEX(Assumptions!$C:$C,MATCH(AB76,Assumptions!$A:$A,0)),0)</f>
        <v>0</v>
      </c>
      <c r="BQ76" s="55">
        <f>IFERROR(((IF(BN76&gt;0,BN76)))*INDEX(Assumptions!$D:$D,MATCH(AB76,Assumptions!$A:$A,0)),0)</f>
        <v>3.3159999999999995E-2</v>
      </c>
      <c r="BR76" s="55">
        <f>IFERROR(((IF(BN76&gt;0,BN76)))*INDEX(Assumptions!$G:$G,MATCH(AC76,Assumptions!$F:$F,0)),0)</f>
        <v>0</v>
      </c>
      <c r="BS76" s="55">
        <f t="shared" si="15"/>
        <v>0.36475999999999997</v>
      </c>
      <c r="BT76" s="56">
        <f>IFERROR(INDEX(Assumptions!$B:$B,MATCH(AB76,Assumptions!$A:$A,0))+INDEX(Assumptions!$C:$C,MATCH(AB76,Assumptions!$A:$A,0))+INDEX(Assumptions!$D:$D,MATCH(AB76,Assumptions!$A:$A,0))+INDEX(Assumptions!$G:$G,MATCH(AC76,Assumptions!$F:$F,0)),0)</f>
        <v>2.1999999999999999E-2</v>
      </c>
      <c r="BU76" s="26">
        <f t="shared" si="16"/>
        <v>16.944759999999999</v>
      </c>
      <c r="BV76" s="26">
        <f t="shared" si="17"/>
        <v>39.995999999999995</v>
      </c>
      <c r="BW76" s="26">
        <f t="shared" si="18"/>
        <v>42.012605042016808</v>
      </c>
      <c r="BX76" s="24">
        <v>2.5</v>
      </c>
      <c r="BY76" s="218">
        <v>99.99</v>
      </c>
      <c r="BZ76" s="145">
        <v>1</v>
      </c>
      <c r="CA76" s="26">
        <f t="shared" si="19"/>
        <v>16.944759999999999</v>
      </c>
      <c r="CB76" s="26">
        <f t="shared" si="20"/>
        <v>39.995999999999995</v>
      </c>
      <c r="CC76" s="316">
        <f t="shared" si="21"/>
        <v>0.57633863386338635</v>
      </c>
      <c r="CD76" s="26">
        <f t="shared" si="22"/>
        <v>165.79999999999998</v>
      </c>
      <c r="CE76" s="26"/>
      <c r="CF76" s="26"/>
      <c r="CG76" s="64"/>
      <c r="CH76" s="64"/>
      <c r="CI76" s="64"/>
      <c r="CJ76" s="64" t="s">
        <v>715</v>
      </c>
      <c r="CK76" s="64" t="s">
        <v>716</v>
      </c>
      <c r="CL76" s="64">
        <v>43493</v>
      </c>
      <c r="CM76" s="64"/>
      <c r="CN76" s="64"/>
      <c r="CO76" s="65" t="s">
        <v>725</v>
      </c>
      <c r="CP76" s="65"/>
      <c r="CQ76" s="53"/>
      <c r="CR76" s="57">
        <v>5</v>
      </c>
      <c r="CS76" s="57">
        <v>8</v>
      </c>
      <c r="CT76" s="175">
        <v>27</v>
      </c>
      <c r="CU76" s="57"/>
      <c r="CV76" s="57"/>
      <c r="CW76" s="58"/>
      <c r="CX76" s="59" t="s">
        <v>1717</v>
      </c>
      <c r="CY76" s="90"/>
      <c r="CZ76" s="60"/>
      <c r="DA76" s="60"/>
      <c r="DB76" s="60"/>
      <c r="DC76" s="120"/>
      <c r="DD76" s="61"/>
      <c r="DE76" s="61"/>
      <c r="DF76" s="61"/>
      <c r="DG76" s="61"/>
      <c r="DH76" s="61"/>
      <c r="DI76" s="61"/>
      <c r="DJ76" s="58"/>
      <c r="DK76" s="58"/>
      <c r="DL76" s="58"/>
      <c r="DM76" s="59"/>
      <c r="DN76" s="59"/>
      <c r="DO76" s="59"/>
      <c r="DP76" s="62"/>
      <c r="DQ76" s="62"/>
      <c r="DR76" s="62"/>
      <c r="DS76" s="123">
        <f t="shared" si="23"/>
        <v>0</v>
      </c>
      <c r="DT76" s="123">
        <f t="shared" si="24"/>
        <v>0</v>
      </c>
    </row>
    <row r="77" spans="1:124" s="66" customFormat="1" ht="15" hidden="1" customHeight="1">
      <c r="A77" s="217">
        <v>1405</v>
      </c>
      <c r="B77" s="52" t="s">
        <v>892</v>
      </c>
      <c r="C77" s="52" t="s">
        <v>1181</v>
      </c>
      <c r="D77" s="206">
        <v>8008</v>
      </c>
      <c r="E77" s="52" t="s">
        <v>362</v>
      </c>
      <c r="F77" s="52" t="s">
        <v>292</v>
      </c>
      <c r="G77" s="25">
        <v>1</v>
      </c>
      <c r="H77" s="25"/>
      <c r="I77" s="152">
        <v>43384</v>
      </c>
      <c r="J77" s="25" t="s">
        <v>211</v>
      </c>
      <c r="K77" s="25" t="s">
        <v>479</v>
      </c>
      <c r="L77" s="217" t="s">
        <v>211</v>
      </c>
      <c r="M77" s="25" t="s">
        <v>487</v>
      </c>
      <c r="N77" s="217">
        <v>62046239</v>
      </c>
      <c r="O77" s="117" t="s">
        <v>984</v>
      </c>
      <c r="P77" s="51" t="s">
        <v>219</v>
      </c>
      <c r="Q77" s="25" t="s">
        <v>211</v>
      </c>
      <c r="R77" s="25" t="s">
        <v>211</v>
      </c>
      <c r="S77" s="217" t="s">
        <v>512</v>
      </c>
      <c r="T77" s="24" t="s">
        <v>211</v>
      </c>
      <c r="U77" s="24" t="s">
        <v>548</v>
      </c>
      <c r="V77" s="24" t="s">
        <v>1278</v>
      </c>
      <c r="W77" s="24">
        <v>32</v>
      </c>
      <c r="X77" s="24" t="s">
        <v>1210</v>
      </c>
      <c r="Y77" s="24" t="s">
        <v>578</v>
      </c>
      <c r="Z77" s="24" t="s">
        <v>211</v>
      </c>
      <c r="AA77" s="24" t="s">
        <v>211</v>
      </c>
      <c r="AB77" s="65" t="s">
        <v>220</v>
      </c>
      <c r="AC77" s="53" t="s">
        <v>221</v>
      </c>
      <c r="AD77" s="53" t="s">
        <v>258</v>
      </c>
      <c r="AE77" s="53" t="s">
        <v>579</v>
      </c>
      <c r="AF77" s="217"/>
      <c r="AG77" s="24" t="s">
        <v>586</v>
      </c>
      <c r="AH77" s="226" t="s">
        <v>587</v>
      </c>
      <c r="AI77" s="24" t="s">
        <v>634</v>
      </c>
      <c r="AJ77" s="24" t="s">
        <v>648</v>
      </c>
      <c r="AK77" s="226"/>
      <c r="AL77" s="428" t="s">
        <v>650</v>
      </c>
      <c r="AM77" s="24" t="s">
        <v>651</v>
      </c>
      <c r="AN77" s="226"/>
      <c r="AO77" s="226"/>
      <c r="AP77" s="226"/>
      <c r="AQ77" s="24" t="s">
        <v>668</v>
      </c>
      <c r="AR77" s="24">
        <v>600</v>
      </c>
      <c r="AS77" s="197">
        <v>3.9</v>
      </c>
      <c r="AT77" s="26" t="s">
        <v>1249</v>
      </c>
      <c r="AU77" s="24">
        <v>1500</v>
      </c>
      <c r="AV77" s="24" t="s">
        <v>709</v>
      </c>
      <c r="AW77" s="24">
        <v>40</v>
      </c>
      <c r="AX77" s="54"/>
      <c r="AY77" s="54"/>
      <c r="AZ77" s="54"/>
      <c r="BA77" s="219">
        <v>1.51</v>
      </c>
      <c r="BB77" s="63"/>
      <c r="BC77" s="26" t="s">
        <v>215</v>
      </c>
      <c r="BD77" s="26" t="s">
        <v>216</v>
      </c>
      <c r="BE77" s="26" t="s">
        <v>217</v>
      </c>
      <c r="BF77" s="26">
        <v>23.7</v>
      </c>
      <c r="BG77" s="26">
        <f>IFERROR((BV77*(1-Assumptions!$K$3))*(1-BT77),0)</f>
        <v>25.817478719999997</v>
      </c>
      <c r="BH77" s="26">
        <v>45</v>
      </c>
      <c r="BI77" s="26">
        <v>25.9</v>
      </c>
      <c r="BJ77" s="26"/>
      <c r="BK77" s="26"/>
      <c r="BL77" s="293">
        <v>25.3</v>
      </c>
      <c r="BM77" s="26">
        <v>24.9</v>
      </c>
      <c r="BN77" s="574">
        <f t="shared" si="14"/>
        <v>24.9</v>
      </c>
      <c r="BO77" s="143">
        <f>IFERROR(((IF(BN77&gt;0,BN77)))*INDEX(Assumptions!$B:$B,MATCH(AB77,Assumptions!$A:$A,0)),0)</f>
        <v>0.498</v>
      </c>
      <c r="BP77" s="55">
        <f>IFERROR(((IF(BN77&gt;0,BN77)))*INDEX(Assumptions!$C:$C,MATCH(AB77,Assumptions!$A:$A,0)),0)</f>
        <v>0</v>
      </c>
      <c r="BQ77" s="55">
        <f>IFERROR(((IF(BN77&gt;0,BN77)))*INDEX(Assumptions!$D:$D,MATCH(AB77,Assumptions!$A:$A,0)),0)</f>
        <v>4.9799999999999997E-2</v>
      </c>
      <c r="BR77" s="55">
        <f>IFERROR(((IF(BN77&gt;0,BN77)))*INDEX(Assumptions!$G:$G,MATCH(AC77,Assumptions!$F:$F,0)),0)</f>
        <v>0</v>
      </c>
      <c r="BS77" s="55">
        <f t="shared" si="15"/>
        <v>0.54779999999999995</v>
      </c>
      <c r="BT77" s="56">
        <f>IFERROR(INDEX(Assumptions!$B:$B,MATCH(AB77,Assumptions!$A:$A,0))+INDEX(Assumptions!$C:$C,MATCH(AB77,Assumptions!$A:$A,0))+INDEX(Assumptions!$D:$D,MATCH(AB77,Assumptions!$A:$A,0))+INDEX(Assumptions!$G:$G,MATCH(AC77,Assumptions!$F:$F,0)),0)</f>
        <v>2.1999999999999999E-2</v>
      </c>
      <c r="BU77" s="26">
        <f t="shared" si="16"/>
        <v>25.447799999999997</v>
      </c>
      <c r="BV77" s="26">
        <f t="shared" si="17"/>
        <v>59.996000000000002</v>
      </c>
      <c r="BW77" s="26">
        <f t="shared" si="18"/>
        <v>63.02100840336135</v>
      </c>
      <c r="BX77" s="24">
        <v>2.5</v>
      </c>
      <c r="BY77" s="218">
        <v>149.99</v>
      </c>
      <c r="BZ77" s="145">
        <v>1</v>
      </c>
      <c r="CA77" s="26">
        <f t="shared" si="19"/>
        <v>25.447799999999997</v>
      </c>
      <c r="CB77" s="26">
        <f t="shared" si="20"/>
        <v>59.996000000000002</v>
      </c>
      <c r="CC77" s="318">
        <f t="shared" si="21"/>
        <v>0.57584172278151891</v>
      </c>
      <c r="CD77" s="26">
        <f t="shared" si="22"/>
        <v>225</v>
      </c>
      <c r="CE77" s="26"/>
      <c r="CF77" s="26"/>
      <c r="CG77" s="64" t="s">
        <v>714</v>
      </c>
      <c r="CH77" s="64">
        <v>43426</v>
      </c>
      <c r="CI77" s="64"/>
      <c r="CJ77" s="64" t="s">
        <v>715</v>
      </c>
      <c r="CK77" s="64"/>
      <c r="CL77" s="64">
        <v>43487</v>
      </c>
      <c r="CM77" s="64"/>
      <c r="CN77" s="64"/>
      <c r="CO77" s="65"/>
      <c r="CP77" s="65"/>
      <c r="CQ77" s="53"/>
      <c r="CR77" s="57">
        <v>5</v>
      </c>
      <c r="CS77" s="57">
        <v>8</v>
      </c>
      <c r="CT77" s="211">
        <v>27</v>
      </c>
      <c r="CU77" s="57"/>
      <c r="CV77" s="57"/>
      <c r="CW77" s="58"/>
      <c r="CX77" s="59"/>
      <c r="CY77" s="90"/>
      <c r="CZ77" s="60"/>
      <c r="DA77" s="60"/>
      <c r="DB77" s="60"/>
      <c r="DC77" s="120"/>
      <c r="DD77" s="61"/>
      <c r="DE77" s="61"/>
      <c r="DF77" s="61"/>
      <c r="DG77" s="61"/>
      <c r="DH77" s="61"/>
      <c r="DI77" s="61"/>
      <c r="DJ77" s="58"/>
      <c r="DK77" s="58"/>
      <c r="DL77" s="58"/>
      <c r="DM77" s="59"/>
      <c r="DN77" s="59"/>
      <c r="DO77" s="59"/>
      <c r="DP77" s="62"/>
      <c r="DQ77" s="62"/>
      <c r="DR77" s="62"/>
      <c r="DS77" s="123">
        <f t="shared" si="23"/>
        <v>0</v>
      </c>
      <c r="DT77" s="123">
        <f t="shared" si="24"/>
        <v>0</v>
      </c>
    </row>
    <row r="78" spans="1:124" s="66" customFormat="1" ht="15" hidden="1" customHeight="1">
      <c r="A78" s="217">
        <v>1410</v>
      </c>
      <c r="B78" s="52" t="s">
        <v>893</v>
      </c>
      <c r="C78" s="52" t="s">
        <v>986</v>
      </c>
      <c r="D78" s="206">
        <v>4047</v>
      </c>
      <c r="E78" s="52" t="s">
        <v>362</v>
      </c>
      <c r="F78" s="52" t="s">
        <v>296</v>
      </c>
      <c r="G78" s="25">
        <v>1</v>
      </c>
      <c r="H78" s="25"/>
      <c r="I78" s="152"/>
      <c r="J78" s="25" t="s">
        <v>211</v>
      </c>
      <c r="K78" s="25" t="s">
        <v>479</v>
      </c>
      <c r="L78" s="217" t="s">
        <v>211</v>
      </c>
      <c r="M78" s="25" t="s">
        <v>487</v>
      </c>
      <c r="N78" s="25">
        <v>62046239</v>
      </c>
      <c r="O78" s="117" t="s">
        <v>984</v>
      </c>
      <c r="P78" s="51" t="s">
        <v>219</v>
      </c>
      <c r="Q78" s="25" t="s">
        <v>211</v>
      </c>
      <c r="R78" s="25" t="s">
        <v>7</v>
      </c>
      <c r="S78" s="217" t="s">
        <v>514</v>
      </c>
      <c r="T78" s="24" t="s">
        <v>211</v>
      </c>
      <c r="U78" s="24" t="s">
        <v>548</v>
      </c>
      <c r="V78" s="24" t="s">
        <v>1278</v>
      </c>
      <c r="W78" s="24">
        <v>32</v>
      </c>
      <c r="X78" s="24" t="s">
        <v>1210</v>
      </c>
      <c r="Y78" s="24" t="s">
        <v>578</v>
      </c>
      <c r="Z78" s="24" t="s">
        <v>211</v>
      </c>
      <c r="AA78" s="24" t="s">
        <v>211</v>
      </c>
      <c r="AB78" s="65" t="s">
        <v>220</v>
      </c>
      <c r="AC78" s="53" t="s">
        <v>221</v>
      </c>
      <c r="AD78" s="53" t="s">
        <v>258</v>
      </c>
      <c r="AE78" s="53" t="s">
        <v>741</v>
      </c>
      <c r="AF78" s="217"/>
      <c r="AG78" s="24" t="s">
        <v>222</v>
      </c>
      <c r="AH78" s="226" t="s">
        <v>589</v>
      </c>
      <c r="AI78" s="24" t="s">
        <v>636</v>
      </c>
      <c r="AJ78" s="24" t="s">
        <v>648</v>
      </c>
      <c r="AK78" s="226"/>
      <c r="AL78" s="428" t="s">
        <v>650</v>
      </c>
      <c r="AM78" s="24" t="s">
        <v>213</v>
      </c>
      <c r="AN78" s="226"/>
      <c r="AO78" s="226"/>
      <c r="AP78" s="226"/>
      <c r="AQ78" s="24" t="s">
        <v>670</v>
      </c>
      <c r="AR78" s="24">
        <v>600</v>
      </c>
      <c r="AS78" s="197">
        <v>4.8499999999999996</v>
      </c>
      <c r="AT78" s="26" t="s">
        <v>1250</v>
      </c>
      <c r="AU78" s="24">
        <v>3000</v>
      </c>
      <c r="AV78" s="24" t="s">
        <v>211</v>
      </c>
      <c r="AW78" s="24">
        <v>250</v>
      </c>
      <c r="AX78" s="54"/>
      <c r="AY78" s="54"/>
      <c r="AZ78" s="54"/>
      <c r="BA78" s="219">
        <v>1.57</v>
      </c>
      <c r="BB78" s="63"/>
      <c r="BC78" s="26" t="s">
        <v>215</v>
      </c>
      <c r="BD78" s="26" t="s">
        <v>216</v>
      </c>
      <c r="BE78" s="26" t="s">
        <v>217</v>
      </c>
      <c r="BF78" s="26">
        <v>23.7</v>
      </c>
      <c r="BG78" s="26">
        <f>IFERROR((BV78*(1-Assumptions!$K$3))*(1-BT78),0)</f>
        <v>25.817478719999997</v>
      </c>
      <c r="BH78" s="26">
        <v>45</v>
      </c>
      <c r="BI78" s="26">
        <v>25.9</v>
      </c>
      <c r="BJ78" s="26"/>
      <c r="BK78" s="26"/>
      <c r="BL78" s="294">
        <v>25.1</v>
      </c>
      <c r="BM78" s="26"/>
      <c r="BN78" s="574">
        <f t="shared" si="14"/>
        <v>25.1</v>
      </c>
      <c r="BO78" s="143">
        <f>IFERROR(((IF(BN78&gt;0,BN78)))*INDEX(Assumptions!$B:$B,MATCH(AB78,Assumptions!$A:$A,0)),0)</f>
        <v>0.502</v>
      </c>
      <c r="BP78" s="55">
        <f>IFERROR(((IF(BN78&gt;0,BN78)))*INDEX(Assumptions!$C:$C,MATCH(AB78,Assumptions!$A:$A,0)),0)</f>
        <v>0</v>
      </c>
      <c r="BQ78" s="55">
        <f>IFERROR(((IF(BN78&gt;0,BN78)))*INDEX(Assumptions!$D:$D,MATCH(AB78,Assumptions!$A:$A,0)),0)</f>
        <v>5.0200000000000002E-2</v>
      </c>
      <c r="BR78" s="55">
        <f>IFERROR(((IF(BN78&gt;0,BN78)))*INDEX(Assumptions!$G:$G,MATCH(AC78,Assumptions!$F:$F,0)),0)</f>
        <v>0</v>
      </c>
      <c r="BS78" s="55">
        <f t="shared" si="15"/>
        <v>0.55220000000000002</v>
      </c>
      <c r="BT78" s="56">
        <f>IFERROR(INDEX(Assumptions!$B:$B,MATCH(AB78,Assumptions!$A:$A,0))+INDEX(Assumptions!$C:$C,MATCH(AB78,Assumptions!$A:$A,0))+INDEX(Assumptions!$D:$D,MATCH(AB78,Assumptions!$A:$A,0))+INDEX(Assumptions!$G:$G,MATCH(AC78,Assumptions!$F:$F,0)),0)</f>
        <v>2.1999999999999999E-2</v>
      </c>
      <c r="BU78" s="26">
        <f t="shared" si="16"/>
        <v>25.652200000000001</v>
      </c>
      <c r="BV78" s="26">
        <f t="shared" si="17"/>
        <v>59.996000000000002</v>
      </c>
      <c r="BW78" s="26">
        <f t="shared" si="18"/>
        <v>63.02100840336135</v>
      </c>
      <c r="BX78" s="24">
        <v>2.5</v>
      </c>
      <c r="BY78" s="218">
        <v>149.99</v>
      </c>
      <c r="BZ78" s="145">
        <v>1</v>
      </c>
      <c r="CA78" s="26">
        <f t="shared" si="19"/>
        <v>25.652200000000001</v>
      </c>
      <c r="CB78" s="26">
        <f t="shared" si="20"/>
        <v>59.996000000000002</v>
      </c>
      <c r="CC78" s="316">
        <f t="shared" si="21"/>
        <v>0.57243482898859921</v>
      </c>
      <c r="CD78" s="26">
        <f t="shared" si="22"/>
        <v>585</v>
      </c>
      <c r="CE78" s="26"/>
      <c r="CF78" s="26"/>
      <c r="CG78" s="64"/>
      <c r="CH78" s="64" t="s">
        <v>480</v>
      </c>
      <c r="CI78" s="64"/>
      <c r="CJ78" s="64" t="s">
        <v>480</v>
      </c>
      <c r="CK78" s="64"/>
      <c r="CL78" s="64"/>
      <c r="CM78" s="64"/>
      <c r="CN78" s="64"/>
      <c r="CO78" s="65"/>
      <c r="CP78" s="65"/>
      <c r="CQ78" s="53"/>
      <c r="CR78" s="57">
        <v>13</v>
      </c>
      <c r="CS78" s="57" t="s">
        <v>211</v>
      </c>
      <c r="CT78" s="211">
        <v>27</v>
      </c>
      <c r="CU78" s="57"/>
      <c r="CV78" s="57"/>
      <c r="CW78" s="58"/>
      <c r="CX78" s="59"/>
      <c r="CY78" s="90"/>
      <c r="CZ78" s="60"/>
      <c r="DA78" s="60"/>
      <c r="DB78" s="60"/>
      <c r="DC78" s="120"/>
      <c r="DD78" s="61"/>
      <c r="DE78" s="61"/>
      <c r="DF78" s="61"/>
      <c r="DG78" s="61"/>
      <c r="DH78" s="61"/>
      <c r="DI78" s="61"/>
      <c r="DJ78" s="58"/>
      <c r="DK78" s="58"/>
      <c r="DL78" s="58"/>
      <c r="DM78" s="59"/>
      <c r="DN78" s="59"/>
      <c r="DO78" s="59"/>
      <c r="DP78" s="62"/>
      <c r="DQ78" s="62"/>
      <c r="DR78" s="62"/>
      <c r="DS78" s="123">
        <f t="shared" si="23"/>
        <v>0</v>
      </c>
      <c r="DT78" s="123">
        <f t="shared" si="24"/>
        <v>0</v>
      </c>
    </row>
    <row r="79" spans="1:124" s="66" customFormat="1" ht="15" hidden="1" customHeight="1">
      <c r="A79" s="217">
        <v>1415</v>
      </c>
      <c r="B79" s="52" t="s">
        <v>894</v>
      </c>
      <c r="C79" s="52" t="s">
        <v>953</v>
      </c>
      <c r="D79" s="206">
        <v>3039</v>
      </c>
      <c r="E79" s="52" t="s">
        <v>363</v>
      </c>
      <c r="F79" s="52" t="s">
        <v>301</v>
      </c>
      <c r="G79" s="25">
        <v>1</v>
      </c>
      <c r="H79" s="25"/>
      <c r="I79" s="217"/>
      <c r="J79" s="25" t="s">
        <v>211</v>
      </c>
      <c r="K79" s="25" t="s">
        <v>479</v>
      </c>
      <c r="L79" s="25" t="s">
        <v>211</v>
      </c>
      <c r="M79" s="25" t="s">
        <v>487</v>
      </c>
      <c r="N79" s="25">
        <v>62046231</v>
      </c>
      <c r="O79" s="117" t="s">
        <v>955</v>
      </c>
      <c r="P79" s="51" t="s">
        <v>219</v>
      </c>
      <c r="Q79" s="25" t="s">
        <v>211</v>
      </c>
      <c r="R79" s="25" t="s">
        <v>7</v>
      </c>
      <c r="S79" s="217" t="s">
        <v>520</v>
      </c>
      <c r="T79" s="24" t="s">
        <v>211</v>
      </c>
      <c r="U79" s="24" t="s">
        <v>547</v>
      </c>
      <c r="V79" s="24" t="s">
        <v>1278</v>
      </c>
      <c r="W79" s="24" t="s">
        <v>560</v>
      </c>
      <c r="X79" s="24" t="s">
        <v>956</v>
      </c>
      <c r="Y79" s="24" t="s">
        <v>578</v>
      </c>
      <c r="Z79" s="24" t="s">
        <v>211</v>
      </c>
      <c r="AA79" s="24" t="s">
        <v>211</v>
      </c>
      <c r="AB79" s="65" t="s">
        <v>220</v>
      </c>
      <c r="AC79" s="53" t="s">
        <v>221</v>
      </c>
      <c r="AD79" s="53" t="s">
        <v>258</v>
      </c>
      <c r="AE79" s="53" t="s">
        <v>741</v>
      </c>
      <c r="AF79" s="217"/>
      <c r="AG79" s="24" t="s">
        <v>145</v>
      </c>
      <c r="AH79" s="226" t="s">
        <v>594</v>
      </c>
      <c r="AI79" s="24" t="s">
        <v>211</v>
      </c>
      <c r="AJ79" s="24" t="s">
        <v>648</v>
      </c>
      <c r="AK79" s="24"/>
      <c r="AL79" s="428" t="s">
        <v>650</v>
      </c>
      <c r="AM79" s="221" t="s">
        <v>653</v>
      </c>
      <c r="AN79" s="221"/>
      <c r="AO79" s="221"/>
      <c r="AP79" s="221"/>
      <c r="AQ79" s="221" t="s">
        <v>673</v>
      </c>
      <c r="AR79" s="24">
        <v>670</v>
      </c>
      <c r="AS79" s="197">
        <v>6.4</v>
      </c>
      <c r="AT79" s="26" t="s">
        <v>1248</v>
      </c>
      <c r="AU79" s="24">
        <v>3000</v>
      </c>
      <c r="AV79" s="24" t="s">
        <v>211</v>
      </c>
      <c r="AW79" s="24">
        <v>80</v>
      </c>
      <c r="AX79" s="54"/>
      <c r="AY79" s="54"/>
      <c r="AZ79" s="54"/>
      <c r="BA79" s="219">
        <v>1.49</v>
      </c>
      <c r="BB79" s="63"/>
      <c r="BC79" s="26" t="s">
        <v>215</v>
      </c>
      <c r="BD79" s="26" t="s">
        <v>216</v>
      </c>
      <c r="BE79" s="26" t="s">
        <v>217</v>
      </c>
      <c r="BF79" s="26">
        <v>27.1</v>
      </c>
      <c r="BG79" s="26">
        <f>IFERROR((BV79*(1-Assumptions!$K$3))*(1-BT79),0)</f>
        <v>27.538758719999997</v>
      </c>
      <c r="BH79" s="26">
        <v>45</v>
      </c>
      <c r="BI79" s="26">
        <v>29.7</v>
      </c>
      <c r="BJ79" s="26"/>
      <c r="BK79" s="26"/>
      <c r="BL79" s="294">
        <v>26.8</v>
      </c>
      <c r="BM79" s="26"/>
      <c r="BN79" s="574">
        <f t="shared" si="14"/>
        <v>26.8</v>
      </c>
      <c r="BO79" s="143">
        <f>IFERROR(((IF(BN79&gt;0,BN79)))*INDEX(Assumptions!$B:$B,MATCH(AB79,Assumptions!$A:$A,0)),0)</f>
        <v>0.53600000000000003</v>
      </c>
      <c r="BP79" s="55">
        <f>IFERROR(((IF(BN79&gt;0,BN79)))*INDEX(Assumptions!$C:$C,MATCH(AB79,Assumptions!$A:$A,0)),0)</f>
        <v>0</v>
      </c>
      <c r="BQ79" s="55">
        <f>IFERROR(((IF(BN79&gt;0,BN79)))*INDEX(Assumptions!$D:$D,MATCH(AB79,Assumptions!$A:$A,0)),0)</f>
        <v>5.3600000000000002E-2</v>
      </c>
      <c r="BR79" s="55">
        <f>IFERROR(((IF(BN79&gt;0,BN79)))*INDEX(Assumptions!$G:$G,MATCH(AC79,Assumptions!$F:$F,0)),0)</f>
        <v>0</v>
      </c>
      <c r="BS79" s="55">
        <f t="shared" si="15"/>
        <v>0.58960000000000001</v>
      </c>
      <c r="BT79" s="56">
        <f>IFERROR(INDEX(Assumptions!$B:$B,MATCH(AB79,Assumptions!$A:$A,0))+INDEX(Assumptions!$C:$C,MATCH(AB79,Assumptions!$A:$A,0))+INDEX(Assumptions!$D:$D,MATCH(AB79,Assumptions!$A:$A,0))+INDEX(Assumptions!$G:$G,MATCH(AC79,Assumptions!$F:$F,0)),0)</f>
        <v>2.1999999999999999E-2</v>
      </c>
      <c r="BU79" s="26">
        <f t="shared" si="16"/>
        <v>27.389600000000002</v>
      </c>
      <c r="BV79" s="26">
        <f t="shared" si="17"/>
        <v>63.996000000000002</v>
      </c>
      <c r="BW79" s="26">
        <f t="shared" si="18"/>
        <v>67.222689075630257</v>
      </c>
      <c r="BX79" s="24">
        <v>2.5</v>
      </c>
      <c r="BY79" s="218">
        <v>159.99</v>
      </c>
      <c r="BZ79" s="145">
        <v>1</v>
      </c>
      <c r="CA79" s="26">
        <f t="shared" si="19"/>
        <v>27.389600000000002</v>
      </c>
      <c r="CB79" s="26">
        <f t="shared" si="20"/>
        <v>63.996000000000002</v>
      </c>
      <c r="CC79" s="318">
        <f t="shared" si="21"/>
        <v>0.57201075067191698</v>
      </c>
      <c r="CD79" s="26">
        <f t="shared" si="22"/>
        <v>450</v>
      </c>
      <c r="CE79" s="26"/>
      <c r="CF79" s="26"/>
      <c r="CG79" s="64" t="s">
        <v>714</v>
      </c>
      <c r="CH79" s="64">
        <v>43426</v>
      </c>
      <c r="CI79" s="64"/>
      <c r="CJ79" s="64" t="s">
        <v>715</v>
      </c>
      <c r="CK79" s="64"/>
      <c r="CL79" s="64">
        <v>43487</v>
      </c>
      <c r="CM79" s="64"/>
      <c r="CN79" s="64"/>
      <c r="CO79" s="65"/>
      <c r="CP79" s="65"/>
      <c r="CQ79" s="53"/>
      <c r="CR79" s="57">
        <v>10</v>
      </c>
      <c r="CS79" s="57" t="s">
        <v>211</v>
      </c>
      <c r="CT79" s="211" t="s">
        <v>736</v>
      </c>
      <c r="CU79" s="57"/>
      <c r="CV79" s="57"/>
      <c r="CW79" s="58"/>
      <c r="CX79" s="59"/>
      <c r="CY79" s="90"/>
      <c r="CZ79" s="60"/>
      <c r="DA79" s="60"/>
      <c r="DB79" s="60"/>
      <c r="DC79" s="120"/>
      <c r="DD79" s="61"/>
      <c r="DE79" s="61"/>
      <c r="DF79" s="61"/>
      <c r="DG79" s="61"/>
      <c r="DH79" s="61"/>
      <c r="DI79" s="61"/>
      <c r="DJ79" s="58"/>
      <c r="DK79" s="58"/>
      <c r="DL79" s="58"/>
      <c r="DM79" s="59"/>
      <c r="DN79" s="59"/>
      <c r="DO79" s="59"/>
      <c r="DP79" s="62"/>
      <c r="DQ79" s="62"/>
      <c r="DR79" s="62"/>
      <c r="DS79" s="123">
        <f t="shared" si="23"/>
        <v>0</v>
      </c>
      <c r="DT79" s="123">
        <f t="shared" si="24"/>
        <v>0</v>
      </c>
    </row>
    <row r="80" spans="1:124" s="338" customFormat="1" ht="15" hidden="1" customHeight="1">
      <c r="A80" s="217">
        <v>1425</v>
      </c>
      <c r="B80" s="52" t="s">
        <v>895</v>
      </c>
      <c r="C80" s="52" t="s">
        <v>1070</v>
      </c>
      <c r="D80" s="206">
        <v>7514</v>
      </c>
      <c r="E80" s="52" t="s">
        <v>364</v>
      </c>
      <c r="F80" s="52" t="s">
        <v>293</v>
      </c>
      <c r="G80" s="217">
        <v>2</v>
      </c>
      <c r="H80" s="217"/>
      <c r="I80" s="217"/>
      <c r="J80" s="217" t="s">
        <v>211</v>
      </c>
      <c r="K80" s="217" t="s">
        <v>479</v>
      </c>
      <c r="L80" s="217" t="s">
        <v>211</v>
      </c>
      <c r="M80" s="217" t="s">
        <v>487</v>
      </c>
      <c r="N80" s="217">
        <v>62046239</v>
      </c>
      <c r="O80" s="117" t="s">
        <v>984</v>
      </c>
      <c r="P80" s="51" t="s">
        <v>219</v>
      </c>
      <c r="Q80" s="217" t="s">
        <v>211</v>
      </c>
      <c r="R80" s="217" t="s">
        <v>211</v>
      </c>
      <c r="S80" s="217" t="s">
        <v>512</v>
      </c>
      <c r="T80" s="226" t="s">
        <v>211</v>
      </c>
      <c r="U80" s="226" t="s">
        <v>4</v>
      </c>
      <c r="V80" s="226" t="s">
        <v>1278</v>
      </c>
      <c r="W80" s="226" t="s">
        <v>560</v>
      </c>
      <c r="X80" s="226" t="s">
        <v>956</v>
      </c>
      <c r="Y80" s="226" t="s">
        <v>4</v>
      </c>
      <c r="Z80" s="226" t="s">
        <v>211</v>
      </c>
      <c r="AA80" s="226" t="s">
        <v>211</v>
      </c>
      <c r="AB80" s="65" t="s">
        <v>220</v>
      </c>
      <c r="AC80" s="53" t="s">
        <v>221</v>
      </c>
      <c r="AD80" s="53" t="s">
        <v>258</v>
      </c>
      <c r="AE80" s="53" t="s">
        <v>579</v>
      </c>
      <c r="AF80" s="217"/>
      <c r="AG80" s="226" t="s">
        <v>586</v>
      </c>
      <c r="AH80" s="226" t="s">
        <v>587</v>
      </c>
      <c r="AI80" s="226" t="s">
        <v>634</v>
      </c>
      <c r="AJ80" s="226" t="s">
        <v>648</v>
      </c>
      <c r="AK80" s="226"/>
      <c r="AL80" s="428" t="s">
        <v>650</v>
      </c>
      <c r="AM80" s="226" t="s">
        <v>651</v>
      </c>
      <c r="AN80" s="226"/>
      <c r="AO80" s="226"/>
      <c r="AP80" s="226"/>
      <c r="AQ80" s="226" t="s">
        <v>668</v>
      </c>
      <c r="AR80" s="226">
        <v>600</v>
      </c>
      <c r="AS80" s="197">
        <v>3.9</v>
      </c>
      <c r="AT80" s="218" t="s">
        <v>1249</v>
      </c>
      <c r="AU80" s="226">
        <v>1500</v>
      </c>
      <c r="AV80" s="226" t="s">
        <v>706</v>
      </c>
      <c r="AW80" s="226">
        <v>36</v>
      </c>
      <c r="AX80" s="54"/>
      <c r="AY80" s="54"/>
      <c r="AZ80" s="54"/>
      <c r="BA80" s="219">
        <v>1.46</v>
      </c>
      <c r="BB80" s="63"/>
      <c r="BC80" s="218" t="s">
        <v>215</v>
      </c>
      <c r="BD80" s="218" t="s">
        <v>216</v>
      </c>
      <c r="BE80" s="218" t="s">
        <v>217</v>
      </c>
      <c r="BF80" s="218">
        <v>25.4</v>
      </c>
      <c r="BG80" s="218">
        <f>IFERROR((BV80*(1-Assumptions!$K$3))*(1-BT80),0)</f>
        <v>25.817478719999997</v>
      </c>
      <c r="BH80" s="218">
        <v>45</v>
      </c>
      <c r="BI80" s="218">
        <v>29.7</v>
      </c>
      <c r="BJ80" s="218"/>
      <c r="BK80" s="218"/>
      <c r="BL80" s="294">
        <v>25.1</v>
      </c>
      <c r="BM80" s="218"/>
      <c r="BN80" s="574">
        <f t="shared" si="14"/>
        <v>25.1</v>
      </c>
      <c r="BO80" s="143">
        <f>IFERROR(((IF(BN80&gt;0,BN80)))*INDEX(Assumptions!$B:$B,MATCH(AB80,Assumptions!$A:$A,0)),0)</f>
        <v>0.502</v>
      </c>
      <c r="BP80" s="55">
        <f>IFERROR(((IF(BN80&gt;0,BN80)))*INDEX(Assumptions!$C:$C,MATCH(AB80,Assumptions!$A:$A,0)),0)</f>
        <v>0</v>
      </c>
      <c r="BQ80" s="55">
        <f>IFERROR(((IF(BN80&gt;0,BN80)))*INDEX(Assumptions!$D:$D,MATCH(AB80,Assumptions!$A:$A,0)),0)</f>
        <v>5.0200000000000002E-2</v>
      </c>
      <c r="BR80" s="55">
        <f>IFERROR(((IF(BN80&gt;0,BN80)))*INDEX(Assumptions!$G:$G,MATCH(AC80,Assumptions!$F:$F,0)),0)</f>
        <v>0</v>
      </c>
      <c r="BS80" s="55">
        <f t="shared" si="15"/>
        <v>0.55220000000000002</v>
      </c>
      <c r="BT80" s="56">
        <f>IFERROR(INDEX(Assumptions!$B:$B,MATCH(AB80,Assumptions!$A:$A,0))+INDEX(Assumptions!$C:$C,MATCH(AB80,Assumptions!$A:$A,0))+INDEX(Assumptions!$D:$D,MATCH(AB80,Assumptions!$A:$A,0))+INDEX(Assumptions!$G:$G,MATCH(AC80,Assumptions!$F:$F,0)),0)</f>
        <v>2.1999999999999999E-2</v>
      </c>
      <c r="BU80" s="218">
        <f t="shared" si="16"/>
        <v>25.652200000000001</v>
      </c>
      <c r="BV80" s="218">
        <f t="shared" si="17"/>
        <v>59.996000000000002</v>
      </c>
      <c r="BW80" s="218">
        <f t="shared" si="18"/>
        <v>63.02100840336135</v>
      </c>
      <c r="BX80" s="226">
        <v>2.5</v>
      </c>
      <c r="BY80" s="218">
        <v>149.99</v>
      </c>
      <c r="BZ80" s="145">
        <v>1</v>
      </c>
      <c r="CA80" s="218">
        <f t="shared" si="19"/>
        <v>25.652200000000001</v>
      </c>
      <c r="CB80" s="218">
        <f t="shared" si="20"/>
        <v>59.996000000000002</v>
      </c>
      <c r="CC80" s="316">
        <f t="shared" si="21"/>
        <v>0.57243482898859921</v>
      </c>
      <c r="CD80" s="218">
        <f t="shared" si="22"/>
        <v>585</v>
      </c>
      <c r="CE80" s="218"/>
      <c r="CF80" s="218"/>
      <c r="CG80" s="64"/>
      <c r="CH80" s="64"/>
      <c r="CI80" s="64"/>
      <c r="CJ80" s="64"/>
      <c r="CK80" s="64"/>
      <c r="CL80" s="64"/>
      <c r="CM80" s="64"/>
      <c r="CN80" s="64"/>
      <c r="CO80" s="65"/>
      <c r="CP80" s="65"/>
      <c r="CQ80" s="53"/>
      <c r="CR80" s="57">
        <v>13</v>
      </c>
      <c r="CS80" s="57" t="s">
        <v>211</v>
      </c>
      <c r="CT80" s="175" t="s">
        <v>736</v>
      </c>
      <c r="CU80" s="57"/>
      <c r="CV80" s="57"/>
      <c r="CW80" s="58"/>
      <c r="CX80" s="59"/>
      <c r="CY80" s="90" t="s">
        <v>1744</v>
      </c>
      <c r="CZ80" s="60"/>
      <c r="DA80" s="60"/>
      <c r="DB80" s="60"/>
      <c r="DC80" s="120"/>
      <c r="DD80" s="61"/>
      <c r="DE80" s="61"/>
      <c r="DF80" s="61"/>
      <c r="DG80" s="61"/>
      <c r="DH80" s="61"/>
      <c r="DI80" s="61"/>
      <c r="DJ80" s="58"/>
      <c r="DK80" s="58"/>
      <c r="DL80" s="58"/>
      <c r="DM80" s="59"/>
      <c r="DN80" s="59"/>
      <c r="DO80" s="59"/>
      <c r="DP80" s="62"/>
      <c r="DQ80" s="62"/>
      <c r="DR80" s="62"/>
      <c r="DS80" s="123">
        <f t="shared" si="23"/>
        <v>0</v>
      </c>
      <c r="DT80" s="123">
        <f t="shared" si="24"/>
        <v>0</v>
      </c>
    </row>
    <row r="81" spans="1:124" s="338" customFormat="1" ht="15" hidden="1" customHeight="1">
      <c r="A81" s="217">
        <v>1430</v>
      </c>
      <c r="B81" s="52" t="s">
        <v>896</v>
      </c>
      <c r="C81" s="52" t="s">
        <v>1078</v>
      </c>
      <c r="D81" s="52">
        <v>8112</v>
      </c>
      <c r="E81" s="52" t="s">
        <v>364</v>
      </c>
      <c r="F81" s="52" t="s">
        <v>307</v>
      </c>
      <c r="G81" s="217">
        <v>2</v>
      </c>
      <c r="H81" s="217"/>
      <c r="I81" s="217"/>
      <c r="J81" s="217" t="s">
        <v>211</v>
      </c>
      <c r="K81" s="217" t="s">
        <v>479</v>
      </c>
      <c r="L81" s="217" t="s">
        <v>211</v>
      </c>
      <c r="M81" s="217" t="s">
        <v>487</v>
      </c>
      <c r="N81" s="217">
        <v>62046239</v>
      </c>
      <c r="O81" s="117" t="s">
        <v>984</v>
      </c>
      <c r="P81" s="51" t="s">
        <v>219</v>
      </c>
      <c r="Q81" s="217" t="s">
        <v>211</v>
      </c>
      <c r="R81" s="217" t="s">
        <v>211</v>
      </c>
      <c r="S81" s="217" t="s">
        <v>512</v>
      </c>
      <c r="T81" s="226" t="s">
        <v>211</v>
      </c>
      <c r="U81" s="226" t="s">
        <v>4</v>
      </c>
      <c r="V81" s="226" t="s">
        <v>1278</v>
      </c>
      <c r="W81" s="226" t="s">
        <v>560</v>
      </c>
      <c r="X81" s="226" t="s">
        <v>956</v>
      </c>
      <c r="Y81" s="226" t="s">
        <v>4</v>
      </c>
      <c r="Z81" s="226" t="s">
        <v>211</v>
      </c>
      <c r="AA81" s="226" t="s">
        <v>211</v>
      </c>
      <c r="AB81" s="65" t="s">
        <v>220</v>
      </c>
      <c r="AC81" s="53" t="s">
        <v>221</v>
      </c>
      <c r="AD81" s="53" t="s">
        <v>258</v>
      </c>
      <c r="AE81" s="53" t="s">
        <v>579</v>
      </c>
      <c r="AF81" s="217"/>
      <c r="AG81" s="226" t="s">
        <v>586</v>
      </c>
      <c r="AH81" s="226" t="s">
        <v>587</v>
      </c>
      <c r="AI81" s="226" t="s">
        <v>634</v>
      </c>
      <c r="AJ81" s="226" t="s">
        <v>648</v>
      </c>
      <c r="AK81" s="226"/>
      <c r="AL81" s="428" t="s">
        <v>650</v>
      </c>
      <c r="AM81" s="226" t="s">
        <v>651</v>
      </c>
      <c r="AN81" s="226"/>
      <c r="AO81" s="226"/>
      <c r="AP81" s="226"/>
      <c r="AQ81" s="226" t="s">
        <v>668</v>
      </c>
      <c r="AR81" s="226">
        <v>600</v>
      </c>
      <c r="AS81" s="197">
        <v>3.9</v>
      </c>
      <c r="AT81" s="218" t="s">
        <v>1249</v>
      </c>
      <c r="AU81" s="226">
        <v>1500</v>
      </c>
      <c r="AV81" s="226" t="s">
        <v>706</v>
      </c>
      <c r="AW81" s="226">
        <v>36</v>
      </c>
      <c r="AX81" s="54"/>
      <c r="AY81" s="54"/>
      <c r="AZ81" s="54"/>
      <c r="BA81" s="219">
        <v>1.46</v>
      </c>
      <c r="BB81" s="63"/>
      <c r="BC81" s="218" t="s">
        <v>215</v>
      </c>
      <c r="BD81" s="218" t="s">
        <v>216</v>
      </c>
      <c r="BE81" s="218" t="s">
        <v>217</v>
      </c>
      <c r="BF81" s="218">
        <v>25.4</v>
      </c>
      <c r="BG81" s="218">
        <f>IFERROR((BV81*(1-Assumptions!$K$3))*(1-BT81),0)</f>
        <v>25.817478719999997</v>
      </c>
      <c r="BH81" s="218">
        <v>45</v>
      </c>
      <c r="BI81" s="218">
        <v>29.7</v>
      </c>
      <c r="BJ81" s="218"/>
      <c r="BK81" s="218"/>
      <c r="BL81" s="294">
        <v>25.1</v>
      </c>
      <c r="BM81" s="218"/>
      <c r="BN81" s="574">
        <f t="shared" si="14"/>
        <v>25.1</v>
      </c>
      <c r="BO81" s="143">
        <f>IFERROR(((IF(BN81&gt;0,BN81)))*INDEX(Assumptions!$B:$B,MATCH(AB81,Assumptions!$A:$A,0)),0)</f>
        <v>0.502</v>
      </c>
      <c r="BP81" s="55">
        <f>IFERROR(((IF(BN81&gt;0,BN81)))*INDEX(Assumptions!$C:$C,MATCH(AB81,Assumptions!$A:$A,0)),0)</f>
        <v>0</v>
      </c>
      <c r="BQ81" s="55">
        <f>IFERROR(((IF(BN81&gt;0,BN81)))*INDEX(Assumptions!$D:$D,MATCH(AB81,Assumptions!$A:$A,0)),0)</f>
        <v>5.0200000000000002E-2</v>
      </c>
      <c r="BR81" s="55">
        <f>IFERROR(((IF(BN81&gt;0,BN81)))*INDEX(Assumptions!$G:$G,MATCH(AC81,Assumptions!$F:$F,0)),0)</f>
        <v>0</v>
      </c>
      <c r="BS81" s="55">
        <f t="shared" si="15"/>
        <v>0.55220000000000002</v>
      </c>
      <c r="BT81" s="56">
        <f>IFERROR(INDEX(Assumptions!$B:$B,MATCH(AB81,Assumptions!$A:$A,0))+INDEX(Assumptions!$C:$C,MATCH(AB81,Assumptions!$A:$A,0))+INDEX(Assumptions!$D:$D,MATCH(AB81,Assumptions!$A:$A,0))+INDEX(Assumptions!$G:$G,MATCH(AC81,Assumptions!$F:$F,0)),0)</f>
        <v>2.1999999999999999E-2</v>
      </c>
      <c r="BU81" s="218">
        <f t="shared" si="16"/>
        <v>25.652200000000001</v>
      </c>
      <c r="BV81" s="218">
        <f t="shared" si="17"/>
        <v>59.996000000000002</v>
      </c>
      <c r="BW81" s="218">
        <f t="shared" si="18"/>
        <v>63.02100840336135</v>
      </c>
      <c r="BX81" s="226">
        <v>2.5</v>
      </c>
      <c r="BY81" s="218">
        <v>149.99</v>
      </c>
      <c r="BZ81" s="145">
        <v>1</v>
      </c>
      <c r="CA81" s="218">
        <f t="shared" si="19"/>
        <v>25.652200000000001</v>
      </c>
      <c r="CB81" s="218">
        <f t="shared" si="20"/>
        <v>59.996000000000002</v>
      </c>
      <c r="CC81" s="316">
        <f t="shared" si="21"/>
        <v>0.57243482898859921</v>
      </c>
      <c r="CD81" s="218">
        <f t="shared" si="22"/>
        <v>225</v>
      </c>
      <c r="CE81" s="218"/>
      <c r="CF81" s="218"/>
      <c r="CG81" s="64"/>
      <c r="CH81" s="64"/>
      <c r="CI81" s="64"/>
      <c r="CJ81" s="64"/>
      <c r="CK81" s="64"/>
      <c r="CL81" s="64"/>
      <c r="CM81" s="64"/>
      <c r="CN81" s="64"/>
      <c r="CO81" s="65"/>
      <c r="CP81" s="65"/>
      <c r="CQ81" s="53"/>
      <c r="CR81" s="57">
        <v>5</v>
      </c>
      <c r="CS81" s="57">
        <v>8</v>
      </c>
      <c r="CT81" s="175" t="s">
        <v>736</v>
      </c>
      <c r="CU81" s="57"/>
      <c r="CV81" s="57"/>
      <c r="CW81" s="58"/>
      <c r="CX81" s="59"/>
      <c r="CY81" s="90" t="s">
        <v>1744</v>
      </c>
      <c r="CZ81" s="60" t="s">
        <v>715</v>
      </c>
      <c r="DA81" s="60"/>
      <c r="DB81" s="60">
        <v>43650</v>
      </c>
      <c r="DC81" s="120"/>
      <c r="DD81" s="61"/>
      <c r="DE81" s="61"/>
      <c r="DF81" s="61"/>
      <c r="DG81" s="61"/>
      <c r="DH81" s="61"/>
      <c r="DI81" s="61"/>
      <c r="DJ81" s="58"/>
      <c r="DK81" s="58"/>
      <c r="DL81" s="58"/>
      <c r="DM81" s="59"/>
      <c r="DN81" s="59"/>
      <c r="DO81" s="59"/>
      <c r="DP81" s="62"/>
      <c r="DQ81" s="62"/>
      <c r="DR81" s="62"/>
      <c r="DS81" s="123">
        <f t="shared" si="23"/>
        <v>0</v>
      </c>
      <c r="DT81" s="123">
        <f t="shared" si="24"/>
        <v>0</v>
      </c>
    </row>
    <row r="82" spans="1:124" s="66" customFormat="1" ht="15" hidden="1" customHeight="1">
      <c r="A82" s="217">
        <v>1435</v>
      </c>
      <c r="B82" s="52" t="s">
        <v>897</v>
      </c>
      <c r="C82" s="52" t="s">
        <v>1184</v>
      </c>
      <c r="D82" s="52">
        <v>7712</v>
      </c>
      <c r="E82" s="217" t="s">
        <v>1536</v>
      </c>
      <c r="F82" s="217" t="s">
        <v>310</v>
      </c>
      <c r="G82" s="25">
        <v>1</v>
      </c>
      <c r="H82" s="25"/>
      <c r="I82" s="152">
        <v>43384</v>
      </c>
      <c r="J82" s="25" t="s">
        <v>211</v>
      </c>
      <c r="K82" s="25" t="s">
        <v>479</v>
      </c>
      <c r="L82" s="25" t="s">
        <v>211</v>
      </c>
      <c r="M82" s="25" t="s">
        <v>487</v>
      </c>
      <c r="N82" s="25">
        <v>62046918</v>
      </c>
      <c r="O82" s="117" t="s">
        <v>1161</v>
      </c>
      <c r="P82" s="51" t="s">
        <v>219</v>
      </c>
      <c r="Q82" s="25" t="s">
        <v>211</v>
      </c>
      <c r="R82" s="25" t="s">
        <v>211</v>
      </c>
      <c r="S82" s="25" t="s">
        <v>1740</v>
      </c>
      <c r="T82" s="24" t="s">
        <v>211</v>
      </c>
      <c r="U82" s="24" t="s">
        <v>4</v>
      </c>
      <c r="V82" s="226" t="s">
        <v>1278</v>
      </c>
      <c r="W82" s="24" t="s">
        <v>560</v>
      </c>
      <c r="X82" s="24" t="s">
        <v>956</v>
      </c>
      <c r="Y82" s="24" t="s">
        <v>4</v>
      </c>
      <c r="Z82" s="24" t="s">
        <v>211</v>
      </c>
      <c r="AA82" s="24" t="s">
        <v>211</v>
      </c>
      <c r="AB82" s="65" t="s">
        <v>267</v>
      </c>
      <c r="AC82" s="53" t="s">
        <v>211</v>
      </c>
      <c r="AD82" s="53" t="s">
        <v>1287</v>
      </c>
      <c r="AE82" s="53" t="s">
        <v>1367</v>
      </c>
      <c r="AF82" s="25"/>
      <c r="AG82" s="24" t="s">
        <v>595</v>
      </c>
      <c r="AH82" s="24" t="s">
        <v>616</v>
      </c>
      <c r="AI82" s="24"/>
      <c r="AJ82" s="24" t="s">
        <v>648</v>
      </c>
      <c r="AK82" s="24"/>
      <c r="AL82" s="226" t="s">
        <v>650</v>
      </c>
      <c r="AM82" s="24" t="s">
        <v>1084</v>
      </c>
      <c r="AN82" s="226"/>
      <c r="AO82" s="226"/>
      <c r="AP82" s="226"/>
      <c r="AQ82" s="24" t="s">
        <v>684</v>
      </c>
      <c r="AR82" s="24">
        <v>520</v>
      </c>
      <c r="AS82" s="197" t="s">
        <v>692</v>
      </c>
      <c r="AT82" s="26"/>
      <c r="AU82" s="24"/>
      <c r="AV82" s="24" t="s">
        <v>712</v>
      </c>
      <c r="AW82" s="24">
        <v>34</v>
      </c>
      <c r="AX82" s="54"/>
      <c r="AY82" s="54"/>
      <c r="AZ82" s="54"/>
      <c r="BA82" s="548"/>
      <c r="BB82" s="63"/>
      <c r="BC82" s="26" t="s">
        <v>215</v>
      </c>
      <c r="BD82" s="26" t="s">
        <v>216</v>
      </c>
      <c r="BE82" s="26" t="s">
        <v>1087</v>
      </c>
      <c r="BF82" s="26">
        <v>23.7</v>
      </c>
      <c r="BG82" s="26">
        <f>IFERROR((BV82*(1-Assumptions!$K$3))*(1-BT82),0)</f>
        <v>25.817478719999997</v>
      </c>
      <c r="BH82" s="218">
        <f>BI82*2</f>
        <v>57.18</v>
      </c>
      <c r="BI82" s="26">
        <v>28.59</v>
      </c>
      <c r="BJ82" s="26"/>
      <c r="BK82" s="26"/>
      <c r="BL82" s="218"/>
      <c r="BM82" s="26"/>
      <c r="BN82" s="26">
        <f t="shared" si="14"/>
        <v>28.59</v>
      </c>
      <c r="BO82" s="143">
        <f>IFERROR(((IF(BN82&gt;0,BN82)))*INDEX(Assumptions!$B:$B,MATCH(AB82,Assumptions!$A:$A,0)),0)</f>
        <v>0.57179999999999997</v>
      </c>
      <c r="BP82" s="55">
        <f>IFERROR(((IF(BN82&gt;0,BN82)))*INDEX(Assumptions!$C:$C,MATCH(AB82,Assumptions!$A:$A,0)),0)</f>
        <v>0</v>
      </c>
      <c r="BQ82" s="55">
        <f>IFERROR(((IF(BN82&gt;0,BN82)))*INDEX(Assumptions!$D:$D,MATCH(AB82,Assumptions!$A:$A,0)),0)</f>
        <v>5.7180000000000002E-2</v>
      </c>
      <c r="BR82" s="55">
        <f>IFERROR(((IF(BN82&gt;0,BN82)))*INDEX(Assumptions!$G:$G,MATCH(AC82,Assumptions!$F:$F,0)),0)</f>
        <v>0</v>
      </c>
      <c r="BS82" s="55">
        <f t="shared" si="15"/>
        <v>0.62897999999999998</v>
      </c>
      <c r="BT82" s="56">
        <f>IFERROR(INDEX(Assumptions!$B:$B,MATCH(AB82,Assumptions!$A:$A,0))+INDEX(Assumptions!$C:$C,MATCH(AB82,Assumptions!$A:$A,0))+INDEX(Assumptions!$D:$D,MATCH(AB82,Assumptions!$A:$A,0))+INDEX(Assumptions!$G:$G,MATCH(AC82,Assumptions!$F:$F,0)),0)</f>
        <v>2.1999999999999999E-2</v>
      </c>
      <c r="BU82" s="26">
        <f t="shared" si="16"/>
        <v>29.218979999999998</v>
      </c>
      <c r="BV82" s="26">
        <f t="shared" si="17"/>
        <v>59.996000000000002</v>
      </c>
      <c r="BW82" s="26">
        <f t="shared" si="18"/>
        <v>63.02100840336135</v>
      </c>
      <c r="BX82" s="24">
        <v>2.5</v>
      </c>
      <c r="BY82" s="218">
        <v>149.99</v>
      </c>
      <c r="BZ82" s="145">
        <v>1</v>
      </c>
      <c r="CA82" s="26">
        <f t="shared" si="19"/>
        <v>29.218979999999998</v>
      </c>
      <c r="CB82" s="26">
        <f t="shared" si="20"/>
        <v>59.996000000000002</v>
      </c>
      <c r="CC82" s="315">
        <f t="shared" si="21"/>
        <v>0.51298453230215357</v>
      </c>
      <c r="CD82" s="26">
        <f t="shared" si="22"/>
        <v>628.98</v>
      </c>
      <c r="CE82" s="26"/>
      <c r="CF82" s="26"/>
      <c r="CG82" s="64"/>
      <c r="CH82" s="64"/>
      <c r="CI82" s="64" t="s">
        <v>512</v>
      </c>
      <c r="CJ82" s="64" t="s">
        <v>720</v>
      </c>
      <c r="CK82" s="64" t="s">
        <v>717</v>
      </c>
      <c r="CL82" s="64">
        <v>43493</v>
      </c>
      <c r="CM82" s="64"/>
      <c r="CN82" s="64"/>
      <c r="CO82" s="65"/>
      <c r="CP82" s="65"/>
      <c r="CQ82" s="53"/>
      <c r="CR82" s="57">
        <v>11</v>
      </c>
      <c r="CS82" s="57" t="s">
        <v>211</v>
      </c>
      <c r="CT82" s="175" t="s">
        <v>736</v>
      </c>
      <c r="CU82" s="57"/>
      <c r="CV82" s="57"/>
      <c r="CW82" s="58"/>
      <c r="CX82" s="59"/>
      <c r="CY82" s="90"/>
      <c r="CZ82" s="60"/>
      <c r="DA82" s="60"/>
      <c r="DB82" s="60"/>
      <c r="DC82" s="120"/>
      <c r="DD82" s="61"/>
      <c r="DE82" s="61"/>
      <c r="DF82" s="61"/>
      <c r="DG82" s="61"/>
      <c r="DH82" s="61"/>
      <c r="DI82" s="61"/>
      <c r="DJ82" s="58"/>
      <c r="DK82" s="58"/>
      <c r="DL82" s="58"/>
      <c r="DM82" s="59"/>
      <c r="DN82" s="59"/>
      <c r="DO82" s="59"/>
      <c r="DP82" s="62"/>
      <c r="DQ82" s="62"/>
      <c r="DR82" s="62"/>
      <c r="DS82" s="123">
        <f t="shared" si="23"/>
        <v>0</v>
      </c>
      <c r="DT82" s="123">
        <f t="shared" si="24"/>
        <v>0</v>
      </c>
    </row>
    <row r="83" spans="1:124" s="66" customFormat="1" ht="15" hidden="1" customHeight="1">
      <c r="A83" s="217">
        <v>1440</v>
      </c>
      <c r="B83" s="52" t="s">
        <v>926</v>
      </c>
      <c r="C83" s="52" t="s">
        <v>1187</v>
      </c>
      <c r="D83" s="52">
        <v>7919</v>
      </c>
      <c r="E83" s="217" t="s">
        <v>1536</v>
      </c>
      <c r="F83" s="217" t="s">
        <v>303</v>
      </c>
      <c r="G83" s="25">
        <v>2</v>
      </c>
      <c r="H83" s="25"/>
      <c r="I83" s="152"/>
      <c r="J83" s="25" t="s">
        <v>211</v>
      </c>
      <c r="K83" s="25" t="s">
        <v>479</v>
      </c>
      <c r="L83" s="217" t="s">
        <v>211</v>
      </c>
      <c r="M83" s="25" t="s">
        <v>487</v>
      </c>
      <c r="N83" s="25">
        <v>62046918</v>
      </c>
      <c r="O83" s="117" t="s">
        <v>1161</v>
      </c>
      <c r="P83" s="51" t="s">
        <v>219</v>
      </c>
      <c r="Q83" s="25" t="s">
        <v>211</v>
      </c>
      <c r="R83" s="25" t="s">
        <v>211</v>
      </c>
      <c r="S83" s="217" t="s">
        <v>1740</v>
      </c>
      <c r="T83" s="24" t="s">
        <v>211</v>
      </c>
      <c r="U83" s="24" t="s">
        <v>4</v>
      </c>
      <c r="V83" s="24" t="s">
        <v>1278</v>
      </c>
      <c r="W83" s="24" t="s">
        <v>560</v>
      </c>
      <c r="X83" s="24" t="s">
        <v>956</v>
      </c>
      <c r="Y83" s="24" t="s">
        <v>4</v>
      </c>
      <c r="Z83" s="24" t="s">
        <v>211</v>
      </c>
      <c r="AA83" s="24" t="s">
        <v>211</v>
      </c>
      <c r="AB83" s="65" t="s">
        <v>267</v>
      </c>
      <c r="AC83" s="53" t="s">
        <v>211</v>
      </c>
      <c r="AD83" s="53" t="s">
        <v>1287</v>
      </c>
      <c r="AE83" s="53" t="s">
        <v>1367</v>
      </c>
      <c r="AF83" s="25"/>
      <c r="AG83" s="24" t="s">
        <v>595</v>
      </c>
      <c r="AH83" s="24" t="s">
        <v>616</v>
      </c>
      <c r="AI83" s="226"/>
      <c r="AJ83" s="24" t="s">
        <v>648</v>
      </c>
      <c r="AK83" s="24"/>
      <c r="AL83" s="226" t="s">
        <v>650</v>
      </c>
      <c r="AM83" s="24" t="s">
        <v>1084</v>
      </c>
      <c r="AN83" s="226"/>
      <c r="AO83" s="226"/>
      <c r="AP83" s="226"/>
      <c r="AQ83" s="24" t="s">
        <v>684</v>
      </c>
      <c r="AR83" s="24">
        <v>520</v>
      </c>
      <c r="AS83" s="197" t="s">
        <v>692</v>
      </c>
      <c r="AT83" s="26"/>
      <c r="AU83" s="24"/>
      <c r="AV83" s="24" t="s">
        <v>712</v>
      </c>
      <c r="AW83" s="24">
        <v>34</v>
      </c>
      <c r="AX83" s="54"/>
      <c r="AY83" s="54"/>
      <c r="AZ83" s="54"/>
      <c r="BA83" s="548"/>
      <c r="BB83" s="63"/>
      <c r="BC83" s="26" t="s">
        <v>215</v>
      </c>
      <c r="BD83" s="26" t="s">
        <v>216</v>
      </c>
      <c r="BE83" s="26" t="s">
        <v>1087</v>
      </c>
      <c r="BF83" s="26">
        <v>23.7</v>
      </c>
      <c r="BG83" s="26">
        <f>IFERROR((BV83*(1-Assumptions!$K$3))*(1-BT83),0)</f>
        <v>25.817478719999997</v>
      </c>
      <c r="BH83" s="218">
        <f>BI83*2</f>
        <v>57.18</v>
      </c>
      <c r="BI83" s="26">
        <v>28.59</v>
      </c>
      <c r="BJ83" s="26"/>
      <c r="BK83" s="26"/>
      <c r="BL83" s="218"/>
      <c r="BM83" s="26"/>
      <c r="BN83" s="26">
        <f t="shared" si="14"/>
        <v>28.59</v>
      </c>
      <c r="BO83" s="143">
        <f>IFERROR(((IF(BN83&gt;0,BN83)))*INDEX(Assumptions!$B:$B,MATCH(AB83,Assumptions!$A:$A,0)),0)</f>
        <v>0.57179999999999997</v>
      </c>
      <c r="BP83" s="55">
        <f>IFERROR(((IF(BN83&gt;0,BN83)))*INDEX(Assumptions!$C:$C,MATCH(AB83,Assumptions!$A:$A,0)),0)</f>
        <v>0</v>
      </c>
      <c r="BQ83" s="55">
        <f>IFERROR(((IF(BN83&gt;0,BN83)))*INDEX(Assumptions!$D:$D,MATCH(AB83,Assumptions!$A:$A,0)),0)</f>
        <v>5.7180000000000002E-2</v>
      </c>
      <c r="BR83" s="55">
        <f>IFERROR(((IF(BN83&gt;0,BN83)))*INDEX(Assumptions!$G:$G,MATCH(AC83,Assumptions!$F:$F,0)),0)</f>
        <v>0</v>
      </c>
      <c r="BS83" s="55">
        <f t="shared" si="15"/>
        <v>0.62897999999999998</v>
      </c>
      <c r="BT83" s="56">
        <f>IFERROR(INDEX(Assumptions!$B:$B,MATCH(AB83,Assumptions!$A:$A,0))+INDEX(Assumptions!$C:$C,MATCH(AB83,Assumptions!$A:$A,0))+INDEX(Assumptions!$D:$D,MATCH(AB83,Assumptions!$A:$A,0))+INDEX(Assumptions!$G:$G,MATCH(AC83,Assumptions!$F:$F,0)),0)</f>
        <v>2.1999999999999999E-2</v>
      </c>
      <c r="BU83" s="26">
        <f t="shared" si="16"/>
        <v>29.218979999999998</v>
      </c>
      <c r="BV83" s="26">
        <f t="shared" si="17"/>
        <v>59.996000000000002</v>
      </c>
      <c r="BW83" s="26">
        <f t="shared" si="18"/>
        <v>63.02100840336135</v>
      </c>
      <c r="BX83" s="24">
        <v>2.5</v>
      </c>
      <c r="BY83" s="218">
        <v>149.99</v>
      </c>
      <c r="BZ83" s="145">
        <v>1</v>
      </c>
      <c r="CA83" s="26">
        <f t="shared" si="19"/>
        <v>29.218979999999998</v>
      </c>
      <c r="CB83" s="26">
        <f t="shared" si="20"/>
        <v>59.996000000000002</v>
      </c>
      <c r="CC83" s="315">
        <f t="shared" si="21"/>
        <v>0.51298453230215357</v>
      </c>
      <c r="CD83" s="26">
        <f t="shared" si="22"/>
        <v>743.34</v>
      </c>
      <c r="CE83" s="26"/>
      <c r="CF83" s="26"/>
      <c r="CG83" s="64"/>
      <c r="CH83" s="64"/>
      <c r="CI83" s="64" t="s">
        <v>512</v>
      </c>
      <c r="CJ83" s="64"/>
      <c r="CK83" s="64"/>
      <c r="CL83" s="64"/>
      <c r="CM83" s="64"/>
      <c r="CN83" s="64"/>
      <c r="CO83" s="65"/>
      <c r="CP83" s="65"/>
      <c r="CQ83" s="53"/>
      <c r="CR83" s="57">
        <v>13</v>
      </c>
      <c r="CS83" s="57" t="s">
        <v>211</v>
      </c>
      <c r="CT83" s="175" t="s">
        <v>736</v>
      </c>
      <c r="CU83" s="57"/>
      <c r="CV83" s="57"/>
      <c r="CW83" s="58"/>
      <c r="CX83" s="59"/>
      <c r="CY83" s="90"/>
      <c r="CZ83" s="60"/>
      <c r="DA83" s="60"/>
      <c r="DB83" s="60"/>
      <c r="DC83" s="120"/>
      <c r="DD83" s="61"/>
      <c r="DE83" s="61"/>
      <c r="DF83" s="61"/>
      <c r="DG83" s="61"/>
      <c r="DH83" s="61"/>
      <c r="DI83" s="61"/>
      <c r="DJ83" s="58"/>
      <c r="DK83" s="58"/>
      <c r="DL83" s="58"/>
      <c r="DM83" s="59"/>
      <c r="DN83" s="59"/>
      <c r="DO83" s="59"/>
      <c r="DP83" s="62"/>
      <c r="DQ83" s="62"/>
      <c r="DR83" s="62"/>
      <c r="DS83" s="123">
        <f t="shared" si="23"/>
        <v>0</v>
      </c>
      <c r="DT83" s="123">
        <f t="shared" si="24"/>
        <v>0</v>
      </c>
    </row>
    <row r="84" spans="1:124" s="66" customFormat="1" ht="15" hidden="1" customHeight="1">
      <c r="A84" s="217">
        <v>1445</v>
      </c>
      <c r="B84" s="52" t="s">
        <v>927</v>
      </c>
      <c r="C84" s="52" t="s">
        <v>1059</v>
      </c>
      <c r="D84" s="52">
        <v>8302</v>
      </c>
      <c r="E84" s="217" t="s">
        <v>366</v>
      </c>
      <c r="F84" s="217" t="s">
        <v>333</v>
      </c>
      <c r="G84" s="217">
        <v>3</v>
      </c>
      <c r="H84" s="217"/>
      <c r="I84" s="152">
        <v>43621</v>
      </c>
      <c r="J84" s="217" t="s">
        <v>211</v>
      </c>
      <c r="K84" s="217" t="s">
        <v>479</v>
      </c>
      <c r="L84" s="217" t="s">
        <v>211</v>
      </c>
      <c r="M84" s="217" t="s">
        <v>487</v>
      </c>
      <c r="N84" s="217">
        <v>62046239</v>
      </c>
      <c r="O84" s="117" t="s">
        <v>984</v>
      </c>
      <c r="P84" s="51" t="s">
        <v>219</v>
      </c>
      <c r="Q84" s="217" t="s">
        <v>211</v>
      </c>
      <c r="R84" s="217" t="s">
        <v>211</v>
      </c>
      <c r="S84" s="217" t="s">
        <v>370</v>
      </c>
      <c r="T84" s="226" t="s">
        <v>211</v>
      </c>
      <c r="U84" s="226" t="s">
        <v>549</v>
      </c>
      <c r="V84" s="226" t="s">
        <v>1278</v>
      </c>
      <c r="W84" s="226">
        <v>32</v>
      </c>
      <c r="X84" s="226" t="s">
        <v>1210</v>
      </c>
      <c r="Y84" s="226" t="s">
        <v>578</v>
      </c>
      <c r="Z84" s="226" t="s">
        <v>211</v>
      </c>
      <c r="AA84" s="226" t="s">
        <v>211</v>
      </c>
      <c r="AB84" s="65" t="s">
        <v>220</v>
      </c>
      <c r="AC84" s="53" t="s">
        <v>584</v>
      </c>
      <c r="AD84" s="53" t="s">
        <v>1286</v>
      </c>
      <c r="AE84" s="53" t="s">
        <v>579</v>
      </c>
      <c r="AF84" s="217"/>
      <c r="AG84" s="226" t="s">
        <v>1353</v>
      </c>
      <c r="AH84" s="226" t="s">
        <v>607</v>
      </c>
      <c r="AI84" s="226" t="s">
        <v>623</v>
      </c>
      <c r="AJ84" s="226" t="s">
        <v>740</v>
      </c>
      <c r="AK84" s="226"/>
      <c r="AL84" s="221" t="s">
        <v>650</v>
      </c>
      <c r="AM84" s="226" t="s">
        <v>213</v>
      </c>
      <c r="AN84" s="226"/>
      <c r="AO84" s="226"/>
      <c r="AP84" s="226"/>
      <c r="AQ84" s="226" t="s">
        <v>680</v>
      </c>
      <c r="AR84" s="226">
        <v>600</v>
      </c>
      <c r="AS84" s="197"/>
      <c r="AT84" s="218"/>
      <c r="AU84" s="226" t="s">
        <v>694</v>
      </c>
      <c r="AV84" s="226" t="s">
        <v>622</v>
      </c>
      <c r="AW84" s="226">
        <v>0</v>
      </c>
      <c r="AX84" s="54"/>
      <c r="AY84" s="54"/>
      <c r="AZ84" s="54"/>
      <c r="BA84" s="547"/>
      <c r="BB84" s="63"/>
      <c r="BC84" s="218" t="s">
        <v>215</v>
      </c>
      <c r="BD84" s="218" t="s">
        <v>1042</v>
      </c>
      <c r="BE84" s="218" t="s">
        <v>1043</v>
      </c>
      <c r="BF84" s="218">
        <v>21</v>
      </c>
      <c r="BG84" s="218">
        <v>21</v>
      </c>
      <c r="BH84" s="218"/>
      <c r="BI84" s="168"/>
      <c r="BJ84" s="218">
        <v>21.6</v>
      </c>
      <c r="BK84" s="218"/>
      <c r="BL84" s="218"/>
      <c r="BM84" s="218"/>
      <c r="BN84" s="218">
        <f>IF(BM84&gt;0,BM84,IF(BL84&gt;0,BL84,IF(BK84&gt;0,BK84,IF(BJ84&gt;0,BJ84,IF(BI84&gt;0,BI84,0)))))</f>
        <v>21.6</v>
      </c>
      <c r="BO84" s="143">
        <f>IFERROR(((IF(BN84&gt;0,BN84)))*INDEX(Assumptions!$B:$B,MATCH(AB84,Assumptions!$A:$A,0)),0)</f>
        <v>0.43200000000000005</v>
      </c>
      <c r="BP84" s="55">
        <f>IFERROR(((IF(BN84&gt;0,BN84)))*INDEX(Assumptions!$C:$C,MATCH(AB84,Assumptions!$A:$A,0)),0)</f>
        <v>0</v>
      </c>
      <c r="BQ84" s="55">
        <f>IFERROR(((IF(BN84&gt;0,BN84)))*INDEX(Assumptions!$D:$D,MATCH(AB84,Assumptions!$A:$A,0)),0)</f>
        <v>4.3200000000000002E-2</v>
      </c>
      <c r="BR84" s="55">
        <f>IFERROR(((IF(BN84&gt;0,BN84)))*INDEX(Assumptions!$G:$G,MATCH(AC84,Assumptions!$F:$F,0)),0)</f>
        <v>0</v>
      </c>
      <c r="BS84" s="55">
        <f t="shared" si="15"/>
        <v>0.47520000000000007</v>
      </c>
      <c r="BT84" s="56">
        <f>IFERROR(INDEX(Assumptions!$B:$B,MATCH(AB84,Assumptions!$A:$A,0))+INDEX(Assumptions!$C:$C,MATCH(AB84,Assumptions!$A:$A,0))+INDEX(Assumptions!$D:$D,MATCH(AB84,Assumptions!$A:$A,0))+INDEX(Assumptions!$G:$G,MATCH(AC84,Assumptions!$F:$F,0)),0)</f>
        <v>0</v>
      </c>
      <c r="BU84" s="218">
        <f>((IF(BN84&gt;0,BN84,IF(BM84&gt;0,BM84,IF(BI84&gt;0,BI84,0)))))+BS84</f>
        <v>22.075200000000002</v>
      </c>
      <c r="BV84" s="218">
        <f t="shared" si="17"/>
        <v>55.996000000000002</v>
      </c>
      <c r="BW84" s="218">
        <f t="shared" si="18"/>
        <v>58.819327731092443</v>
      </c>
      <c r="BX84" s="226">
        <v>2.5</v>
      </c>
      <c r="BY84" s="218">
        <v>139.99</v>
      </c>
      <c r="BZ84" s="145">
        <v>1</v>
      </c>
      <c r="CA84" s="218">
        <f t="shared" si="19"/>
        <v>22.075200000000002</v>
      </c>
      <c r="CB84" s="218">
        <f t="shared" si="20"/>
        <v>55.996000000000002</v>
      </c>
      <c r="CC84" s="318">
        <f t="shared" si="21"/>
        <v>0.60577184084577462</v>
      </c>
      <c r="CD84" s="218">
        <f t="shared" si="22"/>
        <v>0</v>
      </c>
      <c r="CE84" s="218"/>
      <c r="CF84" s="218"/>
      <c r="CG84" s="64"/>
      <c r="CH84" s="64"/>
      <c r="CI84" s="64"/>
      <c r="CJ84" s="64" t="s">
        <v>715</v>
      </c>
      <c r="CK84" s="64"/>
      <c r="CL84" s="64">
        <v>43487</v>
      </c>
      <c r="CM84" s="64"/>
      <c r="CN84" s="64"/>
      <c r="CO84" s="65" t="s">
        <v>728</v>
      </c>
      <c r="CP84" s="65"/>
      <c r="CQ84" s="53"/>
      <c r="CR84" s="57">
        <v>9</v>
      </c>
      <c r="CS84" s="57" t="s">
        <v>211</v>
      </c>
      <c r="CT84" s="211">
        <v>27</v>
      </c>
      <c r="CU84" s="57"/>
      <c r="CV84" s="57"/>
      <c r="CW84" s="58"/>
      <c r="CX84" s="59"/>
      <c r="CY84" s="59" t="s">
        <v>1716</v>
      </c>
      <c r="CZ84" s="60"/>
      <c r="DA84" s="60"/>
      <c r="DB84" s="60"/>
      <c r="DC84" s="120"/>
      <c r="DD84" s="61"/>
      <c r="DE84" s="61"/>
      <c r="DF84" s="61"/>
      <c r="DG84" s="61"/>
      <c r="DH84" s="61"/>
      <c r="DI84" s="61"/>
      <c r="DJ84" s="58"/>
      <c r="DK84" s="58"/>
      <c r="DL84" s="58"/>
      <c r="DM84" s="59"/>
      <c r="DN84" s="59"/>
      <c r="DO84" s="59"/>
      <c r="DP84" s="62"/>
      <c r="DQ84" s="62"/>
      <c r="DR84" s="62"/>
      <c r="DS84" s="123">
        <f t="shared" si="23"/>
        <v>0</v>
      </c>
      <c r="DT84" s="123">
        <f t="shared" si="24"/>
        <v>0</v>
      </c>
    </row>
    <row r="85" spans="1:124" s="66" customFormat="1" ht="15" hidden="1" customHeight="1">
      <c r="A85" s="217">
        <v>1455</v>
      </c>
      <c r="B85" s="52" t="s">
        <v>928</v>
      </c>
      <c r="C85" s="52" t="s">
        <v>1078</v>
      </c>
      <c r="D85" s="52">
        <v>8145</v>
      </c>
      <c r="E85" s="52" t="s">
        <v>367</v>
      </c>
      <c r="F85" s="52" t="s">
        <v>1548</v>
      </c>
      <c r="G85" s="25">
        <v>3</v>
      </c>
      <c r="H85" s="25"/>
      <c r="I85" s="152">
        <v>43384</v>
      </c>
      <c r="J85" s="25" t="s">
        <v>211</v>
      </c>
      <c r="K85" s="25" t="s">
        <v>479</v>
      </c>
      <c r="L85" s="217" t="s">
        <v>211</v>
      </c>
      <c r="M85" s="25" t="s">
        <v>487</v>
      </c>
      <c r="N85" s="25">
        <v>62046918</v>
      </c>
      <c r="O85" s="117" t="s">
        <v>1161</v>
      </c>
      <c r="P85" s="51" t="s">
        <v>219</v>
      </c>
      <c r="Q85" s="25" t="s">
        <v>211</v>
      </c>
      <c r="R85" s="25" t="s">
        <v>211</v>
      </c>
      <c r="S85" s="217" t="s">
        <v>512</v>
      </c>
      <c r="T85" s="24" t="s">
        <v>211</v>
      </c>
      <c r="U85" s="24" t="s">
        <v>4</v>
      </c>
      <c r="V85" s="24" t="s">
        <v>1278</v>
      </c>
      <c r="W85" s="24" t="s">
        <v>560</v>
      </c>
      <c r="X85" s="24" t="s">
        <v>956</v>
      </c>
      <c r="Y85" s="24" t="s">
        <v>4</v>
      </c>
      <c r="Z85" s="24" t="s">
        <v>211</v>
      </c>
      <c r="AA85" s="24" t="s">
        <v>211</v>
      </c>
      <c r="AB85" s="65" t="s">
        <v>220</v>
      </c>
      <c r="AC85" s="53" t="s">
        <v>221</v>
      </c>
      <c r="AD85" s="53" t="s">
        <v>258</v>
      </c>
      <c r="AE85" s="53" t="s">
        <v>741</v>
      </c>
      <c r="AF85" s="25"/>
      <c r="AG85" s="24" t="s">
        <v>590</v>
      </c>
      <c r="AH85" s="226" t="s">
        <v>604</v>
      </c>
      <c r="AI85" s="24" t="s">
        <v>211</v>
      </c>
      <c r="AJ85" s="24" t="s">
        <v>648</v>
      </c>
      <c r="AK85" s="24"/>
      <c r="AL85" s="428" t="s">
        <v>650</v>
      </c>
      <c r="AM85" s="24" t="s">
        <v>652</v>
      </c>
      <c r="AN85" s="226"/>
      <c r="AO85" s="226"/>
      <c r="AP85" s="226"/>
      <c r="AQ85" s="226" t="s">
        <v>678</v>
      </c>
      <c r="AR85" s="226">
        <v>260</v>
      </c>
      <c r="AS85" s="197">
        <v>3.8</v>
      </c>
      <c r="AT85" s="218" t="s">
        <v>1256</v>
      </c>
      <c r="AU85" s="226" t="s">
        <v>695</v>
      </c>
      <c r="AV85" s="24" t="s">
        <v>713</v>
      </c>
      <c r="AW85" s="24">
        <v>26</v>
      </c>
      <c r="AX85" s="54"/>
      <c r="AY85" s="54"/>
      <c r="AZ85" s="54"/>
      <c r="BA85" s="506">
        <v>1.54</v>
      </c>
      <c r="BB85" s="63"/>
      <c r="BC85" s="26" t="s">
        <v>215</v>
      </c>
      <c r="BD85" s="26" t="s">
        <v>216</v>
      </c>
      <c r="BE85" s="26" t="s">
        <v>217</v>
      </c>
      <c r="BF85" s="26">
        <v>23.7</v>
      </c>
      <c r="BG85" s="26">
        <f>IFERROR((BV85*(1-Assumptions!$K$3))*(1-BT85),0)</f>
        <v>22.374918719999997</v>
      </c>
      <c r="BH85" s="26">
        <v>45</v>
      </c>
      <c r="BI85" s="26">
        <v>19</v>
      </c>
      <c r="BJ85" s="26"/>
      <c r="BK85" s="26"/>
      <c r="BL85" s="296">
        <v>23.9</v>
      </c>
      <c r="BM85" s="296"/>
      <c r="BN85" s="576">
        <f t="shared" ref="BN85:BN111" si="25">IF(BM85&gt;0,BM85,IF(BL85&gt;0,BL85,IF(BK85&gt;0,BK85,IF(BJ85&gt;0,BJ85,IF(BI85&gt;0,BI85,0)))))</f>
        <v>23.9</v>
      </c>
      <c r="BO85" s="143">
        <f>IFERROR(((IF(BN85&gt;0,BN85)))*INDEX(Assumptions!$B:$B,MATCH(AB85,Assumptions!$A:$A,0)),0)</f>
        <v>0.47799999999999998</v>
      </c>
      <c r="BP85" s="55">
        <f>IFERROR(((IF(BN85&gt;0,BN85)))*INDEX(Assumptions!$C:$C,MATCH(AB85,Assumptions!$A:$A,0)),0)</f>
        <v>0</v>
      </c>
      <c r="BQ85" s="55">
        <f>IFERROR(((IF(BN85&gt;0,BN85)))*INDEX(Assumptions!$D:$D,MATCH(AB85,Assumptions!$A:$A,0)),0)</f>
        <v>4.7799999999999995E-2</v>
      </c>
      <c r="BR85" s="55">
        <f>IFERROR(((IF(BN85&gt;0,BN85)))*INDEX(Assumptions!$G:$G,MATCH(AC85,Assumptions!$F:$F,0)),0)</f>
        <v>0</v>
      </c>
      <c r="BS85" s="55">
        <f t="shared" si="15"/>
        <v>0.52579999999999993</v>
      </c>
      <c r="BT85" s="56">
        <f>IFERROR(INDEX(Assumptions!$B:$B,MATCH(AB85,Assumptions!$A:$A,0))+INDEX(Assumptions!$C:$C,MATCH(AB85,Assumptions!$A:$A,0))+INDEX(Assumptions!$D:$D,MATCH(AB85,Assumptions!$A:$A,0))+INDEX(Assumptions!$G:$G,MATCH(AC85,Assumptions!$F:$F,0)),0)</f>
        <v>2.1999999999999999E-2</v>
      </c>
      <c r="BU85" s="26">
        <f t="shared" si="16"/>
        <v>24.425799999999999</v>
      </c>
      <c r="BV85" s="26">
        <f t="shared" si="17"/>
        <v>51.996000000000002</v>
      </c>
      <c r="BW85" s="26">
        <f t="shared" si="18"/>
        <v>54.617647058823536</v>
      </c>
      <c r="BX85" s="24">
        <v>2.5</v>
      </c>
      <c r="BY85" s="218">
        <v>129.99</v>
      </c>
      <c r="BZ85" s="145">
        <v>1</v>
      </c>
      <c r="CA85" s="26">
        <f t="shared" si="19"/>
        <v>24.425799999999999</v>
      </c>
      <c r="CB85" s="26">
        <f t="shared" si="20"/>
        <v>51.996000000000002</v>
      </c>
      <c r="CC85" s="315">
        <f t="shared" si="21"/>
        <v>0.53023694130317722</v>
      </c>
      <c r="CD85" s="26">
        <f t="shared" si="22"/>
        <v>585</v>
      </c>
      <c r="CE85" s="26"/>
      <c r="CF85" s="26"/>
      <c r="CG85" s="64"/>
      <c r="CH85" s="64"/>
      <c r="CI85" s="64"/>
      <c r="CJ85" s="64"/>
      <c r="CK85" s="64"/>
      <c r="CL85" s="64"/>
      <c r="CM85" s="64"/>
      <c r="CN85" s="64"/>
      <c r="CO85" s="65"/>
      <c r="CP85" s="65"/>
      <c r="CQ85" s="53"/>
      <c r="CR85" s="57">
        <v>13</v>
      </c>
      <c r="CS85" s="57" t="s">
        <v>211</v>
      </c>
      <c r="CT85" s="175" t="s">
        <v>736</v>
      </c>
      <c r="CU85" s="57"/>
      <c r="CV85" s="57"/>
      <c r="CW85" s="58"/>
      <c r="CX85" s="544"/>
      <c r="CY85" s="544" t="s">
        <v>1739</v>
      </c>
      <c r="CZ85" s="60"/>
      <c r="DA85" s="60"/>
      <c r="DB85" s="60"/>
      <c r="DC85" s="120"/>
      <c r="DD85" s="61"/>
      <c r="DE85" s="61"/>
      <c r="DF85" s="61"/>
      <c r="DG85" s="61"/>
      <c r="DH85" s="61"/>
      <c r="DI85" s="61"/>
      <c r="DJ85" s="58"/>
      <c r="DK85" s="58"/>
      <c r="DL85" s="58"/>
      <c r="DM85" s="59"/>
      <c r="DN85" s="59"/>
      <c r="DO85" s="59"/>
      <c r="DP85" s="62"/>
      <c r="DQ85" s="62"/>
      <c r="DR85" s="62"/>
      <c r="DS85" s="123">
        <f t="shared" si="23"/>
        <v>0</v>
      </c>
      <c r="DT85" s="123">
        <f t="shared" si="24"/>
        <v>0</v>
      </c>
    </row>
    <row r="86" spans="1:124" s="66" customFormat="1" ht="15" hidden="1" customHeight="1">
      <c r="A86" s="217">
        <v>1460</v>
      </c>
      <c r="B86" s="52" t="s">
        <v>929</v>
      </c>
      <c r="C86" s="52" t="s">
        <v>1186</v>
      </c>
      <c r="D86" s="52">
        <v>1006</v>
      </c>
      <c r="E86" s="52" t="s">
        <v>367</v>
      </c>
      <c r="F86" s="52" t="s">
        <v>1198</v>
      </c>
      <c r="G86" s="25">
        <v>3</v>
      </c>
      <c r="H86" s="25"/>
      <c r="I86" s="152"/>
      <c r="J86" s="25" t="s">
        <v>211</v>
      </c>
      <c r="K86" s="25" t="s">
        <v>479</v>
      </c>
      <c r="L86" s="25" t="s">
        <v>211</v>
      </c>
      <c r="M86" s="25" t="s">
        <v>487</v>
      </c>
      <c r="N86" s="25">
        <v>62046918</v>
      </c>
      <c r="O86" s="117" t="s">
        <v>1161</v>
      </c>
      <c r="P86" s="51" t="s">
        <v>219</v>
      </c>
      <c r="Q86" s="25" t="s">
        <v>211</v>
      </c>
      <c r="R86" s="25" t="s">
        <v>211</v>
      </c>
      <c r="S86" s="217" t="s">
        <v>515</v>
      </c>
      <c r="T86" s="24" t="s">
        <v>211</v>
      </c>
      <c r="U86" s="24" t="s">
        <v>4</v>
      </c>
      <c r="V86" s="24" t="s">
        <v>1278</v>
      </c>
      <c r="W86" s="24" t="s">
        <v>560</v>
      </c>
      <c r="X86" s="24" t="s">
        <v>956</v>
      </c>
      <c r="Y86" s="24" t="s">
        <v>4</v>
      </c>
      <c r="Z86" s="24" t="s">
        <v>211</v>
      </c>
      <c r="AA86" s="24" t="s">
        <v>211</v>
      </c>
      <c r="AB86" s="65" t="s">
        <v>220</v>
      </c>
      <c r="AC86" s="53" t="s">
        <v>221</v>
      </c>
      <c r="AD86" s="53" t="s">
        <v>258</v>
      </c>
      <c r="AE86" s="53" t="s">
        <v>741</v>
      </c>
      <c r="AF86" s="25"/>
      <c r="AG86" s="24" t="s">
        <v>590</v>
      </c>
      <c r="AH86" s="24" t="s">
        <v>591</v>
      </c>
      <c r="AI86" s="24" t="s">
        <v>211</v>
      </c>
      <c r="AJ86" s="24" t="s">
        <v>648</v>
      </c>
      <c r="AK86" s="24"/>
      <c r="AL86" s="428" t="s">
        <v>650</v>
      </c>
      <c r="AM86" s="24" t="s">
        <v>652</v>
      </c>
      <c r="AN86" s="226"/>
      <c r="AO86" s="226"/>
      <c r="AP86" s="226"/>
      <c r="AQ86" s="24" t="s">
        <v>671</v>
      </c>
      <c r="AR86" s="24">
        <v>600</v>
      </c>
      <c r="AS86" s="197">
        <v>6.3</v>
      </c>
      <c r="AT86" s="26" t="s">
        <v>1244</v>
      </c>
      <c r="AU86" s="24">
        <v>1000</v>
      </c>
      <c r="AV86" s="24" t="s">
        <v>711</v>
      </c>
      <c r="AW86" s="24">
        <v>26</v>
      </c>
      <c r="AX86" s="54"/>
      <c r="AY86" s="54"/>
      <c r="AZ86" s="54"/>
      <c r="BA86" s="219">
        <v>1.5</v>
      </c>
      <c r="BB86" s="63"/>
      <c r="BC86" s="26" t="s">
        <v>215</v>
      </c>
      <c r="BD86" s="26" t="s">
        <v>216</v>
      </c>
      <c r="BE86" s="26" t="s">
        <v>217</v>
      </c>
      <c r="BF86" s="26">
        <v>23.7</v>
      </c>
      <c r="BG86" s="26">
        <f>IFERROR((BV86*(1-Assumptions!$K$3))*(1-BT86),0)</f>
        <v>24.09619872</v>
      </c>
      <c r="BH86" s="26">
        <v>45</v>
      </c>
      <c r="BI86" s="26">
        <v>19</v>
      </c>
      <c r="BJ86" s="26"/>
      <c r="BK86" s="218"/>
      <c r="BL86" s="296">
        <v>25.9</v>
      </c>
      <c r="BM86" s="26"/>
      <c r="BN86" s="576">
        <f t="shared" si="25"/>
        <v>25.9</v>
      </c>
      <c r="BO86" s="143">
        <f>IFERROR(((IF(BN86&gt;0,BN86)))*INDEX(Assumptions!$B:$B,MATCH(AB86,Assumptions!$A:$A,0)),0)</f>
        <v>0.51800000000000002</v>
      </c>
      <c r="BP86" s="55">
        <f>IFERROR(((IF(BN86&gt;0,BN86)))*INDEX(Assumptions!$C:$C,MATCH(AB86,Assumptions!$A:$A,0)),0)</f>
        <v>0</v>
      </c>
      <c r="BQ86" s="55">
        <f>IFERROR(((IF(BN86&gt;0,BN86)))*INDEX(Assumptions!$D:$D,MATCH(AB86,Assumptions!$A:$A,0)),0)</f>
        <v>5.1799999999999999E-2</v>
      </c>
      <c r="BR86" s="55">
        <f>IFERROR(((IF(BN86&gt;0,BN86)))*INDEX(Assumptions!$G:$G,MATCH(AC86,Assumptions!$F:$F,0)),0)</f>
        <v>0</v>
      </c>
      <c r="BS86" s="55">
        <f t="shared" si="15"/>
        <v>0.56979999999999997</v>
      </c>
      <c r="BT86" s="56">
        <f>IFERROR(INDEX(Assumptions!$B:$B,MATCH(AB86,Assumptions!$A:$A,0))+INDEX(Assumptions!$C:$C,MATCH(AB86,Assumptions!$A:$A,0))+INDEX(Assumptions!$D:$D,MATCH(AB86,Assumptions!$A:$A,0))+INDEX(Assumptions!$G:$G,MATCH(AC86,Assumptions!$F:$F,0)),0)</f>
        <v>2.1999999999999999E-2</v>
      </c>
      <c r="BU86" s="26">
        <f t="shared" si="16"/>
        <v>26.469799999999999</v>
      </c>
      <c r="BV86" s="26">
        <f t="shared" si="17"/>
        <v>55.996000000000002</v>
      </c>
      <c r="BW86" s="26">
        <f t="shared" si="18"/>
        <v>58.819327731092443</v>
      </c>
      <c r="BX86" s="24">
        <v>2.5</v>
      </c>
      <c r="BY86" s="218">
        <v>139.99</v>
      </c>
      <c r="BZ86" s="145">
        <v>1</v>
      </c>
      <c r="CA86" s="26">
        <f t="shared" si="19"/>
        <v>26.469799999999999</v>
      </c>
      <c r="CB86" s="26">
        <f t="shared" si="20"/>
        <v>55.996000000000002</v>
      </c>
      <c r="CC86" s="315">
        <f t="shared" si="21"/>
        <v>0.52729123508822062</v>
      </c>
      <c r="CD86" s="26">
        <f t="shared" si="22"/>
        <v>585</v>
      </c>
      <c r="CE86" s="26"/>
      <c r="CF86" s="26"/>
      <c r="CG86" s="64"/>
      <c r="CH86" s="64"/>
      <c r="CI86" s="64"/>
      <c r="CJ86" s="64"/>
      <c r="CK86" s="64"/>
      <c r="CL86" s="64"/>
      <c r="CM86" s="64"/>
      <c r="CN86" s="64"/>
      <c r="CO86" s="65"/>
      <c r="CP86" s="65"/>
      <c r="CQ86" s="53"/>
      <c r="CR86" s="57">
        <v>13</v>
      </c>
      <c r="CS86" s="57" t="s">
        <v>211</v>
      </c>
      <c r="CT86" s="175" t="s">
        <v>736</v>
      </c>
      <c r="CU86" s="57"/>
      <c r="CV86" s="57"/>
      <c r="CW86" s="58"/>
      <c r="CX86" s="59"/>
      <c r="CY86" s="90"/>
      <c r="CZ86" s="60"/>
      <c r="DA86" s="60"/>
      <c r="DB86" s="60"/>
      <c r="DC86" s="120"/>
      <c r="DD86" s="61"/>
      <c r="DE86" s="61"/>
      <c r="DF86" s="61"/>
      <c r="DG86" s="61"/>
      <c r="DH86" s="61"/>
      <c r="DI86" s="61"/>
      <c r="DJ86" s="58"/>
      <c r="DK86" s="58"/>
      <c r="DL86" s="58"/>
      <c r="DM86" s="59"/>
      <c r="DN86" s="59"/>
      <c r="DO86" s="59"/>
      <c r="DP86" s="62"/>
      <c r="DQ86" s="62"/>
      <c r="DR86" s="62"/>
      <c r="DS86" s="123">
        <f t="shared" si="23"/>
        <v>0</v>
      </c>
      <c r="DT86" s="123">
        <f t="shared" si="24"/>
        <v>0</v>
      </c>
    </row>
    <row r="87" spans="1:124" s="66" customFormat="1" ht="15" hidden="1" customHeight="1">
      <c r="A87" s="217">
        <v>1461</v>
      </c>
      <c r="B87" s="52" t="s">
        <v>1549</v>
      </c>
      <c r="C87" s="52" t="s">
        <v>1192</v>
      </c>
      <c r="D87" s="52">
        <v>7201</v>
      </c>
      <c r="E87" s="52" t="s">
        <v>367</v>
      </c>
      <c r="F87" s="52" t="s">
        <v>1545</v>
      </c>
      <c r="G87" s="217">
        <v>2</v>
      </c>
      <c r="H87" s="217"/>
      <c r="I87" s="152">
        <v>43622</v>
      </c>
      <c r="J87" s="217" t="s">
        <v>211</v>
      </c>
      <c r="K87" s="217" t="s">
        <v>479</v>
      </c>
      <c r="L87" s="217" t="s">
        <v>211</v>
      </c>
      <c r="M87" s="217" t="s">
        <v>487</v>
      </c>
      <c r="N87" s="217">
        <v>62046918</v>
      </c>
      <c r="O87" s="117" t="s">
        <v>1161</v>
      </c>
      <c r="P87" s="51" t="s">
        <v>219</v>
      </c>
      <c r="Q87" s="217" t="s">
        <v>211</v>
      </c>
      <c r="R87" s="217" t="s">
        <v>211</v>
      </c>
      <c r="S87" s="217"/>
      <c r="T87" s="226" t="s">
        <v>211</v>
      </c>
      <c r="U87" s="226" t="s">
        <v>4</v>
      </c>
      <c r="V87" s="226" t="s">
        <v>1278</v>
      </c>
      <c r="W87" s="226" t="s">
        <v>560</v>
      </c>
      <c r="X87" s="226" t="s">
        <v>956</v>
      </c>
      <c r="Y87" s="226" t="s">
        <v>4</v>
      </c>
      <c r="Z87" s="226" t="s">
        <v>211</v>
      </c>
      <c r="AA87" s="226" t="s">
        <v>211</v>
      </c>
      <c r="AB87" s="65" t="s">
        <v>220</v>
      </c>
      <c r="AC87" s="53" t="s">
        <v>221</v>
      </c>
      <c r="AD87" s="53" t="s">
        <v>258</v>
      </c>
      <c r="AE87" s="53" t="s">
        <v>741</v>
      </c>
      <c r="AF87" s="217"/>
      <c r="AG87" s="226" t="s">
        <v>222</v>
      </c>
      <c r="AH87" s="226" t="s">
        <v>1566</v>
      </c>
      <c r="AI87" s="226" t="s">
        <v>1305</v>
      </c>
      <c r="AJ87" s="226" t="s">
        <v>1305</v>
      </c>
      <c r="AK87" s="226" t="s">
        <v>1305</v>
      </c>
      <c r="AL87" s="428" t="s">
        <v>650</v>
      </c>
      <c r="AM87" s="226" t="s">
        <v>1568</v>
      </c>
      <c r="AN87" s="226"/>
      <c r="AO87" s="226"/>
      <c r="AP87" s="226"/>
      <c r="AQ87" s="226" t="s">
        <v>670</v>
      </c>
      <c r="AR87" s="226">
        <v>600</v>
      </c>
      <c r="AS87" s="197">
        <v>4.5</v>
      </c>
      <c r="AT87" s="218" t="s">
        <v>1256</v>
      </c>
      <c r="AU87" s="226" t="s">
        <v>1567</v>
      </c>
      <c r="AV87" s="226" t="s">
        <v>1324</v>
      </c>
      <c r="AW87" s="226"/>
      <c r="AX87" s="54"/>
      <c r="AY87" s="54"/>
      <c r="AZ87" s="54"/>
      <c r="BA87" s="444"/>
      <c r="BB87" s="63"/>
      <c r="BC87" s="218" t="s">
        <v>215</v>
      </c>
      <c r="BD87" s="218" t="s">
        <v>216</v>
      </c>
      <c r="BE87" s="218" t="s">
        <v>217</v>
      </c>
      <c r="BF87" s="218">
        <v>23.7</v>
      </c>
      <c r="BG87" s="218">
        <f>IFERROR((BV87*(1-Assumptions!$K$3))*(1-BT87),0)</f>
        <v>24.09619872</v>
      </c>
      <c r="BH87" s="218"/>
      <c r="BI87" s="218"/>
      <c r="BJ87" s="218"/>
      <c r="BK87" s="273"/>
      <c r="BL87" s="296"/>
      <c r="BM87" s="218"/>
      <c r="BN87" s="576">
        <f t="shared" si="25"/>
        <v>0</v>
      </c>
      <c r="BO87" s="143">
        <f>IFERROR(((IF(BN87&gt;0,BN87)))*INDEX(Assumptions!$B:$B,MATCH(AB87,Assumptions!$A:$A,0)),0)</f>
        <v>0</v>
      </c>
      <c r="BP87" s="55">
        <f>IFERROR(((IF(BN87&gt;0,BN87)))*INDEX(Assumptions!$C:$C,MATCH(AB87,Assumptions!$A:$A,0)),0)</f>
        <v>0</v>
      </c>
      <c r="BQ87" s="55">
        <f>IFERROR(((IF(BN87&gt;0,BN87)))*INDEX(Assumptions!$D:$D,MATCH(AB87,Assumptions!$A:$A,0)),0)</f>
        <v>0</v>
      </c>
      <c r="BR87" s="55">
        <f>IFERROR(((IF(BN87&gt;0,BN87)))*INDEX(Assumptions!$G:$G,MATCH(AC87,Assumptions!$F:$F,0)),0)</f>
        <v>0</v>
      </c>
      <c r="BS87" s="55">
        <f t="shared" si="15"/>
        <v>0</v>
      </c>
      <c r="BT87" s="56">
        <f>IFERROR(INDEX(Assumptions!$B:$B,MATCH(AB87,Assumptions!$A:$A,0))+INDEX(Assumptions!$C:$C,MATCH(AB87,Assumptions!$A:$A,0))+INDEX(Assumptions!$D:$D,MATCH(AB87,Assumptions!$A:$A,0))+INDEX(Assumptions!$G:$G,MATCH(AC87,Assumptions!$F:$F,0)),0)</f>
        <v>2.1999999999999999E-2</v>
      </c>
      <c r="BU87" s="218">
        <f t="shared" si="16"/>
        <v>0</v>
      </c>
      <c r="BV87" s="218">
        <f t="shared" si="17"/>
        <v>55.996000000000002</v>
      </c>
      <c r="BW87" s="218">
        <f t="shared" si="18"/>
        <v>58.819327731092443</v>
      </c>
      <c r="BX87" s="226">
        <v>2.5</v>
      </c>
      <c r="BY87" s="218">
        <v>139.99</v>
      </c>
      <c r="BZ87" s="145">
        <v>1</v>
      </c>
      <c r="CA87" s="218" t="str">
        <f t="shared" si="19"/>
        <v/>
      </c>
      <c r="CB87" s="218" t="str">
        <f t="shared" si="20"/>
        <v/>
      </c>
      <c r="CC87" s="315">
        <f t="shared" si="21"/>
        <v>0</v>
      </c>
      <c r="CD87" s="218">
        <f t="shared" si="22"/>
        <v>0</v>
      </c>
      <c r="CE87" s="218"/>
      <c r="CF87" s="218"/>
      <c r="CG87" s="64"/>
      <c r="CH87" s="64"/>
      <c r="CI87" s="64"/>
      <c r="CJ87" s="64"/>
      <c r="CK87" s="64"/>
      <c r="CL87" s="64"/>
      <c r="CM87" s="64"/>
      <c r="CN87" s="64"/>
      <c r="CO87" s="65"/>
      <c r="CP87" s="65"/>
      <c r="CQ87" s="53"/>
      <c r="CR87" s="57">
        <v>0</v>
      </c>
      <c r="CS87" s="57">
        <v>0</v>
      </c>
      <c r="CT87" s="175" t="s">
        <v>736</v>
      </c>
      <c r="CU87" s="57"/>
      <c r="CV87" s="57"/>
      <c r="CW87" s="58"/>
      <c r="CX87" s="59"/>
      <c r="CY87" s="90"/>
      <c r="CZ87" s="621">
        <v>27</v>
      </c>
      <c r="DA87" s="60"/>
      <c r="DB87" s="60">
        <v>43650</v>
      </c>
      <c r="DC87" s="120"/>
      <c r="DD87" s="61"/>
      <c r="DE87" s="61"/>
      <c r="DF87" s="61"/>
      <c r="DG87" s="61"/>
      <c r="DH87" s="61"/>
      <c r="DI87" s="61"/>
      <c r="DJ87" s="58"/>
      <c r="DK87" s="58"/>
      <c r="DL87" s="58"/>
      <c r="DM87" s="59"/>
      <c r="DN87" s="59"/>
      <c r="DO87" s="59"/>
      <c r="DP87" s="62"/>
      <c r="DQ87" s="62"/>
      <c r="DR87" s="62"/>
      <c r="DS87" s="123" t="str">
        <f t="shared" si="23"/>
        <v/>
      </c>
      <c r="DT87" s="123" t="str">
        <f t="shared" si="24"/>
        <v/>
      </c>
    </row>
    <row r="88" spans="1:124" s="208" customFormat="1" ht="15" hidden="1" customHeight="1">
      <c r="A88" s="217">
        <v>1465</v>
      </c>
      <c r="B88" s="52" t="s">
        <v>930</v>
      </c>
      <c r="C88" s="52" t="s">
        <v>1078</v>
      </c>
      <c r="D88" s="52">
        <v>8112</v>
      </c>
      <c r="E88" s="52" t="s">
        <v>368</v>
      </c>
      <c r="F88" s="52" t="s">
        <v>307</v>
      </c>
      <c r="G88" s="217">
        <v>1</v>
      </c>
      <c r="H88" s="217"/>
      <c r="I88" s="152">
        <v>43511</v>
      </c>
      <c r="J88" s="217" t="s">
        <v>211</v>
      </c>
      <c r="K88" s="217" t="s">
        <v>479</v>
      </c>
      <c r="L88" s="217" t="s">
        <v>211</v>
      </c>
      <c r="M88" s="217" t="s">
        <v>487</v>
      </c>
      <c r="N88" s="217">
        <v>62046239</v>
      </c>
      <c r="O88" s="117" t="s">
        <v>984</v>
      </c>
      <c r="P88" s="51" t="s">
        <v>219</v>
      </c>
      <c r="Q88" s="217" t="s">
        <v>211</v>
      </c>
      <c r="R88" s="217" t="s">
        <v>211</v>
      </c>
      <c r="S88" s="217" t="s">
        <v>515</v>
      </c>
      <c r="T88" s="226" t="s">
        <v>211</v>
      </c>
      <c r="U88" s="226" t="s">
        <v>4</v>
      </c>
      <c r="V88" s="226" t="s">
        <v>1278</v>
      </c>
      <c r="W88" s="226" t="s">
        <v>560</v>
      </c>
      <c r="X88" s="226" t="s">
        <v>956</v>
      </c>
      <c r="Y88" s="226" t="s">
        <v>4</v>
      </c>
      <c r="Z88" s="226" t="s">
        <v>211</v>
      </c>
      <c r="AA88" s="226" t="s">
        <v>211</v>
      </c>
      <c r="AB88" s="65" t="s">
        <v>220</v>
      </c>
      <c r="AC88" s="53" t="s">
        <v>221</v>
      </c>
      <c r="AD88" s="53" t="s">
        <v>258</v>
      </c>
      <c r="AE88" s="53" t="s">
        <v>741</v>
      </c>
      <c r="AF88" s="217"/>
      <c r="AG88" s="226" t="s">
        <v>586</v>
      </c>
      <c r="AH88" s="226" t="s">
        <v>587</v>
      </c>
      <c r="AI88" s="226" t="s">
        <v>634</v>
      </c>
      <c r="AJ88" s="226" t="s">
        <v>648</v>
      </c>
      <c r="AK88" s="226"/>
      <c r="AL88" s="428" t="s">
        <v>650</v>
      </c>
      <c r="AM88" s="226" t="s">
        <v>651</v>
      </c>
      <c r="AN88" s="226"/>
      <c r="AO88" s="226"/>
      <c r="AP88" s="226"/>
      <c r="AQ88" s="226" t="s">
        <v>668</v>
      </c>
      <c r="AR88" s="226">
        <v>600</v>
      </c>
      <c r="AS88" s="197">
        <v>3.9</v>
      </c>
      <c r="AT88" s="218" t="s">
        <v>1249</v>
      </c>
      <c r="AU88" s="226">
        <v>1500</v>
      </c>
      <c r="AV88" s="226" t="s">
        <v>211</v>
      </c>
      <c r="AW88" s="226"/>
      <c r="AX88" s="54"/>
      <c r="AY88" s="54"/>
      <c r="AZ88" s="54"/>
      <c r="BA88" s="219">
        <v>1.33</v>
      </c>
      <c r="BB88" s="63"/>
      <c r="BC88" s="218" t="s">
        <v>215</v>
      </c>
      <c r="BD88" s="218" t="s">
        <v>216</v>
      </c>
      <c r="BE88" s="218" t="s">
        <v>217</v>
      </c>
      <c r="BF88" s="218">
        <v>21.9</v>
      </c>
      <c r="BG88" s="218">
        <f>IFERROR((BV88*(1-Assumptions!$K$3))*(1-BT88),0)</f>
        <v>22.374918719999997</v>
      </c>
      <c r="BH88" s="218">
        <v>45</v>
      </c>
      <c r="BI88" s="218">
        <v>22</v>
      </c>
      <c r="BJ88" s="218"/>
      <c r="BK88" s="218"/>
      <c r="BL88" s="294">
        <v>21.7</v>
      </c>
      <c r="BM88" s="218"/>
      <c r="BN88" s="574">
        <f t="shared" si="25"/>
        <v>21.7</v>
      </c>
      <c r="BO88" s="143">
        <f>IFERROR(((IF(BN88&gt;0,BN88)))*INDEX(Assumptions!$B:$B,MATCH(AB88,Assumptions!$A:$A,0)),0)</f>
        <v>0.434</v>
      </c>
      <c r="BP88" s="55">
        <f>IFERROR(((IF(BN88&gt;0,BN88)))*INDEX(Assumptions!$C:$C,MATCH(AB88,Assumptions!$A:$A,0)),0)</f>
        <v>0</v>
      </c>
      <c r="BQ88" s="55">
        <f>IFERROR(((IF(BN88&gt;0,BN88)))*INDEX(Assumptions!$D:$D,MATCH(AB88,Assumptions!$A:$A,0)),0)</f>
        <v>4.3400000000000001E-2</v>
      </c>
      <c r="BR88" s="55">
        <f>IFERROR(((IF(BN88&gt;0,BN88)))*INDEX(Assumptions!$G:$G,MATCH(AC88,Assumptions!$F:$F,0)),0)</f>
        <v>0</v>
      </c>
      <c r="BS88" s="55">
        <f t="shared" si="15"/>
        <v>0.47739999999999999</v>
      </c>
      <c r="BT88" s="56">
        <f>IFERROR(INDEX(Assumptions!$B:$B,MATCH(AB88,Assumptions!$A:$A,0))+INDEX(Assumptions!$C:$C,MATCH(AB88,Assumptions!$A:$A,0))+INDEX(Assumptions!$D:$D,MATCH(AB88,Assumptions!$A:$A,0))+INDEX(Assumptions!$G:$G,MATCH(AC88,Assumptions!$F:$F,0)),0)</f>
        <v>2.1999999999999999E-2</v>
      </c>
      <c r="BU88" s="218">
        <f t="shared" si="16"/>
        <v>22.177399999999999</v>
      </c>
      <c r="BV88" s="218">
        <f t="shared" si="17"/>
        <v>51.996000000000002</v>
      </c>
      <c r="BW88" s="218">
        <f t="shared" si="18"/>
        <v>54.617647058823536</v>
      </c>
      <c r="BX88" s="226">
        <v>2.5</v>
      </c>
      <c r="BY88" s="218">
        <v>129.99</v>
      </c>
      <c r="BZ88" s="145">
        <v>1</v>
      </c>
      <c r="CA88" s="218">
        <f t="shared" si="19"/>
        <v>22.177399999999999</v>
      </c>
      <c r="CB88" s="218">
        <f t="shared" si="20"/>
        <v>51.996000000000002</v>
      </c>
      <c r="CC88" s="318">
        <f t="shared" si="21"/>
        <v>0.57347872913301023</v>
      </c>
      <c r="CD88" s="218">
        <f t="shared" si="22"/>
        <v>585</v>
      </c>
      <c r="CE88" s="218"/>
      <c r="CF88" s="218"/>
      <c r="CG88" s="64"/>
      <c r="CH88" s="64"/>
      <c r="CI88" s="64"/>
      <c r="CJ88" s="64"/>
      <c r="CK88" s="64"/>
      <c r="CL88" s="64"/>
      <c r="CM88" s="64"/>
      <c r="CN88" s="64"/>
      <c r="CO88" s="65"/>
      <c r="CP88" s="65"/>
      <c r="CQ88" s="53"/>
      <c r="CR88" s="57">
        <v>13</v>
      </c>
      <c r="CS88" s="57" t="s">
        <v>211</v>
      </c>
      <c r="CT88" s="175" t="s">
        <v>736</v>
      </c>
      <c r="CU88" s="57"/>
      <c r="CV88" s="57"/>
      <c r="CW88" s="58"/>
      <c r="CX88" s="59"/>
      <c r="CY88" s="59" t="s">
        <v>1720</v>
      </c>
      <c r="CZ88" s="60"/>
      <c r="DA88" s="60"/>
      <c r="DB88" s="60"/>
      <c r="DC88" s="120"/>
      <c r="DD88" s="61"/>
      <c r="DE88" s="61"/>
      <c r="DF88" s="61"/>
      <c r="DG88" s="61"/>
      <c r="DH88" s="61"/>
      <c r="DI88" s="61"/>
      <c r="DJ88" s="58"/>
      <c r="DK88" s="58"/>
      <c r="DL88" s="58"/>
      <c r="DM88" s="59"/>
      <c r="DN88" s="59"/>
      <c r="DO88" s="59"/>
      <c r="DP88" s="62"/>
      <c r="DQ88" s="62"/>
      <c r="DR88" s="62"/>
      <c r="DS88" s="123">
        <f t="shared" si="23"/>
        <v>0</v>
      </c>
      <c r="DT88" s="123">
        <f t="shared" si="24"/>
        <v>0</v>
      </c>
    </row>
    <row r="89" spans="1:124" s="66" customFormat="1" ht="15" hidden="1" customHeight="1">
      <c r="A89" s="217">
        <v>2014</v>
      </c>
      <c r="B89" s="52" t="s">
        <v>1267</v>
      </c>
      <c r="C89" s="52" t="s">
        <v>1078</v>
      </c>
      <c r="D89" s="52">
        <v>8112</v>
      </c>
      <c r="E89" s="25" t="s">
        <v>1266</v>
      </c>
      <c r="F89" s="25" t="s">
        <v>307</v>
      </c>
      <c r="G89" s="217">
        <v>1</v>
      </c>
      <c r="H89" s="217"/>
      <c r="I89" s="204">
        <v>43551</v>
      </c>
      <c r="J89" s="25" t="s">
        <v>211</v>
      </c>
      <c r="K89" s="25" t="s">
        <v>479</v>
      </c>
      <c r="L89" s="25" t="s">
        <v>211</v>
      </c>
      <c r="M89" s="25" t="s">
        <v>218</v>
      </c>
      <c r="N89" s="25">
        <v>62033390</v>
      </c>
      <c r="O89" s="117" t="s">
        <v>1268</v>
      </c>
      <c r="P89" s="51" t="s">
        <v>489</v>
      </c>
      <c r="Q89" s="25" t="s">
        <v>211</v>
      </c>
      <c r="R89" s="25" t="s">
        <v>211</v>
      </c>
      <c r="S89" s="226" t="s">
        <v>211</v>
      </c>
      <c r="T89" s="24" t="s">
        <v>211</v>
      </c>
      <c r="U89" s="226" t="s">
        <v>1269</v>
      </c>
      <c r="V89" s="226" t="s">
        <v>551</v>
      </c>
      <c r="W89" s="226" t="s">
        <v>211</v>
      </c>
      <c r="X89" s="24" t="s">
        <v>1039</v>
      </c>
      <c r="Y89" s="226" t="s">
        <v>4</v>
      </c>
      <c r="Z89" s="24" t="s">
        <v>211</v>
      </c>
      <c r="AA89" s="24" t="s">
        <v>211</v>
      </c>
      <c r="AB89" s="65" t="s">
        <v>273</v>
      </c>
      <c r="AC89" s="53" t="s">
        <v>276</v>
      </c>
      <c r="AD89" s="313" t="s">
        <v>283</v>
      </c>
      <c r="AE89" s="53" t="s">
        <v>211</v>
      </c>
      <c r="AF89" s="217"/>
      <c r="AG89" s="24" t="s">
        <v>211</v>
      </c>
      <c r="AH89" s="24" t="s">
        <v>1270</v>
      </c>
      <c r="AI89" s="226"/>
      <c r="AJ89" s="24" t="s">
        <v>211</v>
      </c>
      <c r="AK89" s="24"/>
      <c r="AL89" s="226" t="s">
        <v>650</v>
      </c>
      <c r="AM89" s="24" t="s">
        <v>1271</v>
      </c>
      <c r="AN89" s="226"/>
      <c r="AO89" s="226"/>
      <c r="AP89" s="226"/>
      <c r="AQ89" s="24"/>
      <c r="AR89" s="24">
        <v>600</v>
      </c>
      <c r="AS89" s="197"/>
      <c r="AT89" s="26"/>
      <c r="AU89" s="24"/>
      <c r="AV89" s="24"/>
      <c r="AW89" s="24"/>
      <c r="AX89" s="54"/>
      <c r="AY89" s="54"/>
      <c r="AZ89" s="54"/>
      <c r="BA89" s="444" t="s">
        <v>211</v>
      </c>
      <c r="BB89" s="63" t="s">
        <v>1272</v>
      </c>
      <c r="BC89" s="26" t="s">
        <v>215</v>
      </c>
      <c r="BD89" s="26" t="s">
        <v>1042</v>
      </c>
      <c r="BE89" s="26" t="s">
        <v>1273</v>
      </c>
      <c r="BF89" s="26">
        <v>25.4</v>
      </c>
      <c r="BG89" s="26">
        <f>IFERROR((BV89*(1-Assumptions!$K$3))*(1-BT89),0)</f>
        <v>27.519518399999992</v>
      </c>
      <c r="BH89" s="26">
        <f>BI89*2</f>
        <v>0</v>
      </c>
      <c r="BI89" s="26"/>
      <c r="BJ89" s="26"/>
      <c r="BK89" s="26">
        <v>40.5</v>
      </c>
      <c r="BL89" s="218"/>
      <c r="BM89" s="26"/>
      <c r="BN89" s="26">
        <f t="shared" si="25"/>
        <v>40.5</v>
      </c>
      <c r="BO89" s="143">
        <f>IFERROR(((IF(BN89&gt;0,BN89)))*INDEX(Assumptions!$B:$B,MATCH(AB89,Assumptions!$A:$A,0)),0)</f>
        <v>4.8599999999999994</v>
      </c>
      <c r="BP89" s="55">
        <f>IFERROR(((IF(BN89&gt;0,BN89)))*INDEX(Assumptions!$C:$C,MATCH(AB89,Assumptions!$A:$A,0)),0)</f>
        <v>3.8879999999999999</v>
      </c>
      <c r="BQ89" s="55">
        <f>IFERROR(((IF(BN89&gt;0,BN89)))*INDEX(Assumptions!$D:$D,MATCH(AB89,Assumptions!$A:$A,0)),0)</f>
        <v>8.1000000000000003E-2</v>
      </c>
      <c r="BR89" s="55">
        <f>IFERROR(((IF(BN89&gt;0,BN89)))*INDEX(Assumptions!$G:$G,MATCH(AC89,Assumptions!$F:$F,0)),0)</f>
        <v>0</v>
      </c>
      <c r="BS89" s="55">
        <f t="shared" si="15"/>
        <v>8.8289999999999988</v>
      </c>
      <c r="BT89" s="56">
        <f>IFERROR(INDEX(Assumptions!$B:$B,MATCH(AB89,Assumptions!$A:$A,0))+INDEX(Assumptions!$C:$C,MATCH(AB89,Assumptions!$A:$A,0))+INDEX(Assumptions!$D:$D,MATCH(AB89,Assumptions!$A:$A,0))+INDEX(Assumptions!$G:$G,MATCH(AC89,Assumptions!$F:$F,0)),0)</f>
        <v>0.218</v>
      </c>
      <c r="BU89" s="26">
        <f t="shared" si="16"/>
        <v>49.329000000000001</v>
      </c>
      <c r="BV89" s="26">
        <f t="shared" si="17"/>
        <v>79.97999999999999</v>
      </c>
      <c r="BW89" s="26">
        <f t="shared" si="18"/>
        <v>84.012605042016801</v>
      </c>
      <c r="BX89" s="24">
        <v>2.5</v>
      </c>
      <c r="BY89" s="218">
        <v>199.95</v>
      </c>
      <c r="BZ89" s="145">
        <v>1</v>
      </c>
      <c r="CA89" s="26">
        <f t="shared" si="19"/>
        <v>49.329000000000001</v>
      </c>
      <c r="CB89" s="26">
        <f t="shared" si="20"/>
        <v>79.97999999999999</v>
      </c>
      <c r="CC89" s="315">
        <f t="shared" si="21"/>
        <v>0.38323330832708169</v>
      </c>
      <c r="CD89" s="26">
        <f t="shared" si="22"/>
        <v>0</v>
      </c>
      <c r="CE89" s="218"/>
      <c r="CF89" s="218"/>
      <c r="CG89" s="64"/>
      <c r="CH89" s="64"/>
      <c r="CI89" s="64"/>
      <c r="CJ89" s="64"/>
      <c r="CK89" s="64"/>
      <c r="CL89" s="64"/>
      <c r="CM89" s="64"/>
      <c r="CN89" s="64"/>
      <c r="CO89" s="65"/>
      <c r="CP89" s="65"/>
      <c r="CQ89" s="53"/>
      <c r="CR89" s="57"/>
      <c r="CS89" s="57"/>
      <c r="CT89" s="175"/>
      <c r="CU89" s="57"/>
      <c r="CV89" s="57"/>
      <c r="CW89" s="58"/>
      <c r="CX89" s="59"/>
      <c r="CY89" s="90"/>
      <c r="CZ89" s="60"/>
      <c r="DA89" s="60"/>
      <c r="DB89" s="60"/>
      <c r="DC89" s="120"/>
      <c r="DD89" s="61"/>
      <c r="DE89" s="61"/>
      <c r="DF89" s="61"/>
      <c r="DG89" s="61"/>
      <c r="DH89" s="61"/>
      <c r="DI89" s="61"/>
      <c r="DJ89" s="58"/>
      <c r="DK89" s="58"/>
      <c r="DL89" s="58"/>
      <c r="DM89" s="59"/>
      <c r="DN89" s="59"/>
      <c r="DO89" s="59"/>
      <c r="DP89" s="62"/>
      <c r="DQ89" s="62"/>
      <c r="DR89" s="62"/>
      <c r="DS89" s="123">
        <f t="shared" si="23"/>
        <v>0</v>
      </c>
      <c r="DT89" s="123">
        <f t="shared" si="24"/>
        <v>0</v>
      </c>
    </row>
    <row r="90" spans="1:124" s="66" customFormat="1" ht="15" hidden="1" customHeight="1">
      <c r="A90" s="217">
        <v>2015</v>
      </c>
      <c r="B90" s="52" t="s">
        <v>808</v>
      </c>
      <c r="C90" s="52" t="s">
        <v>1078</v>
      </c>
      <c r="D90" s="206">
        <v>8142</v>
      </c>
      <c r="E90" s="25" t="s">
        <v>369</v>
      </c>
      <c r="F90" s="25" t="s">
        <v>370</v>
      </c>
      <c r="G90" s="217">
        <v>1</v>
      </c>
      <c r="H90" s="217"/>
      <c r="I90" s="217"/>
      <c r="J90" s="25" t="s">
        <v>211</v>
      </c>
      <c r="K90" s="25" t="s">
        <v>479</v>
      </c>
      <c r="L90" s="25" t="s">
        <v>211</v>
      </c>
      <c r="M90" s="25" t="s">
        <v>218</v>
      </c>
      <c r="N90" s="25">
        <v>62033290</v>
      </c>
      <c r="O90" s="117" t="s">
        <v>1093</v>
      </c>
      <c r="P90" s="51" t="s">
        <v>489</v>
      </c>
      <c r="Q90" s="25" t="s">
        <v>211</v>
      </c>
      <c r="R90" s="25" t="s">
        <v>211</v>
      </c>
      <c r="S90" s="217" t="s">
        <v>512</v>
      </c>
      <c r="T90" s="24" t="s">
        <v>211</v>
      </c>
      <c r="U90" s="226" t="s">
        <v>550</v>
      </c>
      <c r="V90" s="226" t="s">
        <v>551</v>
      </c>
      <c r="W90" s="226" t="s">
        <v>211</v>
      </c>
      <c r="X90" s="24" t="s">
        <v>1039</v>
      </c>
      <c r="Y90" s="226" t="s">
        <v>578</v>
      </c>
      <c r="Z90" s="24" t="s">
        <v>211</v>
      </c>
      <c r="AA90" s="24" t="s">
        <v>211</v>
      </c>
      <c r="AB90" s="65" t="s">
        <v>220</v>
      </c>
      <c r="AC90" s="53" t="s">
        <v>221</v>
      </c>
      <c r="AD90" s="53" t="s">
        <v>258</v>
      </c>
      <c r="AE90" s="53" t="s">
        <v>579</v>
      </c>
      <c r="AF90" s="217"/>
      <c r="AG90" s="24" t="s">
        <v>586</v>
      </c>
      <c r="AH90" s="24" t="s">
        <v>587</v>
      </c>
      <c r="AI90" s="226" t="s">
        <v>634</v>
      </c>
      <c r="AJ90" s="24" t="s">
        <v>648</v>
      </c>
      <c r="AK90" s="24"/>
      <c r="AL90" s="428" t="s">
        <v>650</v>
      </c>
      <c r="AM90" s="24" t="s">
        <v>651</v>
      </c>
      <c r="AN90" s="226"/>
      <c r="AO90" s="226"/>
      <c r="AP90" s="226"/>
      <c r="AQ90" s="24" t="s">
        <v>668</v>
      </c>
      <c r="AR90" s="24">
        <v>750</v>
      </c>
      <c r="AS90" s="197">
        <v>3.9</v>
      </c>
      <c r="AT90" s="26" t="s">
        <v>1249</v>
      </c>
      <c r="AU90" s="24">
        <v>1500</v>
      </c>
      <c r="AV90" s="24" t="s">
        <v>211</v>
      </c>
      <c r="AW90" s="24">
        <v>20</v>
      </c>
      <c r="AX90" s="54"/>
      <c r="AY90" s="54"/>
      <c r="AZ90" s="54"/>
      <c r="BA90" s="219">
        <v>1.34</v>
      </c>
      <c r="BB90" s="63"/>
      <c r="BC90" s="26" t="s">
        <v>215</v>
      </c>
      <c r="BD90" s="26" t="s">
        <v>216</v>
      </c>
      <c r="BE90" s="26" t="s">
        <v>217</v>
      </c>
      <c r="BF90" s="26">
        <v>26.8</v>
      </c>
      <c r="BG90" s="26">
        <f>IFERROR((BV90*(1-Assumptions!$K$3))*(1-BT90),0)</f>
        <v>27.538758719999997</v>
      </c>
      <c r="BH90" s="26">
        <v>60</v>
      </c>
      <c r="BI90" s="183">
        <v>25</v>
      </c>
      <c r="BJ90" s="26"/>
      <c r="BK90" s="26"/>
      <c r="BL90" s="294">
        <v>26.8</v>
      </c>
      <c r="BM90" s="26"/>
      <c r="BN90" s="574">
        <f t="shared" si="25"/>
        <v>26.8</v>
      </c>
      <c r="BO90" s="143">
        <f>IFERROR(((IF(BN90&gt;0,BN90)))*INDEX(Assumptions!$B:$B,MATCH(AB90,Assumptions!$A:$A,0)),0)</f>
        <v>0.53600000000000003</v>
      </c>
      <c r="BP90" s="55">
        <f>IFERROR(((IF(BN90&gt;0,BN90)))*INDEX(Assumptions!$C:$C,MATCH(AB90,Assumptions!$A:$A,0)),0)</f>
        <v>0</v>
      </c>
      <c r="BQ90" s="55">
        <f>IFERROR(((IF(BN90&gt;0,BN90)))*INDEX(Assumptions!$D:$D,MATCH(AB90,Assumptions!$A:$A,0)),0)</f>
        <v>5.3600000000000002E-2</v>
      </c>
      <c r="BR90" s="55">
        <f>IFERROR(((IF(BN90&gt;0,BN90)))*INDEX(Assumptions!$G:$G,MATCH(AC90,Assumptions!$F:$F,0)),0)</f>
        <v>0</v>
      </c>
      <c r="BS90" s="55">
        <f t="shared" si="15"/>
        <v>0.58960000000000001</v>
      </c>
      <c r="BT90" s="56">
        <f>IFERROR(INDEX(Assumptions!$B:$B,MATCH(AB90,Assumptions!$A:$A,0))+INDEX(Assumptions!$C:$C,MATCH(AB90,Assumptions!$A:$A,0))+INDEX(Assumptions!$D:$D,MATCH(AB90,Assumptions!$A:$A,0))+INDEX(Assumptions!$G:$G,MATCH(AC90,Assumptions!$F:$F,0)),0)</f>
        <v>2.1999999999999999E-2</v>
      </c>
      <c r="BU90" s="26">
        <f t="shared" si="16"/>
        <v>27.389600000000002</v>
      </c>
      <c r="BV90" s="26">
        <f t="shared" si="17"/>
        <v>63.996000000000002</v>
      </c>
      <c r="BW90" s="26">
        <f t="shared" si="18"/>
        <v>67.222689075630257</v>
      </c>
      <c r="BX90" s="24">
        <v>2.5</v>
      </c>
      <c r="BY90" s="218">
        <v>159.99</v>
      </c>
      <c r="BZ90" s="145">
        <v>1</v>
      </c>
      <c r="CA90" s="26">
        <f t="shared" si="19"/>
        <v>27.389600000000002</v>
      </c>
      <c r="CB90" s="26">
        <f t="shared" si="20"/>
        <v>63.996000000000002</v>
      </c>
      <c r="CC90" s="318">
        <f t="shared" si="21"/>
        <v>0.57201075067191698</v>
      </c>
      <c r="CD90" s="26">
        <f t="shared" si="22"/>
        <v>360</v>
      </c>
      <c r="CE90" s="218"/>
      <c r="CF90" s="218"/>
      <c r="CG90" s="64" t="s">
        <v>714</v>
      </c>
      <c r="CH90" s="64">
        <v>43426</v>
      </c>
      <c r="CI90" s="64"/>
      <c r="CJ90" s="64" t="s">
        <v>721</v>
      </c>
      <c r="CK90" s="64"/>
      <c r="CL90" s="64">
        <v>43487</v>
      </c>
      <c r="CM90" s="64"/>
      <c r="CN90" s="64"/>
      <c r="CO90" s="65"/>
      <c r="CP90" s="65"/>
      <c r="CQ90" s="53"/>
      <c r="CR90" s="57">
        <v>6</v>
      </c>
      <c r="CS90" s="57">
        <v>7</v>
      </c>
      <c r="CT90" s="175" t="s">
        <v>478</v>
      </c>
      <c r="CU90" s="57"/>
      <c r="CV90" s="57"/>
      <c r="CW90" s="58"/>
      <c r="CX90" s="59"/>
      <c r="CY90" s="90"/>
      <c r="CZ90" s="60"/>
      <c r="DA90" s="60"/>
      <c r="DB90" s="60"/>
      <c r="DC90" s="120"/>
      <c r="DD90" s="61"/>
      <c r="DE90" s="61"/>
      <c r="DF90" s="61"/>
      <c r="DG90" s="61"/>
      <c r="DH90" s="61"/>
      <c r="DI90" s="61"/>
      <c r="DJ90" s="58"/>
      <c r="DK90" s="58"/>
      <c r="DL90" s="58"/>
      <c r="DM90" s="59"/>
      <c r="DN90" s="59"/>
      <c r="DO90" s="59"/>
      <c r="DP90" s="62"/>
      <c r="DQ90" s="62"/>
      <c r="DR90" s="62"/>
      <c r="DS90" s="123">
        <f t="shared" si="23"/>
        <v>0</v>
      </c>
      <c r="DT90" s="123">
        <f t="shared" si="24"/>
        <v>0</v>
      </c>
    </row>
    <row r="91" spans="1:124" s="66" customFormat="1" ht="15" hidden="1" customHeight="1">
      <c r="A91" s="217">
        <v>2021</v>
      </c>
      <c r="B91" s="52" t="s">
        <v>761</v>
      </c>
      <c r="C91" s="52" t="s">
        <v>1188</v>
      </c>
      <c r="D91" s="206">
        <v>7613</v>
      </c>
      <c r="E91" s="217" t="s">
        <v>371</v>
      </c>
      <c r="F91" s="217" t="s">
        <v>372</v>
      </c>
      <c r="G91" s="25">
        <v>1</v>
      </c>
      <c r="H91" s="25"/>
      <c r="I91" s="217"/>
      <c r="J91" s="25" t="s">
        <v>211</v>
      </c>
      <c r="K91" s="25" t="s">
        <v>479</v>
      </c>
      <c r="L91" s="217" t="s">
        <v>211</v>
      </c>
      <c r="M91" s="25" t="s">
        <v>218</v>
      </c>
      <c r="N91" s="25">
        <v>62033290</v>
      </c>
      <c r="O91" s="117" t="s">
        <v>1093</v>
      </c>
      <c r="P91" s="51" t="s">
        <v>489</v>
      </c>
      <c r="Q91" s="25" t="s">
        <v>211</v>
      </c>
      <c r="R91" s="25" t="s">
        <v>211</v>
      </c>
      <c r="S91" s="217" t="s">
        <v>512</v>
      </c>
      <c r="T91" s="24" t="s">
        <v>211</v>
      </c>
      <c r="U91" s="24" t="s">
        <v>552</v>
      </c>
      <c r="V91" s="24" t="s">
        <v>551</v>
      </c>
      <c r="W91" s="24" t="s">
        <v>211</v>
      </c>
      <c r="X91" s="24" t="s">
        <v>1039</v>
      </c>
      <c r="Y91" s="24" t="s">
        <v>578</v>
      </c>
      <c r="Z91" s="24" t="s">
        <v>211</v>
      </c>
      <c r="AA91" s="24" t="s">
        <v>211</v>
      </c>
      <c r="AB91" s="65" t="s">
        <v>220</v>
      </c>
      <c r="AC91" s="53" t="s">
        <v>221</v>
      </c>
      <c r="AD91" s="53" t="s">
        <v>258</v>
      </c>
      <c r="AE91" s="53" t="s">
        <v>579</v>
      </c>
      <c r="AF91" s="25"/>
      <c r="AG91" s="24" t="s">
        <v>586</v>
      </c>
      <c r="AH91" s="24" t="s">
        <v>587</v>
      </c>
      <c r="AI91" s="24" t="s">
        <v>634</v>
      </c>
      <c r="AJ91" s="24" t="s">
        <v>648</v>
      </c>
      <c r="AK91" s="24"/>
      <c r="AL91" s="428" t="s">
        <v>650</v>
      </c>
      <c r="AM91" s="24" t="s">
        <v>651</v>
      </c>
      <c r="AN91" s="226"/>
      <c r="AO91" s="226"/>
      <c r="AP91" s="226"/>
      <c r="AQ91" s="24" t="s">
        <v>668</v>
      </c>
      <c r="AR91" s="24">
        <v>800</v>
      </c>
      <c r="AS91" s="197">
        <v>3.9</v>
      </c>
      <c r="AT91" s="26" t="s">
        <v>1249</v>
      </c>
      <c r="AU91" s="24">
        <v>1500</v>
      </c>
      <c r="AV91" s="24" t="s">
        <v>709</v>
      </c>
      <c r="AW91" s="24">
        <v>40</v>
      </c>
      <c r="AX91" s="54"/>
      <c r="AY91" s="54"/>
      <c r="AZ91" s="54"/>
      <c r="BA91" s="219">
        <v>1.96</v>
      </c>
      <c r="BB91" s="63"/>
      <c r="BC91" s="26" t="s">
        <v>215</v>
      </c>
      <c r="BD91" s="26" t="s">
        <v>216</v>
      </c>
      <c r="BE91" s="26" t="s">
        <v>217</v>
      </c>
      <c r="BF91" s="26">
        <v>33.9</v>
      </c>
      <c r="BG91" s="26">
        <f>IFERROR((BV91*(1-Assumptions!$K$3))*(1-BT91),0)</f>
        <v>30.981318719999997</v>
      </c>
      <c r="BH91" s="26">
        <v>60</v>
      </c>
      <c r="BI91" s="26">
        <v>28.6</v>
      </c>
      <c r="BJ91" s="26"/>
      <c r="BK91" s="26"/>
      <c r="BL91" s="294">
        <v>30.2</v>
      </c>
      <c r="BM91" s="26"/>
      <c r="BN91" s="574">
        <f t="shared" si="25"/>
        <v>30.2</v>
      </c>
      <c r="BO91" s="143">
        <f>IFERROR(((IF(BN91&gt;0,BN91)))*INDEX(Assumptions!$B:$B,MATCH(AB91,Assumptions!$A:$A,0)),0)</f>
        <v>0.60399999999999998</v>
      </c>
      <c r="BP91" s="55">
        <f>IFERROR(((IF(BN91&gt;0,BN91)))*INDEX(Assumptions!$C:$C,MATCH(AB91,Assumptions!$A:$A,0)),0)</f>
        <v>0</v>
      </c>
      <c r="BQ91" s="55">
        <f>IFERROR(((IF(BN91&gt;0,BN91)))*INDEX(Assumptions!$D:$D,MATCH(AB91,Assumptions!$A:$A,0)),0)</f>
        <v>6.0400000000000002E-2</v>
      </c>
      <c r="BR91" s="55">
        <f>IFERROR(((IF(BN91&gt;0,BN91)))*INDEX(Assumptions!$G:$G,MATCH(AC91,Assumptions!$F:$F,0)),0)</f>
        <v>0</v>
      </c>
      <c r="BS91" s="55">
        <f t="shared" si="15"/>
        <v>0.66439999999999999</v>
      </c>
      <c r="BT91" s="56">
        <f>IFERROR(INDEX(Assumptions!$B:$B,MATCH(AB91,Assumptions!$A:$A,0))+INDEX(Assumptions!$C:$C,MATCH(AB91,Assumptions!$A:$A,0))+INDEX(Assumptions!$D:$D,MATCH(AB91,Assumptions!$A:$A,0))+INDEX(Assumptions!$G:$G,MATCH(AC91,Assumptions!$F:$F,0)),0)</f>
        <v>2.1999999999999999E-2</v>
      </c>
      <c r="BU91" s="26">
        <f t="shared" si="16"/>
        <v>30.8644</v>
      </c>
      <c r="BV91" s="26">
        <f t="shared" si="17"/>
        <v>71.996000000000009</v>
      </c>
      <c r="BW91" s="26">
        <f t="shared" si="18"/>
        <v>75.62605042016807</v>
      </c>
      <c r="BX91" s="24">
        <v>2.5</v>
      </c>
      <c r="BY91" s="218">
        <v>179.99</v>
      </c>
      <c r="BZ91" s="145">
        <v>1</v>
      </c>
      <c r="CA91" s="26">
        <f t="shared" si="19"/>
        <v>30.8644</v>
      </c>
      <c r="CB91" s="26">
        <f t="shared" si="20"/>
        <v>71.996000000000009</v>
      </c>
      <c r="CC91" s="318">
        <f t="shared" si="21"/>
        <v>0.57130396133118511</v>
      </c>
      <c r="CD91" s="26">
        <f t="shared" si="22"/>
        <v>420</v>
      </c>
      <c r="CE91" s="26"/>
      <c r="CF91" s="26"/>
      <c r="CG91" s="64"/>
      <c r="CH91" s="64" t="s">
        <v>480</v>
      </c>
      <c r="CI91" s="64"/>
      <c r="CJ91" s="64" t="s">
        <v>480</v>
      </c>
      <c r="CK91" s="64"/>
      <c r="CL91" s="64"/>
      <c r="CM91" s="64"/>
      <c r="CN91" s="64"/>
      <c r="CO91" s="65"/>
      <c r="CP91" s="65"/>
      <c r="CQ91" s="53"/>
      <c r="CR91" s="57">
        <v>7</v>
      </c>
      <c r="CS91" s="57">
        <v>6</v>
      </c>
      <c r="CT91" s="175" t="s">
        <v>478</v>
      </c>
      <c r="CU91" s="57"/>
      <c r="CV91" s="57"/>
      <c r="CW91" s="58"/>
      <c r="CX91" s="59"/>
      <c r="CY91" s="90"/>
      <c r="CZ91" s="60"/>
      <c r="DA91" s="60"/>
      <c r="DB91" s="60"/>
      <c r="DC91" s="120"/>
      <c r="DD91" s="61"/>
      <c r="DE91" s="61"/>
      <c r="DF91" s="61"/>
      <c r="DG91" s="61"/>
      <c r="DH91" s="61"/>
      <c r="DI91" s="61"/>
      <c r="DJ91" s="58"/>
      <c r="DK91" s="58"/>
      <c r="DL91" s="58"/>
      <c r="DM91" s="59"/>
      <c r="DN91" s="59"/>
      <c r="DO91" s="59"/>
      <c r="DP91" s="62"/>
      <c r="DQ91" s="62"/>
      <c r="DR91" s="62"/>
      <c r="DS91" s="123">
        <f t="shared" si="23"/>
        <v>0</v>
      </c>
      <c r="DT91" s="123">
        <f t="shared" si="24"/>
        <v>0</v>
      </c>
    </row>
    <row r="92" spans="1:124" s="66" customFormat="1" ht="15" hidden="1" customHeight="1">
      <c r="A92" s="217">
        <v>2022</v>
      </c>
      <c r="B92" s="52" t="s">
        <v>809</v>
      </c>
      <c r="C92" s="52" t="s">
        <v>1078</v>
      </c>
      <c r="D92" s="52">
        <v>8112</v>
      </c>
      <c r="E92" s="217" t="s">
        <v>373</v>
      </c>
      <c r="F92" s="217" t="s">
        <v>307</v>
      </c>
      <c r="G92" s="217">
        <v>1</v>
      </c>
      <c r="H92" s="217"/>
      <c r="I92" s="152">
        <v>43511</v>
      </c>
      <c r="J92" s="217" t="s">
        <v>211</v>
      </c>
      <c r="K92" s="217" t="s">
        <v>479</v>
      </c>
      <c r="L92" s="217" t="s">
        <v>211</v>
      </c>
      <c r="M92" s="217" t="s">
        <v>218</v>
      </c>
      <c r="N92" s="217">
        <v>62033290</v>
      </c>
      <c r="O92" s="117" t="s">
        <v>1093</v>
      </c>
      <c r="P92" s="51" t="s">
        <v>489</v>
      </c>
      <c r="Q92" s="217" t="s">
        <v>211</v>
      </c>
      <c r="R92" s="217" t="s">
        <v>211</v>
      </c>
      <c r="S92" s="217" t="s">
        <v>512</v>
      </c>
      <c r="T92" s="226" t="s">
        <v>211</v>
      </c>
      <c r="U92" s="226" t="s">
        <v>373</v>
      </c>
      <c r="V92" s="226" t="s">
        <v>551</v>
      </c>
      <c r="W92" s="226" t="s">
        <v>211</v>
      </c>
      <c r="X92" s="226" t="s">
        <v>1039</v>
      </c>
      <c r="Y92" s="226" t="s">
        <v>4</v>
      </c>
      <c r="Z92" s="226" t="s">
        <v>211</v>
      </c>
      <c r="AA92" s="226" t="s">
        <v>211</v>
      </c>
      <c r="AB92" s="65" t="s">
        <v>220</v>
      </c>
      <c r="AC92" s="53" t="s">
        <v>221</v>
      </c>
      <c r="AD92" s="53" t="s">
        <v>258</v>
      </c>
      <c r="AE92" s="53" t="s">
        <v>579</v>
      </c>
      <c r="AF92" s="217"/>
      <c r="AG92" s="226" t="s">
        <v>586</v>
      </c>
      <c r="AH92" s="226" t="s">
        <v>587</v>
      </c>
      <c r="AI92" s="226" t="s">
        <v>634</v>
      </c>
      <c r="AJ92" s="226" t="s">
        <v>648</v>
      </c>
      <c r="AK92" s="226"/>
      <c r="AL92" s="428" t="s">
        <v>650</v>
      </c>
      <c r="AM92" s="226" t="s">
        <v>651</v>
      </c>
      <c r="AN92" s="226"/>
      <c r="AO92" s="226"/>
      <c r="AP92" s="226"/>
      <c r="AQ92" s="226" t="s">
        <v>668</v>
      </c>
      <c r="AR92" s="226">
        <v>790</v>
      </c>
      <c r="AS92" s="197">
        <v>3.9</v>
      </c>
      <c r="AT92" s="218" t="s">
        <v>1249</v>
      </c>
      <c r="AU92" s="226">
        <v>1500</v>
      </c>
      <c r="AV92" s="226" t="s">
        <v>709</v>
      </c>
      <c r="AW92" s="226"/>
      <c r="AX92" s="54"/>
      <c r="AY92" s="54"/>
      <c r="AZ92" s="54"/>
      <c r="BA92" s="219">
        <v>1.6</v>
      </c>
      <c r="BB92" s="63"/>
      <c r="BC92" s="218" t="s">
        <v>215</v>
      </c>
      <c r="BD92" s="218" t="s">
        <v>216</v>
      </c>
      <c r="BE92" s="218" t="s">
        <v>217</v>
      </c>
      <c r="BF92" s="218">
        <v>33.9</v>
      </c>
      <c r="BG92" s="218">
        <f>IFERROR((BV92*(1-Assumptions!$K$3))*(1-BT92),0)</f>
        <v>27.538758719999997</v>
      </c>
      <c r="BH92" s="218">
        <v>60</v>
      </c>
      <c r="BI92" s="218">
        <v>28.6</v>
      </c>
      <c r="BJ92" s="218"/>
      <c r="BK92" s="218"/>
      <c r="BL92" s="294">
        <v>26.8</v>
      </c>
      <c r="BM92" s="218"/>
      <c r="BN92" s="574">
        <f t="shared" si="25"/>
        <v>26.8</v>
      </c>
      <c r="BO92" s="143">
        <f>IFERROR(((IF(BN92&gt;0,BN92)))*INDEX(Assumptions!$B:$B,MATCH(AB92,Assumptions!$A:$A,0)),0)</f>
        <v>0.53600000000000003</v>
      </c>
      <c r="BP92" s="55">
        <f>IFERROR(((IF(BN92&gt;0,BN92)))*INDEX(Assumptions!$C:$C,MATCH(AB92,Assumptions!$A:$A,0)),0)</f>
        <v>0</v>
      </c>
      <c r="BQ92" s="55">
        <f>IFERROR(((IF(BN92&gt;0,BN92)))*INDEX(Assumptions!$D:$D,MATCH(AB92,Assumptions!$A:$A,0)),0)</f>
        <v>5.3600000000000002E-2</v>
      </c>
      <c r="BR92" s="55">
        <f>IFERROR(((IF(BN92&gt;0,BN92)))*INDEX(Assumptions!$G:$G,MATCH(AC92,Assumptions!$F:$F,0)),0)</f>
        <v>0</v>
      </c>
      <c r="BS92" s="55">
        <f t="shared" si="15"/>
        <v>0.58960000000000001</v>
      </c>
      <c r="BT92" s="56">
        <f>IFERROR(INDEX(Assumptions!$B:$B,MATCH(AB92,Assumptions!$A:$A,0))+INDEX(Assumptions!$C:$C,MATCH(AB92,Assumptions!$A:$A,0))+INDEX(Assumptions!$D:$D,MATCH(AB92,Assumptions!$A:$A,0))+INDEX(Assumptions!$G:$G,MATCH(AC92,Assumptions!$F:$F,0)),0)</f>
        <v>2.1999999999999999E-2</v>
      </c>
      <c r="BU92" s="218">
        <f t="shared" si="16"/>
        <v>27.389600000000002</v>
      </c>
      <c r="BV92" s="218">
        <f t="shared" si="17"/>
        <v>63.996000000000002</v>
      </c>
      <c r="BW92" s="218">
        <f t="shared" si="18"/>
        <v>67.222689075630257</v>
      </c>
      <c r="BX92" s="226">
        <v>2.5</v>
      </c>
      <c r="BY92" s="218">
        <v>159.99</v>
      </c>
      <c r="BZ92" s="145">
        <v>1</v>
      </c>
      <c r="CA92" s="218">
        <f t="shared" si="19"/>
        <v>27.389600000000002</v>
      </c>
      <c r="CB92" s="218">
        <f t="shared" si="20"/>
        <v>63.996000000000002</v>
      </c>
      <c r="CC92" s="318">
        <f t="shared" si="21"/>
        <v>0.57201075067191698</v>
      </c>
      <c r="CD92" s="218">
        <f t="shared" si="22"/>
        <v>660</v>
      </c>
      <c r="CE92" s="218"/>
      <c r="CF92" s="218"/>
      <c r="CG92" s="64"/>
      <c r="CH92" s="64"/>
      <c r="CI92" s="64"/>
      <c r="CJ92" s="64"/>
      <c r="CK92" s="64"/>
      <c r="CL92" s="64"/>
      <c r="CM92" s="64"/>
      <c r="CN92" s="64"/>
      <c r="CO92" s="65"/>
      <c r="CP92" s="65"/>
      <c r="CQ92" s="53"/>
      <c r="CR92" s="57">
        <v>11</v>
      </c>
      <c r="CS92" s="57" t="s">
        <v>211</v>
      </c>
      <c r="CT92" s="175" t="s">
        <v>478</v>
      </c>
      <c r="CU92" s="57"/>
      <c r="CV92" s="57"/>
      <c r="CW92" s="58"/>
      <c r="CX92" s="59"/>
      <c r="CY92" s="90"/>
      <c r="CZ92" s="60"/>
      <c r="DA92" s="60"/>
      <c r="DB92" s="60"/>
      <c r="DC92" s="120"/>
      <c r="DD92" s="61"/>
      <c r="DE92" s="61"/>
      <c r="DF92" s="61"/>
      <c r="DG92" s="61"/>
      <c r="DH92" s="61"/>
      <c r="DI92" s="61"/>
      <c r="DJ92" s="58"/>
      <c r="DK92" s="58"/>
      <c r="DL92" s="58"/>
      <c r="DM92" s="59"/>
      <c r="DN92" s="59"/>
      <c r="DO92" s="59"/>
      <c r="DP92" s="62"/>
      <c r="DQ92" s="62"/>
      <c r="DR92" s="62"/>
      <c r="DS92" s="123">
        <f t="shared" si="23"/>
        <v>0</v>
      </c>
      <c r="DT92" s="123">
        <f t="shared" si="24"/>
        <v>0</v>
      </c>
    </row>
    <row r="93" spans="1:124" s="66" customFormat="1" ht="15" hidden="1" customHeight="1">
      <c r="A93" s="217">
        <v>2025</v>
      </c>
      <c r="B93" s="52" t="s">
        <v>810</v>
      </c>
      <c r="C93" s="52" t="s">
        <v>1078</v>
      </c>
      <c r="D93" s="206">
        <v>8142</v>
      </c>
      <c r="E93" s="217" t="s">
        <v>374</v>
      </c>
      <c r="F93" s="217" t="s">
        <v>370</v>
      </c>
      <c r="G93" s="25">
        <v>1</v>
      </c>
      <c r="H93" s="25"/>
      <c r="I93" s="217"/>
      <c r="J93" s="25" t="s">
        <v>211</v>
      </c>
      <c r="K93" s="25" t="s">
        <v>479</v>
      </c>
      <c r="L93" s="217" t="s">
        <v>211</v>
      </c>
      <c r="M93" s="25" t="s">
        <v>218</v>
      </c>
      <c r="N93" s="25">
        <v>62033290</v>
      </c>
      <c r="O93" s="117" t="s">
        <v>1093</v>
      </c>
      <c r="P93" s="51" t="s">
        <v>489</v>
      </c>
      <c r="Q93" s="25" t="s">
        <v>211</v>
      </c>
      <c r="R93" s="25" t="s">
        <v>211</v>
      </c>
      <c r="S93" s="217" t="s">
        <v>512</v>
      </c>
      <c r="T93" s="24" t="s">
        <v>211</v>
      </c>
      <c r="U93" s="24" t="s">
        <v>553</v>
      </c>
      <c r="V93" s="24" t="s">
        <v>551</v>
      </c>
      <c r="W93" s="24" t="s">
        <v>211</v>
      </c>
      <c r="X93" s="24" t="s">
        <v>1039</v>
      </c>
      <c r="Y93" s="24" t="s">
        <v>578</v>
      </c>
      <c r="Z93" s="24" t="s">
        <v>211</v>
      </c>
      <c r="AA93" s="24" t="s">
        <v>211</v>
      </c>
      <c r="AB93" s="65" t="s">
        <v>220</v>
      </c>
      <c r="AC93" s="53" t="s">
        <v>221</v>
      </c>
      <c r="AD93" s="53" t="s">
        <v>258</v>
      </c>
      <c r="AE93" s="53" t="s">
        <v>579</v>
      </c>
      <c r="AF93" s="25"/>
      <c r="AG93" s="24" t="s">
        <v>586</v>
      </c>
      <c r="AH93" s="24" t="s">
        <v>587</v>
      </c>
      <c r="AI93" s="24" t="s">
        <v>634</v>
      </c>
      <c r="AJ93" s="24" t="s">
        <v>648</v>
      </c>
      <c r="AK93" s="24"/>
      <c r="AL93" s="428" t="s">
        <v>650</v>
      </c>
      <c r="AM93" s="24" t="s">
        <v>651</v>
      </c>
      <c r="AN93" s="226"/>
      <c r="AO93" s="226"/>
      <c r="AP93" s="226"/>
      <c r="AQ93" s="24" t="s">
        <v>668</v>
      </c>
      <c r="AR93" s="24">
        <v>790</v>
      </c>
      <c r="AS93" s="197">
        <v>3.9</v>
      </c>
      <c r="AT93" s="26" t="s">
        <v>1249</v>
      </c>
      <c r="AU93" s="24">
        <v>1500</v>
      </c>
      <c r="AV93" s="24" t="s">
        <v>709</v>
      </c>
      <c r="AW93" s="24">
        <v>50</v>
      </c>
      <c r="AX93" s="54"/>
      <c r="AY93" s="54"/>
      <c r="AZ93" s="54"/>
      <c r="BA93" s="219">
        <v>2.25</v>
      </c>
      <c r="BB93" s="63"/>
      <c r="BC93" s="26" t="s">
        <v>215</v>
      </c>
      <c r="BD93" s="26" t="s">
        <v>216</v>
      </c>
      <c r="BE93" s="26" t="s">
        <v>217</v>
      </c>
      <c r="BF93" s="26">
        <v>38.5</v>
      </c>
      <c r="BG93" s="26">
        <f>IFERROR((BV93*(1-Assumptions!$K$3))*(1-BT93),0)</f>
        <v>39.587718719999998</v>
      </c>
      <c r="BH93" s="26">
        <v>60</v>
      </c>
      <c r="BI93" s="183">
        <v>30</v>
      </c>
      <c r="BJ93" s="26"/>
      <c r="BK93" s="26"/>
      <c r="BL93" s="294">
        <v>38.5</v>
      </c>
      <c r="BM93" s="26"/>
      <c r="BN93" s="574">
        <f t="shared" si="25"/>
        <v>38.5</v>
      </c>
      <c r="BO93" s="143">
        <f>IFERROR(((IF(BN93&gt;0,BN93)))*INDEX(Assumptions!$B:$B,MATCH(AB93,Assumptions!$A:$A,0)),0)</f>
        <v>0.77</v>
      </c>
      <c r="BP93" s="55">
        <f>IFERROR(((IF(BN93&gt;0,BN93)))*INDEX(Assumptions!$C:$C,MATCH(AB93,Assumptions!$A:$A,0)),0)</f>
        <v>0</v>
      </c>
      <c r="BQ93" s="55">
        <f>IFERROR(((IF(BN93&gt;0,BN93)))*INDEX(Assumptions!$D:$D,MATCH(AB93,Assumptions!$A:$A,0)),0)</f>
        <v>7.6999999999999999E-2</v>
      </c>
      <c r="BR93" s="55">
        <f>IFERROR(((IF(BN93&gt;0,BN93)))*INDEX(Assumptions!$G:$G,MATCH(AC93,Assumptions!$F:$F,0)),0)</f>
        <v>0</v>
      </c>
      <c r="BS93" s="55">
        <f t="shared" si="15"/>
        <v>0.84699999999999998</v>
      </c>
      <c r="BT93" s="56">
        <f>IFERROR(INDEX(Assumptions!$B:$B,MATCH(AB93,Assumptions!$A:$A,0))+INDEX(Assumptions!$C:$C,MATCH(AB93,Assumptions!$A:$A,0))+INDEX(Assumptions!$D:$D,MATCH(AB93,Assumptions!$A:$A,0))+INDEX(Assumptions!$G:$G,MATCH(AC93,Assumptions!$F:$F,0)),0)</f>
        <v>2.1999999999999999E-2</v>
      </c>
      <c r="BU93" s="26">
        <f t="shared" si="16"/>
        <v>39.347000000000001</v>
      </c>
      <c r="BV93" s="26">
        <f t="shared" si="17"/>
        <v>91.996000000000009</v>
      </c>
      <c r="BW93" s="26">
        <f t="shared" si="18"/>
        <v>96.634453781512619</v>
      </c>
      <c r="BX93" s="24">
        <v>2.5</v>
      </c>
      <c r="BY93" s="218">
        <v>229.99</v>
      </c>
      <c r="BZ93" s="145">
        <v>1</v>
      </c>
      <c r="CA93" s="26">
        <f t="shared" si="19"/>
        <v>39.347000000000001</v>
      </c>
      <c r="CB93" s="26">
        <f t="shared" si="20"/>
        <v>91.996000000000009</v>
      </c>
      <c r="CC93" s="316">
        <f t="shared" si="21"/>
        <v>0.57229662159224315</v>
      </c>
      <c r="CD93" s="26">
        <f t="shared" si="22"/>
        <v>480</v>
      </c>
      <c r="CE93" s="26"/>
      <c r="CF93" s="26"/>
      <c r="CG93" s="64" t="s">
        <v>714</v>
      </c>
      <c r="CH93" s="64">
        <v>43426</v>
      </c>
      <c r="CI93" s="64"/>
      <c r="CJ93" s="64" t="s">
        <v>721</v>
      </c>
      <c r="CK93" s="64"/>
      <c r="CL93" s="64">
        <v>43487</v>
      </c>
      <c r="CM93" s="64"/>
      <c r="CN93" s="64"/>
      <c r="CO93" s="65"/>
      <c r="CP93" s="65"/>
      <c r="CQ93" s="53"/>
      <c r="CR93" s="57">
        <v>8</v>
      </c>
      <c r="CS93" s="57" t="s">
        <v>211</v>
      </c>
      <c r="CT93" s="175" t="s">
        <v>478</v>
      </c>
      <c r="CU93" s="57"/>
      <c r="CV93" s="57"/>
      <c r="CW93" s="58"/>
      <c r="CX93" s="59"/>
      <c r="CY93" s="90"/>
      <c r="CZ93" s="60"/>
      <c r="DA93" s="60"/>
      <c r="DB93" s="60"/>
      <c r="DC93" s="120"/>
      <c r="DD93" s="61"/>
      <c r="DE93" s="61"/>
      <c r="DF93" s="61"/>
      <c r="DG93" s="61"/>
      <c r="DH93" s="61"/>
      <c r="DI93" s="61"/>
      <c r="DJ93" s="58"/>
      <c r="DK93" s="58"/>
      <c r="DL93" s="58"/>
      <c r="DM93" s="59"/>
      <c r="DN93" s="59"/>
      <c r="DO93" s="59"/>
      <c r="DP93" s="62"/>
      <c r="DQ93" s="62"/>
      <c r="DR93" s="62"/>
      <c r="DS93" s="123">
        <f t="shared" si="23"/>
        <v>0</v>
      </c>
      <c r="DT93" s="123">
        <f t="shared" si="24"/>
        <v>0</v>
      </c>
    </row>
    <row r="94" spans="1:124" s="66" customFormat="1" ht="15" hidden="1" customHeight="1">
      <c r="A94" s="52">
        <v>2027</v>
      </c>
      <c r="B94" s="52" t="s">
        <v>812</v>
      </c>
      <c r="C94" s="52" t="s">
        <v>977</v>
      </c>
      <c r="D94" s="52">
        <v>2011</v>
      </c>
      <c r="E94" s="25" t="s">
        <v>375</v>
      </c>
      <c r="F94" s="25" t="s">
        <v>299</v>
      </c>
      <c r="G94" s="25" t="s">
        <v>1485</v>
      </c>
      <c r="H94" s="52"/>
      <c r="I94" s="153">
        <v>43468</v>
      </c>
      <c r="J94" s="217" t="s">
        <v>1535</v>
      </c>
      <c r="K94" s="25" t="s">
        <v>479</v>
      </c>
      <c r="L94" s="25" t="s">
        <v>211</v>
      </c>
      <c r="M94" s="52" t="s">
        <v>218</v>
      </c>
      <c r="N94" s="25">
        <v>62033990</v>
      </c>
      <c r="O94" s="117" t="s">
        <v>1163</v>
      </c>
      <c r="P94" s="157" t="s">
        <v>489</v>
      </c>
      <c r="Q94" s="25" t="s">
        <v>211</v>
      </c>
      <c r="R94" s="25" t="s">
        <v>211</v>
      </c>
      <c r="S94" s="217" t="s">
        <v>516</v>
      </c>
      <c r="T94" s="24" t="s">
        <v>527</v>
      </c>
      <c r="U94" s="159" t="s">
        <v>4</v>
      </c>
      <c r="V94" s="159" t="s">
        <v>551</v>
      </c>
      <c r="W94" s="159" t="s">
        <v>211</v>
      </c>
      <c r="X94" s="24" t="s">
        <v>1039</v>
      </c>
      <c r="Y94" s="159" t="s">
        <v>4</v>
      </c>
      <c r="Z94" s="24" t="s">
        <v>211</v>
      </c>
      <c r="AA94" s="24" t="s">
        <v>211</v>
      </c>
      <c r="AB94" s="164" t="s">
        <v>220</v>
      </c>
      <c r="AC94" s="162" t="s">
        <v>221</v>
      </c>
      <c r="AD94" s="53" t="s">
        <v>258</v>
      </c>
      <c r="AE94" s="53" t="s">
        <v>211</v>
      </c>
      <c r="AF94" s="25"/>
      <c r="AG94" s="24" t="s">
        <v>592</v>
      </c>
      <c r="AH94" s="24" t="s">
        <v>593</v>
      </c>
      <c r="AI94" s="24" t="s">
        <v>211</v>
      </c>
      <c r="AJ94" s="24" t="s">
        <v>648</v>
      </c>
      <c r="AK94" s="24"/>
      <c r="AL94" s="428" t="s">
        <v>650</v>
      </c>
      <c r="AM94" s="24" t="s">
        <v>1274</v>
      </c>
      <c r="AN94" s="226"/>
      <c r="AO94" s="226"/>
      <c r="AP94" s="226"/>
      <c r="AQ94" s="24" t="s">
        <v>672</v>
      </c>
      <c r="AR94" s="24">
        <v>800</v>
      </c>
      <c r="AS94" s="197">
        <v>5.65</v>
      </c>
      <c r="AT94" s="26" t="s">
        <v>1259</v>
      </c>
      <c r="AU94" s="24" t="s">
        <v>694</v>
      </c>
      <c r="AV94" s="159"/>
      <c r="AW94" s="24">
        <v>120</v>
      </c>
      <c r="AX94" s="54"/>
      <c r="AY94" s="54"/>
      <c r="AZ94" s="54"/>
      <c r="BA94" s="219">
        <v>2.88</v>
      </c>
      <c r="BB94" s="63"/>
      <c r="BC94" s="26" t="s">
        <v>215</v>
      </c>
      <c r="BD94" s="26" t="s">
        <v>216</v>
      </c>
      <c r="BE94" s="26" t="s">
        <v>217</v>
      </c>
      <c r="BF94" s="168">
        <v>32.200000000000003</v>
      </c>
      <c r="BG94" s="26">
        <f>IFERROR((BV94*(1-Assumptions!$K$3))*(1-BT94),0)</f>
        <v>32.702598719999997</v>
      </c>
      <c r="BH94" s="26">
        <v>60</v>
      </c>
      <c r="BI94" s="26">
        <v>28.2</v>
      </c>
      <c r="BJ94" s="26"/>
      <c r="BK94" s="26"/>
      <c r="BL94" s="293">
        <v>32.5</v>
      </c>
      <c r="BM94" s="218">
        <v>31.9</v>
      </c>
      <c r="BN94" s="574">
        <v>31.9</v>
      </c>
      <c r="BO94" s="143">
        <f>IFERROR(((IF(BN94&gt;0,BN94)))*INDEX(Assumptions!$B:$B,MATCH(AB94,Assumptions!$A:$A,0)),0)</f>
        <v>0.63800000000000001</v>
      </c>
      <c r="BP94" s="55">
        <f>IFERROR(((IF(BN94&gt;0,BN94)))*INDEX(Assumptions!$C:$C,MATCH(AB94,Assumptions!$A:$A,0)),0)</f>
        <v>0</v>
      </c>
      <c r="BQ94" s="55">
        <f>IFERROR(((IF(BN94&gt;0,BN94)))*INDEX(Assumptions!$D:$D,MATCH(AB94,Assumptions!$A:$A,0)),0)</f>
        <v>6.3799999999999996E-2</v>
      </c>
      <c r="BR94" s="55">
        <f>IFERROR(((IF(BN94&gt;0,BN94)))*INDEX(Assumptions!$G:$G,MATCH(AC94,Assumptions!$F:$F,0)),0)</f>
        <v>0</v>
      </c>
      <c r="BS94" s="55">
        <f t="shared" si="15"/>
        <v>0.70179999999999998</v>
      </c>
      <c r="BT94" s="56">
        <f>IFERROR(INDEX(Assumptions!$B:$B,MATCH(AB94,Assumptions!$A:$A,0))+INDEX(Assumptions!$C:$C,MATCH(AB94,Assumptions!$A:$A,0))+INDEX(Assumptions!$D:$D,MATCH(AB94,Assumptions!$A:$A,0))+INDEX(Assumptions!$G:$G,MATCH(AC94,Assumptions!$F:$F,0)),0)</f>
        <v>2.1999999999999999E-2</v>
      </c>
      <c r="BU94" s="26">
        <f t="shared" si="16"/>
        <v>32.601799999999997</v>
      </c>
      <c r="BV94" s="26">
        <f t="shared" si="17"/>
        <v>75.996000000000009</v>
      </c>
      <c r="BW94" s="26">
        <f t="shared" si="18"/>
        <v>79.827731092436977</v>
      </c>
      <c r="BX94" s="24">
        <v>2.5</v>
      </c>
      <c r="BY94" s="218">
        <v>189.99</v>
      </c>
      <c r="BZ94" s="145">
        <v>1</v>
      </c>
      <c r="CA94" s="26">
        <f t="shared" si="19"/>
        <v>32.601799999999997</v>
      </c>
      <c r="CB94" s="26">
        <f t="shared" si="20"/>
        <v>75.996000000000009</v>
      </c>
      <c r="CC94" s="316">
        <f t="shared" si="21"/>
        <v>0.57100636875625044</v>
      </c>
      <c r="CD94" s="26">
        <f t="shared" si="22"/>
        <v>780</v>
      </c>
      <c r="CE94" s="168"/>
      <c r="CF94" s="168"/>
      <c r="CG94" s="170"/>
      <c r="CH94" s="170"/>
      <c r="CI94" s="170"/>
      <c r="CJ94" s="170"/>
      <c r="CK94" s="170"/>
      <c r="CL94" s="170"/>
      <c r="CM94" s="64"/>
      <c r="CN94" s="64"/>
      <c r="CO94" s="164"/>
      <c r="CP94" s="164"/>
      <c r="CQ94" s="53"/>
      <c r="CR94" s="57">
        <v>13</v>
      </c>
      <c r="CS94" s="57" t="s">
        <v>211</v>
      </c>
      <c r="CT94" s="174" t="s">
        <v>478</v>
      </c>
      <c r="CU94" s="57"/>
      <c r="CV94" s="57"/>
      <c r="CW94" s="58"/>
      <c r="CX94" s="59"/>
      <c r="CY94" s="90"/>
      <c r="CZ94" s="60"/>
      <c r="DA94" s="60"/>
      <c r="DB94" s="60"/>
      <c r="DC94" s="120"/>
      <c r="DD94" s="61"/>
      <c r="DE94" s="61"/>
      <c r="DF94" s="61"/>
      <c r="DG94" s="61"/>
      <c r="DH94" s="61"/>
      <c r="DI94" s="61"/>
      <c r="DJ94" s="58"/>
      <c r="DK94" s="58"/>
      <c r="DL94" s="58"/>
      <c r="DM94" s="59"/>
      <c r="DN94" s="59"/>
      <c r="DO94" s="59"/>
      <c r="DP94" s="62"/>
      <c r="DQ94" s="62"/>
      <c r="DR94" s="62"/>
      <c r="DS94" s="123">
        <f t="shared" si="23"/>
        <v>0</v>
      </c>
      <c r="DT94" s="123">
        <f t="shared" si="24"/>
        <v>0</v>
      </c>
    </row>
    <row r="95" spans="1:124" s="66" customFormat="1" ht="15" hidden="1" customHeight="1">
      <c r="A95" s="217">
        <v>2040</v>
      </c>
      <c r="B95" s="52" t="s">
        <v>770</v>
      </c>
      <c r="C95" s="52" t="s">
        <v>1078</v>
      </c>
      <c r="D95" s="52">
        <v>8145</v>
      </c>
      <c r="E95" s="25" t="s">
        <v>377</v>
      </c>
      <c r="F95" s="217" t="s">
        <v>1548</v>
      </c>
      <c r="G95" s="217">
        <v>3</v>
      </c>
      <c r="H95" s="217"/>
      <c r="I95" s="217"/>
      <c r="J95" s="25" t="s">
        <v>211</v>
      </c>
      <c r="K95" s="25" t="s">
        <v>479</v>
      </c>
      <c r="L95" s="25" t="s">
        <v>211</v>
      </c>
      <c r="M95" s="25" t="s">
        <v>1176</v>
      </c>
      <c r="N95" s="217">
        <v>62053000</v>
      </c>
      <c r="O95" s="117" t="s">
        <v>1167</v>
      </c>
      <c r="P95" s="51" t="s">
        <v>489</v>
      </c>
      <c r="Q95" s="25" t="s">
        <v>211</v>
      </c>
      <c r="R95" s="25" t="s">
        <v>211</v>
      </c>
      <c r="S95" s="217" t="s">
        <v>512</v>
      </c>
      <c r="T95" s="24" t="s">
        <v>211</v>
      </c>
      <c r="U95" s="226" t="s">
        <v>4</v>
      </c>
      <c r="V95" s="226" t="s">
        <v>551</v>
      </c>
      <c r="W95" s="226" t="s">
        <v>211</v>
      </c>
      <c r="X95" s="24" t="s">
        <v>1039</v>
      </c>
      <c r="Y95" s="226" t="s">
        <v>4</v>
      </c>
      <c r="Z95" s="24" t="s">
        <v>211</v>
      </c>
      <c r="AA95" s="24" t="s">
        <v>211</v>
      </c>
      <c r="AB95" s="65" t="s">
        <v>220</v>
      </c>
      <c r="AC95" s="53" t="s">
        <v>221</v>
      </c>
      <c r="AD95" s="313" t="s">
        <v>258</v>
      </c>
      <c r="AE95" s="53" t="s">
        <v>741</v>
      </c>
      <c r="AF95" s="25"/>
      <c r="AG95" s="24" t="s">
        <v>590</v>
      </c>
      <c r="AH95" s="226" t="s">
        <v>604</v>
      </c>
      <c r="AI95" s="226" t="s">
        <v>211</v>
      </c>
      <c r="AJ95" s="24" t="s">
        <v>648</v>
      </c>
      <c r="AK95" s="24"/>
      <c r="AL95" s="428" t="s">
        <v>650</v>
      </c>
      <c r="AM95" s="24" t="s">
        <v>652</v>
      </c>
      <c r="AN95" s="226"/>
      <c r="AO95" s="226"/>
      <c r="AP95" s="226"/>
      <c r="AQ95" s="226" t="s">
        <v>678</v>
      </c>
      <c r="AR95" s="226">
        <v>260</v>
      </c>
      <c r="AS95" s="197">
        <v>3.8</v>
      </c>
      <c r="AT95" s="218" t="s">
        <v>1256</v>
      </c>
      <c r="AU95" s="226" t="s">
        <v>695</v>
      </c>
      <c r="AV95" s="24" t="s">
        <v>711</v>
      </c>
      <c r="AW95" s="24">
        <v>34</v>
      </c>
      <c r="AX95" s="54"/>
      <c r="AY95" s="54"/>
      <c r="AZ95" s="54"/>
      <c r="BA95" s="506">
        <v>1.76</v>
      </c>
      <c r="BB95" s="63"/>
      <c r="BC95" s="26" t="s">
        <v>215</v>
      </c>
      <c r="BD95" s="26" t="s">
        <v>216</v>
      </c>
      <c r="BE95" s="26" t="s">
        <v>217</v>
      </c>
      <c r="BF95" s="26">
        <v>22</v>
      </c>
      <c r="BG95" s="26">
        <f>IFERROR((BV95*(1-Assumptions!$K$3))*(1-BT95),0)</f>
        <v>24.09619872</v>
      </c>
      <c r="BH95" s="26">
        <v>60</v>
      </c>
      <c r="BI95" s="218">
        <v>24.3</v>
      </c>
      <c r="BJ95" s="26"/>
      <c r="BK95" s="26"/>
      <c r="BL95" s="296">
        <v>29.5</v>
      </c>
      <c r="BM95" s="26"/>
      <c r="BN95" s="576">
        <f t="shared" si="25"/>
        <v>29.5</v>
      </c>
      <c r="BO95" s="143">
        <f>IFERROR(((IF(BN95&gt;0,BN95)))*INDEX(Assumptions!$B:$B,MATCH(AB95,Assumptions!$A:$A,0)),0)</f>
        <v>0.59</v>
      </c>
      <c r="BP95" s="55">
        <f>IFERROR(((IF(BN95&gt;0,BN95)))*INDEX(Assumptions!$C:$C,MATCH(AB95,Assumptions!$A:$A,0)),0)</f>
        <v>0</v>
      </c>
      <c r="BQ95" s="55">
        <f>IFERROR(((IF(BN95&gt;0,BN95)))*INDEX(Assumptions!$D:$D,MATCH(AB95,Assumptions!$A:$A,0)),0)</f>
        <v>5.9000000000000004E-2</v>
      </c>
      <c r="BR95" s="55">
        <f>IFERROR(((IF(BN95&gt;0,BN95)))*INDEX(Assumptions!$G:$G,MATCH(AC95,Assumptions!$F:$F,0)),0)</f>
        <v>0</v>
      </c>
      <c r="BS95" s="55">
        <f t="shared" si="15"/>
        <v>0.64900000000000002</v>
      </c>
      <c r="BT95" s="56">
        <f>IFERROR(INDEX(Assumptions!$B:$B,MATCH(AB95,Assumptions!$A:$A,0))+INDEX(Assumptions!$C:$C,MATCH(AB95,Assumptions!$A:$A,0))+INDEX(Assumptions!$D:$D,MATCH(AB95,Assumptions!$A:$A,0))+INDEX(Assumptions!$G:$G,MATCH(AC95,Assumptions!$F:$F,0)),0)</f>
        <v>2.1999999999999999E-2</v>
      </c>
      <c r="BU95" s="26">
        <f t="shared" si="16"/>
        <v>30.149000000000001</v>
      </c>
      <c r="BV95" s="26">
        <f t="shared" si="17"/>
        <v>55.996000000000002</v>
      </c>
      <c r="BW95" s="26">
        <f t="shared" si="18"/>
        <v>58.819327731092443</v>
      </c>
      <c r="BX95" s="24">
        <v>2.5</v>
      </c>
      <c r="BY95" s="168">
        <v>139.99</v>
      </c>
      <c r="BZ95" s="145">
        <v>1</v>
      </c>
      <c r="CA95" s="26">
        <f t="shared" si="19"/>
        <v>30.149000000000001</v>
      </c>
      <c r="CB95" s="26">
        <f t="shared" si="20"/>
        <v>55.996000000000002</v>
      </c>
      <c r="CC95" s="315">
        <f t="shared" si="21"/>
        <v>0.46158654189584969</v>
      </c>
      <c r="CD95" s="26">
        <f t="shared" si="22"/>
        <v>660</v>
      </c>
      <c r="CE95" s="218"/>
      <c r="CF95" s="218"/>
      <c r="CG95" s="64"/>
      <c r="CH95" s="64"/>
      <c r="CI95" s="64"/>
      <c r="CJ95" s="64"/>
      <c r="CK95" s="64"/>
      <c r="CL95" s="64"/>
      <c r="CM95" s="64"/>
      <c r="CN95" s="64"/>
      <c r="CO95" s="65"/>
      <c r="CP95" s="65"/>
      <c r="CQ95" s="53"/>
      <c r="CR95" s="57">
        <v>11</v>
      </c>
      <c r="CS95" s="57" t="s">
        <v>211</v>
      </c>
      <c r="CT95" s="175" t="s">
        <v>478</v>
      </c>
      <c r="CU95" s="57"/>
      <c r="CV95" s="57"/>
      <c r="CW95" s="58"/>
      <c r="CX95" s="544"/>
      <c r="CY95" s="544" t="s">
        <v>1739</v>
      </c>
      <c r="CZ95" s="60"/>
      <c r="DA95" s="60"/>
      <c r="DB95" s="60"/>
      <c r="DC95" s="120"/>
      <c r="DD95" s="61"/>
      <c r="DE95" s="61"/>
      <c r="DF95" s="61"/>
      <c r="DG95" s="61"/>
      <c r="DH95" s="61"/>
      <c r="DI95" s="61"/>
      <c r="DJ95" s="58"/>
      <c r="DK95" s="58"/>
      <c r="DL95" s="58"/>
      <c r="DM95" s="59"/>
      <c r="DN95" s="59"/>
      <c r="DO95" s="59"/>
      <c r="DP95" s="62"/>
      <c r="DQ95" s="62"/>
      <c r="DR95" s="62"/>
      <c r="DS95" s="123">
        <f t="shared" si="23"/>
        <v>0</v>
      </c>
      <c r="DT95" s="123">
        <f t="shared" si="24"/>
        <v>0</v>
      </c>
    </row>
    <row r="96" spans="1:124" s="66" customFormat="1" ht="15" hidden="1" customHeight="1">
      <c r="A96" s="217">
        <v>2045</v>
      </c>
      <c r="B96" s="52" t="s">
        <v>771</v>
      </c>
      <c r="C96" s="52" t="s">
        <v>1078</v>
      </c>
      <c r="D96" s="206">
        <v>1023</v>
      </c>
      <c r="E96" s="25" t="s">
        <v>377</v>
      </c>
      <c r="F96" s="25" t="s">
        <v>379</v>
      </c>
      <c r="G96" s="217">
        <v>3</v>
      </c>
      <c r="H96" s="217"/>
      <c r="I96" s="217"/>
      <c r="J96" s="25" t="s">
        <v>211</v>
      </c>
      <c r="K96" s="25" t="s">
        <v>479</v>
      </c>
      <c r="L96" s="217" t="s">
        <v>211</v>
      </c>
      <c r="M96" s="25" t="s">
        <v>1176</v>
      </c>
      <c r="N96" s="217">
        <v>62053000</v>
      </c>
      <c r="O96" s="117" t="s">
        <v>1167</v>
      </c>
      <c r="P96" s="51" t="s">
        <v>489</v>
      </c>
      <c r="Q96" s="25" t="s">
        <v>211</v>
      </c>
      <c r="R96" s="25" t="s">
        <v>7</v>
      </c>
      <c r="S96" s="217" t="s">
        <v>522</v>
      </c>
      <c r="T96" s="24" t="s">
        <v>211</v>
      </c>
      <c r="U96" s="226" t="s">
        <v>4</v>
      </c>
      <c r="V96" s="226" t="s">
        <v>551</v>
      </c>
      <c r="W96" s="226" t="s">
        <v>211</v>
      </c>
      <c r="X96" s="24" t="s">
        <v>1039</v>
      </c>
      <c r="Y96" s="226" t="s">
        <v>4</v>
      </c>
      <c r="Z96" s="24" t="s">
        <v>211</v>
      </c>
      <c r="AA96" s="24" t="s">
        <v>211</v>
      </c>
      <c r="AB96" s="65" t="s">
        <v>220</v>
      </c>
      <c r="AC96" s="53" t="s">
        <v>221</v>
      </c>
      <c r="AD96" s="313" t="s">
        <v>258</v>
      </c>
      <c r="AE96" s="53" t="s">
        <v>741</v>
      </c>
      <c r="AF96" s="25"/>
      <c r="AG96" s="24" t="s">
        <v>590</v>
      </c>
      <c r="AH96" s="24" t="s">
        <v>601</v>
      </c>
      <c r="AI96" s="226" t="s">
        <v>211</v>
      </c>
      <c r="AJ96" s="24" t="s">
        <v>648</v>
      </c>
      <c r="AK96" s="24"/>
      <c r="AL96" s="428" t="s">
        <v>650</v>
      </c>
      <c r="AM96" s="24" t="s">
        <v>652</v>
      </c>
      <c r="AN96" s="226"/>
      <c r="AO96" s="226"/>
      <c r="AP96" s="226"/>
      <c r="AQ96" s="226" t="s">
        <v>678</v>
      </c>
      <c r="AR96" s="24">
        <v>750</v>
      </c>
      <c r="AS96" s="197">
        <v>6.5</v>
      </c>
      <c r="AT96" s="26" t="s">
        <v>1254</v>
      </c>
      <c r="AU96" s="24"/>
      <c r="AV96" s="24" t="s">
        <v>711</v>
      </c>
      <c r="AW96" s="24">
        <v>34</v>
      </c>
      <c r="AX96" s="54"/>
      <c r="AY96" s="54"/>
      <c r="AZ96" s="54"/>
      <c r="BA96" s="219">
        <v>1.76</v>
      </c>
      <c r="BB96" s="63"/>
      <c r="BC96" s="26" t="s">
        <v>215</v>
      </c>
      <c r="BD96" s="26" t="s">
        <v>216</v>
      </c>
      <c r="BE96" s="26" t="s">
        <v>217</v>
      </c>
      <c r="BF96" s="26">
        <v>22</v>
      </c>
      <c r="BG96" s="26">
        <f>IFERROR((BV96*(1-Assumptions!$K$3))*(1-BT96),0)</f>
        <v>24.09619872</v>
      </c>
      <c r="BH96" s="26">
        <v>60</v>
      </c>
      <c r="BI96" s="26">
        <v>24.3</v>
      </c>
      <c r="BJ96" s="26"/>
      <c r="BK96" s="26"/>
      <c r="BL96" s="296">
        <v>29.5</v>
      </c>
      <c r="BM96" s="26"/>
      <c r="BN96" s="576">
        <f t="shared" si="25"/>
        <v>29.5</v>
      </c>
      <c r="BO96" s="143">
        <f>IFERROR(((IF(BN96&gt;0,BN96)))*INDEX(Assumptions!$B:$B,MATCH(AB96,Assumptions!$A:$A,0)),0)</f>
        <v>0.59</v>
      </c>
      <c r="BP96" s="55">
        <f>IFERROR(((IF(BN96&gt;0,BN96)))*INDEX(Assumptions!$C:$C,MATCH(AB96,Assumptions!$A:$A,0)),0)</f>
        <v>0</v>
      </c>
      <c r="BQ96" s="55">
        <f>IFERROR(((IF(BN96&gt;0,BN96)))*INDEX(Assumptions!$D:$D,MATCH(AB96,Assumptions!$A:$A,0)),0)</f>
        <v>5.9000000000000004E-2</v>
      </c>
      <c r="BR96" s="55">
        <f>IFERROR(((IF(BN96&gt;0,BN96)))*INDEX(Assumptions!$G:$G,MATCH(AC96,Assumptions!$F:$F,0)),0)</f>
        <v>0</v>
      </c>
      <c r="BS96" s="55">
        <f t="shared" si="15"/>
        <v>0.64900000000000002</v>
      </c>
      <c r="BT96" s="56">
        <f>IFERROR(INDEX(Assumptions!$B:$B,MATCH(AB96,Assumptions!$A:$A,0))+INDEX(Assumptions!$C:$C,MATCH(AB96,Assumptions!$A:$A,0))+INDEX(Assumptions!$D:$D,MATCH(AB96,Assumptions!$A:$A,0))+INDEX(Assumptions!$G:$G,MATCH(AC96,Assumptions!$F:$F,0)),0)</f>
        <v>2.1999999999999999E-2</v>
      </c>
      <c r="BU96" s="26">
        <f t="shared" si="16"/>
        <v>30.149000000000001</v>
      </c>
      <c r="BV96" s="26">
        <f t="shared" si="17"/>
        <v>55.996000000000002</v>
      </c>
      <c r="BW96" s="26">
        <f t="shared" si="18"/>
        <v>58.819327731092443</v>
      </c>
      <c r="BX96" s="24">
        <v>2.5</v>
      </c>
      <c r="BY96" s="168">
        <v>139.99</v>
      </c>
      <c r="BZ96" s="145">
        <v>1</v>
      </c>
      <c r="CA96" s="26">
        <f t="shared" si="19"/>
        <v>30.149000000000001</v>
      </c>
      <c r="CB96" s="26">
        <f t="shared" si="20"/>
        <v>55.996000000000002</v>
      </c>
      <c r="CC96" s="315">
        <f t="shared" si="21"/>
        <v>0.46158654189584969</v>
      </c>
      <c r="CD96" s="26">
        <f t="shared" si="22"/>
        <v>780</v>
      </c>
      <c r="CE96" s="218"/>
      <c r="CF96" s="218"/>
      <c r="CG96" s="64"/>
      <c r="CH96" s="64"/>
      <c r="CI96" s="64"/>
      <c r="CJ96" s="64"/>
      <c r="CK96" s="64"/>
      <c r="CL96" s="64"/>
      <c r="CM96" s="64"/>
      <c r="CN96" s="64"/>
      <c r="CO96" s="65"/>
      <c r="CP96" s="65"/>
      <c r="CQ96" s="53"/>
      <c r="CR96" s="57">
        <v>13</v>
      </c>
      <c r="CS96" s="57" t="s">
        <v>211</v>
      </c>
      <c r="CT96" s="175" t="s">
        <v>478</v>
      </c>
      <c r="CU96" s="57"/>
      <c r="CV96" s="57"/>
      <c r="CW96" s="58"/>
      <c r="CX96" s="59"/>
      <c r="CY96" s="90"/>
      <c r="CZ96" s="60"/>
      <c r="DA96" s="60"/>
      <c r="DB96" s="60"/>
      <c r="DC96" s="120"/>
      <c r="DD96" s="61"/>
      <c r="DE96" s="61"/>
      <c r="DF96" s="61"/>
      <c r="DG96" s="61"/>
      <c r="DH96" s="61"/>
      <c r="DI96" s="61"/>
      <c r="DJ96" s="58"/>
      <c r="DK96" s="58"/>
      <c r="DL96" s="58"/>
      <c r="DM96" s="59"/>
      <c r="DN96" s="59"/>
      <c r="DO96" s="59"/>
      <c r="DP96" s="62"/>
      <c r="DQ96" s="62"/>
      <c r="DR96" s="62"/>
      <c r="DS96" s="123">
        <f t="shared" si="23"/>
        <v>0</v>
      </c>
      <c r="DT96" s="123">
        <f t="shared" si="24"/>
        <v>0</v>
      </c>
    </row>
    <row r="97" spans="1:124" s="66" customFormat="1" ht="15" hidden="1" customHeight="1">
      <c r="A97" s="217">
        <v>2050</v>
      </c>
      <c r="B97" s="52" t="s">
        <v>837</v>
      </c>
      <c r="C97" s="52" t="s">
        <v>1192</v>
      </c>
      <c r="D97" s="52">
        <v>7200</v>
      </c>
      <c r="E97" s="217" t="s">
        <v>380</v>
      </c>
      <c r="F97" s="217" t="s">
        <v>381</v>
      </c>
      <c r="G97" s="217">
        <v>3</v>
      </c>
      <c r="H97" s="217"/>
      <c r="I97" s="217"/>
      <c r="J97" s="217" t="s">
        <v>211</v>
      </c>
      <c r="K97" s="217" t="s">
        <v>479</v>
      </c>
      <c r="L97" s="217" t="s">
        <v>211</v>
      </c>
      <c r="M97" s="217" t="s">
        <v>1176</v>
      </c>
      <c r="N97" s="217">
        <v>62053000</v>
      </c>
      <c r="O97" s="117" t="s">
        <v>1167</v>
      </c>
      <c r="P97" s="51" t="s">
        <v>489</v>
      </c>
      <c r="Q97" s="217" t="s">
        <v>211</v>
      </c>
      <c r="R97" s="217" t="s">
        <v>211</v>
      </c>
      <c r="S97" s="217" t="s">
        <v>518</v>
      </c>
      <c r="T97" s="226" t="s">
        <v>211</v>
      </c>
      <c r="U97" s="226" t="s">
        <v>4</v>
      </c>
      <c r="V97" s="226" t="s">
        <v>551</v>
      </c>
      <c r="W97" s="226" t="s">
        <v>211</v>
      </c>
      <c r="X97" s="226" t="s">
        <v>1039</v>
      </c>
      <c r="Y97" s="226" t="s">
        <v>4</v>
      </c>
      <c r="Z97" s="226" t="s">
        <v>211</v>
      </c>
      <c r="AA97" s="226" t="s">
        <v>211</v>
      </c>
      <c r="AB97" s="65" t="s">
        <v>220</v>
      </c>
      <c r="AC97" s="53" t="s">
        <v>221</v>
      </c>
      <c r="AD97" s="53" t="s">
        <v>258</v>
      </c>
      <c r="AE97" s="53" t="s">
        <v>579</v>
      </c>
      <c r="AF97" s="217"/>
      <c r="AG97" s="226" t="s">
        <v>590</v>
      </c>
      <c r="AH97" s="226" t="s">
        <v>604</v>
      </c>
      <c r="AI97" s="226" t="s">
        <v>211</v>
      </c>
      <c r="AJ97" s="226" t="s">
        <v>648</v>
      </c>
      <c r="AK97" s="226"/>
      <c r="AL97" s="428" t="s">
        <v>650</v>
      </c>
      <c r="AM97" s="226" t="s">
        <v>652</v>
      </c>
      <c r="AN97" s="226"/>
      <c r="AO97" s="226"/>
      <c r="AP97" s="226"/>
      <c r="AQ97" s="226" t="s">
        <v>678</v>
      </c>
      <c r="AR97" s="226">
        <v>600</v>
      </c>
      <c r="AS97" s="197">
        <v>3.8</v>
      </c>
      <c r="AT97" s="218" t="s">
        <v>1256</v>
      </c>
      <c r="AU97" s="226" t="s">
        <v>695</v>
      </c>
      <c r="AV97" s="226" t="s">
        <v>711</v>
      </c>
      <c r="AW97" s="226">
        <v>34</v>
      </c>
      <c r="AX97" s="54"/>
      <c r="AY97" s="54"/>
      <c r="AZ97" s="54"/>
      <c r="BA97" s="219">
        <v>1.58</v>
      </c>
      <c r="BB97" s="63"/>
      <c r="BC97" s="218" t="s">
        <v>215</v>
      </c>
      <c r="BD97" s="218" t="s">
        <v>216</v>
      </c>
      <c r="BE97" s="218" t="s">
        <v>217</v>
      </c>
      <c r="BF97" s="218">
        <v>20.3</v>
      </c>
      <c r="BG97" s="218">
        <f>IFERROR((BV97*(1-Assumptions!$K$3))*(1-BT97),0)</f>
        <v>20.653638719999996</v>
      </c>
      <c r="BH97" s="218">
        <v>60</v>
      </c>
      <c r="BI97" s="218">
        <v>24.3</v>
      </c>
      <c r="BJ97" s="218"/>
      <c r="BK97" s="218"/>
      <c r="BL97" s="294">
        <v>20.100000000000001</v>
      </c>
      <c r="BM97" s="218"/>
      <c r="BN97" s="574">
        <f t="shared" si="25"/>
        <v>20.100000000000001</v>
      </c>
      <c r="BO97" s="143">
        <f>IFERROR(((IF(BN97&gt;0,BN97)))*INDEX(Assumptions!$B:$B,MATCH(AB97,Assumptions!$A:$A,0)),0)</f>
        <v>0.40200000000000002</v>
      </c>
      <c r="BP97" s="55">
        <f>IFERROR(((IF(BN97&gt;0,BN97)))*INDEX(Assumptions!$C:$C,MATCH(AB97,Assumptions!$A:$A,0)),0)</f>
        <v>0</v>
      </c>
      <c r="BQ97" s="55">
        <f>IFERROR(((IF(BN97&gt;0,BN97)))*INDEX(Assumptions!$D:$D,MATCH(AB97,Assumptions!$A:$A,0)),0)</f>
        <v>4.0200000000000007E-2</v>
      </c>
      <c r="BR97" s="55">
        <f>IFERROR(((IF(BN97&gt;0,BN97)))*INDEX(Assumptions!$G:$G,MATCH(AC97,Assumptions!$F:$F,0)),0)</f>
        <v>0</v>
      </c>
      <c r="BS97" s="55">
        <f t="shared" si="15"/>
        <v>0.44220000000000004</v>
      </c>
      <c r="BT97" s="56">
        <f>IFERROR(INDEX(Assumptions!$B:$B,MATCH(AB97,Assumptions!$A:$A,0))+INDEX(Assumptions!$C:$C,MATCH(AB97,Assumptions!$A:$A,0))+INDEX(Assumptions!$D:$D,MATCH(AB97,Assumptions!$A:$A,0))+INDEX(Assumptions!$G:$G,MATCH(AC97,Assumptions!$F:$F,0)),0)</f>
        <v>2.1999999999999999E-2</v>
      </c>
      <c r="BU97" s="218">
        <f t="shared" si="16"/>
        <v>20.542200000000001</v>
      </c>
      <c r="BV97" s="218">
        <f t="shared" si="17"/>
        <v>47.995999999999995</v>
      </c>
      <c r="BW97" s="218">
        <f t="shared" si="18"/>
        <v>50.415966386554622</v>
      </c>
      <c r="BX97" s="226">
        <v>2.5</v>
      </c>
      <c r="BY97" s="218">
        <v>119.99</v>
      </c>
      <c r="BZ97" s="145">
        <v>1</v>
      </c>
      <c r="CA97" s="218">
        <f t="shared" si="19"/>
        <v>20.542200000000001</v>
      </c>
      <c r="CB97" s="218">
        <f t="shared" si="20"/>
        <v>47.995999999999995</v>
      </c>
      <c r="CC97" s="316">
        <f t="shared" si="21"/>
        <v>0.57200183348612377</v>
      </c>
      <c r="CD97" s="218">
        <f t="shared" si="22"/>
        <v>780</v>
      </c>
      <c r="CE97" s="218"/>
      <c r="CF97" s="218"/>
      <c r="CG97" s="64"/>
      <c r="CH97" s="64"/>
      <c r="CI97" s="64"/>
      <c r="CJ97" s="64"/>
      <c r="CK97" s="64" t="s">
        <v>717</v>
      </c>
      <c r="CL97" s="64"/>
      <c r="CM97" s="64"/>
      <c r="CN97" s="64"/>
      <c r="CO97" s="65" t="s">
        <v>724</v>
      </c>
      <c r="CP97" s="65"/>
      <c r="CQ97" s="53"/>
      <c r="CR97" s="57">
        <v>13</v>
      </c>
      <c r="CS97" s="57" t="s">
        <v>211</v>
      </c>
      <c r="CT97" s="175" t="s">
        <v>478</v>
      </c>
      <c r="CU97" s="57"/>
      <c r="CV97" s="57"/>
      <c r="CW97" s="58"/>
      <c r="CX97" s="59"/>
      <c r="CY97" s="90"/>
      <c r="CZ97" s="60"/>
      <c r="DA97" s="60"/>
      <c r="DB97" s="60"/>
      <c r="DC97" s="120"/>
      <c r="DD97" s="61"/>
      <c r="DE97" s="61"/>
      <c r="DF97" s="61"/>
      <c r="DG97" s="61"/>
      <c r="DH97" s="61"/>
      <c r="DI97" s="61"/>
      <c r="DJ97" s="58"/>
      <c r="DK97" s="58"/>
      <c r="DL97" s="58"/>
      <c r="DM97" s="59"/>
      <c r="DN97" s="59"/>
      <c r="DO97" s="59"/>
      <c r="DP97" s="62"/>
      <c r="DQ97" s="62"/>
      <c r="DR97" s="62"/>
      <c r="DS97" s="123">
        <f t="shared" si="23"/>
        <v>0</v>
      </c>
      <c r="DT97" s="123">
        <f t="shared" si="24"/>
        <v>0</v>
      </c>
    </row>
    <row r="98" spans="1:124" s="66" customFormat="1" ht="15" hidden="1" customHeight="1">
      <c r="A98" s="217">
        <v>2055</v>
      </c>
      <c r="B98" s="52" t="s">
        <v>838</v>
      </c>
      <c r="C98" s="52" t="s">
        <v>1185</v>
      </c>
      <c r="D98" s="52">
        <v>8203</v>
      </c>
      <c r="E98" s="217" t="s">
        <v>380</v>
      </c>
      <c r="F98" s="217" t="s">
        <v>382</v>
      </c>
      <c r="G98" s="217">
        <v>3</v>
      </c>
      <c r="H98" s="217"/>
      <c r="I98" s="217"/>
      <c r="J98" s="217" t="s">
        <v>211</v>
      </c>
      <c r="K98" s="217" t="s">
        <v>479</v>
      </c>
      <c r="L98" s="217" t="s">
        <v>211</v>
      </c>
      <c r="M98" s="217" t="s">
        <v>1176</v>
      </c>
      <c r="N98" s="217">
        <v>62053000</v>
      </c>
      <c r="O98" s="117" t="s">
        <v>1167</v>
      </c>
      <c r="P98" s="51" t="s">
        <v>489</v>
      </c>
      <c r="Q98" s="217" t="s">
        <v>211</v>
      </c>
      <c r="R98" s="217" t="s">
        <v>211</v>
      </c>
      <c r="S98" s="217" t="s">
        <v>518</v>
      </c>
      <c r="T98" s="226" t="s">
        <v>211</v>
      </c>
      <c r="U98" s="226" t="s">
        <v>4</v>
      </c>
      <c r="V98" s="226" t="s">
        <v>551</v>
      </c>
      <c r="W98" s="226" t="s">
        <v>211</v>
      </c>
      <c r="X98" s="226" t="s">
        <v>1039</v>
      </c>
      <c r="Y98" s="226" t="s">
        <v>4</v>
      </c>
      <c r="Z98" s="226" t="s">
        <v>211</v>
      </c>
      <c r="AA98" s="226" t="s">
        <v>211</v>
      </c>
      <c r="AB98" s="65" t="s">
        <v>220</v>
      </c>
      <c r="AC98" s="53" t="s">
        <v>221</v>
      </c>
      <c r="AD98" s="53" t="s">
        <v>258</v>
      </c>
      <c r="AE98" s="53" t="s">
        <v>579</v>
      </c>
      <c r="AF98" s="217"/>
      <c r="AG98" s="226" t="s">
        <v>590</v>
      </c>
      <c r="AH98" s="226" t="s">
        <v>604</v>
      </c>
      <c r="AI98" s="226" t="s">
        <v>211</v>
      </c>
      <c r="AJ98" s="226" t="s">
        <v>648</v>
      </c>
      <c r="AK98" s="226"/>
      <c r="AL98" s="428" t="s">
        <v>650</v>
      </c>
      <c r="AM98" s="226" t="s">
        <v>652</v>
      </c>
      <c r="AN98" s="226"/>
      <c r="AO98" s="226"/>
      <c r="AP98" s="226"/>
      <c r="AQ98" s="226" t="s">
        <v>678</v>
      </c>
      <c r="AR98" s="226">
        <v>600</v>
      </c>
      <c r="AS98" s="197">
        <v>3.8</v>
      </c>
      <c r="AT98" s="218" t="s">
        <v>1256</v>
      </c>
      <c r="AU98" s="226" t="s">
        <v>695</v>
      </c>
      <c r="AV98" s="226" t="s">
        <v>711</v>
      </c>
      <c r="AW98" s="226">
        <v>34</v>
      </c>
      <c r="AX98" s="54"/>
      <c r="AY98" s="54"/>
      <c r="AZ98" s="54"/>
      <c r="BA98" s="219">
        <v>1.58</v>
      </c>
      <c r="BB98" s="63"/>
      <c r="BC98" s="218" t="s">
        <v>215</v>
      </c>
      <c r="BD98" s="218" t="s">
        <v>216</v>
      </c>
      <c r="BE98" s="218" t="s">
        <v>217</v>
      </c>
      <c r="BF98" s="218">
        <v>20.3</v>
      </c>
      <c r="BG98" s="218">
        <f>IFERROR((BV98*(1-Assumptions!$K$3))*(1-BT98),0)</f>
        <v>20.653638719999996</v>
      </c>
      <c r="BH98" s="218">
        <v>60</v>
      </c>
      <c r="BI98" s="218">
        <v>24.3</v>
      </c>
      <c r="BJ98" s="218"/>
      <c r="BK98" s="218"/>
      <c r="BL98" s="293">
        <v>20.5</v>
      </c>
      <c r="BM98" s="218">
        <v>20.100000000000001</v>
      </c>
      <c r="BN98" s="574">
        <f t="shared" si="25"/>
        <v>20.100000000000001</v>
      </c>
      <c r="BO98" s="143">
        <f>IFERROR(((IF(BN98&gt;0,BN98)))*INDEX(Assumptions!$B:$B,MATCH(AB98,Assumptions!$A:$A,0)),0)</f>
        <v>0.40200000000000002</v>
      </c>
      <c r="BP98" s="55">
        <f>IFERROR(((IF(BN98&gt;0,BN98)))*INDEX(Assumptions!$C:$C,MATCH(AB98,Assumptions!$A:$A,0)),0)</f>
        <v>0</v>
      </c>
      <c r="BQ98" s="55">
        <f>IFERROR(((IF(BN98&gt;0,BN98)))*INDEX(Assumptions!$D:$D,MATCH(AB98,Assumptions!$A:$A,0)),0)</f>
        <v>4.0200000000000007E-2</v>
      </c>
      <c r="BR98" s="55">
        <f>IFERROR(((IF(BN98&gt;0,BN98)))*INDEX(Assumptions!$G:$G,MATCH(AC98,Assumptions!$F:$F,0)),0)</f>
        <v>0</v>
      </c>
      <c r="BS98" s="55">
        <f t="shared" si="15"/>
        <v>0.44220000000000004</v>
      </c>
      <c r="BT98" s="56">
        <f>IFERROR(INDEX(Assumptions!$B:$B,MATCH(AB98,Assumptions!$A:$A,0))+INDEX(Assumptions!$C:$C,MATCH(AB98,Assumptions!$A:$A,0))+INDEX(Assumptions!$D:$D,MATCH(AB98,Assumptions!$A:$A,0))+INDEX(Assumptions!$G:$G,MATCH(AC98,Assumptions!$F:$F,0)),0)</f>
        <v>2.1999999999999999E-2</v>
      </c>
      <c r="BU98" s="218">
        <f t="shared" si="16"/>
        <v>20.542200000000001</v>
      </c>
      <c r="BV98" s="218">
        <f t="shared" si="17"/>
        <v>47.995999999999995</v>
      </c>
      <c r="BW98" s="218">
        <f t="shared" si="18"/>
        <v>50.415966386554622</v>
      </c>
      <c r="BX98" s="226">
        <v>2.5</v>
      </c>
      <c r="BY98" s="218">
        <v>119.99</v>
      </c>
      <c r="BZ98" s="145">
        <v>1</v>
      </c>
      <c r="CA98" s="218">
        <f t="shared" si="19"/>
        <v>20.542200000000001</v>
      </c>
      <c r="CB98" s="218">
        <f t="shared" si="20"/>
        <v>47.995999999999995</v>
      </c>
      <c r="CC98" s="316">
        <f t="shared" si="21"/>
        <v>0.57200183348612377</v>
      </c>
      <c r="CD98" s="218">
        <f t="shared" si="22"/>
        <v>660</v>
      </c>
      <c r="CE98" s="218"/>
      <c r="CF98" s="218"/>
      <c r="CG98" s="64"/>
      <c r="CH98" s="64"/>
      <c r="CI98" s="64"/>
      <c r="CJ98" s="64"/>
      <c r="CK98" s="64" t="s">
        <v>716</v>
      </c>
      <c r="CL98" s="64"/>
      <c r="CM98" s="64"/>
      <c r="CN98" s="64"/>
      <c r="CO98" s="65" t="s">
        <v>724</v>
      </c>
      <c r="CP98" s="65"/>
      <c r="CQ98" s="53"/>
      <c r="CR98" s="57">
        <v>11</v>
      </c>
      <c r="CS98" s="57" t="s">
        <v>211</v>
      </c>
      <c r="CT98" s="175" t="s">
        <v>478</v>
      </c>
      <c r="CU98" s="57"/>
      <c r="CV98" s="57"/>
      <c r="CW98" s="58"/>
      <c r="CX98" s="59"/>
      <c r="CY98" s="90"/>
      <c r="CZ98" s="60"/>
      <c r="DA98" s="60"/>
      <c r="DB98" s="60"/>
      <c r="DC98" s="120"/>
      <c r="DD98" s="61"/>
      <c r="DE98" s="61"/>
      <c r="DF98" s="61"/>
      <c r="DG98" s="61"/>
      <c r="DH98" s="61"/>
      <c r="DI98" s="61"/>
      <c r="DJ98" s="58"/>
      <c r="DK98" s="58"/>
      <c r="DL98" s="58"/>
      <c r="DM98" s="59"/>
      <c r="DN98" s="59"/>
      <c r="DO98" s="59"/>
      <c r="DP98" s="62"/>
      <c r="DQ98" s="62"/>
      <c r="DR98" s="62"/>
      <c r="DS98" s="123">
        <f t="shared" si="23"/>
        <v>0</v>
      </c>
      <c r="DT98" s="123">
        <f t="shared" si="24"/>
        <v>0</v>
      </c>
    </row>
    <row r="99" spans="1:124" s="66" customFormat="1" ht="15" hidden="1" customHeight="1">
      <c r="A99" s="217">
        <v>2060</v>
      </c>
      <c r="B99" s="52" t="s">
        <v>839</v>
      </c>
      <c r="C99" s="52" t="s">
        <v>1070</v>
      </c>
      <c r="D99" s="206">
        <v>7513</v>
      </c>
      <c r="E99" s="217" t="s">
        <v>383</v>
      </c>
      <c r="F99" s="217" t="s">
        <v>384</v>
      </c>
      <c r="G99" s="217">
        <v>3</v>
      </c>
      <c r="H99" s="217"/>
      <c r="I99" s="217"/>
      <c r="J99" s="217" t="s">
        <v>211</v>
      </c>
      <c r="K99" s="217" t="s">
        <v>479</v>
      </c>
      <c r="L99" s="217" t="s">
        <v>211</v>
      </c>
      <c r="M99" s="217" t="s">
        <v>1176</v>
      </c>
      <c r="N99" s="217">
        <v>62053000</v>
      </c>
      <c r="O99" s="117" t="s">
        <v>1167</v>
      </c>
      <c r="P99" s="51" t="s">
        <v>489</v>
      </c>
      <c r="Q99" s="217" t="s">
        <v>211</v>
      </c>
      <c r="R99" s="217" t="s">
        <v>211</v>
      </c>
      <c r="S99" s="217" t="s">
        <v>518</v>
      </c>
      <c r="T99" s="226" t="s">
        <v>211</v>
      </c>
      <c r="U99" s="226" t="s">
        <v>4</v>
      </c>
      <c r="V99" s="226" t="s">
        <v>551</v>
      </c>
      <c r="W99" s="226" t="s">
        <v>211</v>
      </c>
      <c r="X99" s="226" t="s">
        <v>1039</v>
      </c>
      <c r="Y99" s="226" t="s">
        <v>4</v>
      </c>
      <c r="Z99" s="226" t="s">
        <v>211</v>
      </c>
      <c r="AA99" s="226" t="s">
        <v>211</v>
      </c>
      <c r="AB99" s="65" t="s">
        <v>220</v>
      </c>
      <c r="AC99" s="65" t="s">
        <v>221</v>
      </c>
      <c r="AD99" s="53" t="s">
        <v>258</v>
      </c>
      <c r="AE99" s="53" t="s">
        <v>579</v>
      </c>
      <c r="AF99" s="217"/>
      <c r="AG99" s="226" t="s">
        <v>590</v>
      </c>
      <c r="AH99" s="226" t="s">
        <v>604</v>
      </c>
      <c r="AI99" s="226" t="s">
        <v>211</v>
      </c>
      <c r="AJ99" s="226" t="s">
        <v>648</v>
      </c>
      <c r="AK99" s="226"/>
      <c r="AL99" s="428" t="s">
        <v>650</v>
      </c>
      <c r="AM99" s="226" t="s">
        <v>652</v>
      </c>
      <c r="AN99" s="226"/>
      <c r="AO99" s="226"/>
      <c r="AP99" s="226"/>
      <c r="AQ99" s="226" t="s">
        <v>678</v>
      </c>
      <c r="AR99" s="226">
        <v>600</v>
      </c>
      <c r="AS99" s="197">
        <v>3.8</v>
      </c>
      <c r="AT99" s="218" t="s">
        <v>1256</v>
      </c>
      <c r="AU99" s="226" t="s">
        <v>695</v>
      </c>
      <c r="AV99" s="226" t="s">
        <v>711</v>
      </c>
      <c r="AW99" s="226">
        <v>34</v>
      </c>
      <c r="AX99" s="54"/>
      <c r="AY99" s="54"/>
      <c r="AZ99" s="54"/>
      <c r="BA99" s="219">
        <v>1.58</v>
      </c>
      <c r="BB99" s="63"/>
      <c r="BC99" s="218" t="s">
        <v>215</v>
      </c>
      <c r="BD99" s="218" t="s">
        <v>216</v>
      </c>
      <c r="BE99" s="218" t="s">
        <v>217</v>
      </c>
      <c r="BF99" s="218">
        <v>20.3</v>
      </c>
      <c r="BG99" s="218">
        <f>IFERROR((BV99*(1-Assumptions!$K$3))*(1-BT99),0)</f>
        <v>20.653638719999996</v>
      </c>
      <c r="BH99" s="218">
        <v>60</v>
      </c>
      <c r="BI99" s="218">
        <v>24.3</v>
      </c>
      <c r="BJ99" s="218"/>
      <c r="BK99" s="218"/>
      <c r="BL99" s="293">
        <v>20.5</v>
      </c>
      <c r="BM99" s="218">
        <v>20.100000000000001</v>
      </c>
      <c r="BN99" s="574">
        <f t="shared" si="25"/>
        <v>20.100000000000001</v>
      </c>
      <c r="BO99" s="143">
        <f>IFERROR(((IF(BN99&gt;0,BN99)))*INDEX(Assumptions!$B:$B,MATCH(AB99,Assumptions!$A:$A,0)),0)</f>
        <v>0.40200000000000002</v>
      </c>
      <c r="BP99" s="55">
        <f>IFERROR(((IF(BN99&gt;0,BN99)))*INDEX(Assumptions!$C:$C,MATCH(AB99,Assumptions!$A:$A,0)),0)</f>
        <v>0</v>
      </c>
      <c r="BQ99" s="55">
        <f>IFERROR(((IF(BN99&gt;0,BN99)))*INDEX(Assumptions!$D:$D,MATCH(AB99,Assumptions!$A:$A,0)),0)</f>
        <v>4.0200000000000007E-2</v>
      </c>
      <c r="BR99" s="55">
        <f>IFERROR(((IF(BN99&gt;0,BN99)))*INDEX(Assumptions!$G:$G,MATCH(AC99,Assumptions!$F:$F,0)),0)</f>
        <v>0</v>
      </c>
      <c r="BS99" s="55">
        <f t="shared" si="15"/>
        <v>0.44220000000000004</v>
      </c>
      <c r="BT99" s="56">
        <f>IFERROR(INDEX(Assumptions!$B:$B,MATCH(AB99,Assumptions!$A:$A,0))+INDEX(Assumptions!$C:$C,MATCH(AB99,Assumptions!$A:$A,0))+INDEX(Assumptions!$D:$D,MATCH(AB99,Assumptions!$A:$A,0))+INDEX(Assumptions!$G:$G,MATCH(AC99,Assumptions!$F:$F,0)),0)</f>
        <v>2.1999999999999999E-2</v>
      </c>
      <c r="BU99" s="218">
        <f t="shared" si="16"/>
        <v>20.542200000000001</v>
      </c>
      <c r="BV99" s="218">
        <f t="shared" si="17"/>
        <v>47.995999999999995</v>
      </c>
      <c r="BW99" s="218">
        <f t="shared" si="18"/>
        <v>50.415966386554622</v>
      </c>
      <c r="BX99" s="226">
        <v>2.5</v>
      </c>
      <c r="BY99" s="218">
        <v>119.99</v>
      </c>
      <c r="BZ99" s="145">
        <v>1</v>
      </c>
      <c r="CA99" s="218">
        <f t="shared" si="19"/>
        <v>20.542200000000001</v>
      </c>
      <c r="CB99" s="218">
        <f t="shared" si="20"/>
        <v>47.995999999999995</v>
      </c>
      <c r="CC99" s="316">
        <f t="shared" si="21"/>
        <v>0.57200183348612377</v>
      </c>
      <c r="CD99" s="218">
        <f t="shared" si="22"/>
        <v>300</v>
      </c>
      <c r="CE99" s="218"/>
      <c r="CF99" s="218"/>
      <c r="CG99" s="64"/>
      <c r="CH99" s="64"/>
      <c r="CI99" s="64"/>
      <c r="CJ99" s="64"/>
      <c r="CK99" s="64"/>
      <c r="CL99" s="64"/>
      <c r="CM99" s="64"/>
      <c r="CN99" s="64"/>
      <c r="CO99" s="65" t="s">
        <v>724</v>
      </c>
      <c r="CP99" s="65"/>
      <c r="CQ99" s="53"/>
      <c r="CR99" s="57">
        <v>5</v>
      </c>
      <c r="CS99" s="57">
        <v>8</v>
      </c>
      <c r="CT99" s="175" t="s">
        <v>478</v>
      </c>
      <c r="CU99" s="57"/>
      <c r="CV99" s="57"/>
      <c r="CW99" s="58"/>
      <c r="CX99" s="59"/>
      <c r="CY99" s="90"/>
      <c r="CZ99" s="60"/>
      <c r="DA99" s="60"/>
      <c r="DB99" s="60"/>
      <c r="DC99" s="120"/>
      <c r="DD99" s="61"/>
      <c r="DE99" s="61"/>
      <c r="DF99" s="61"/>
      <c r="DG99" s="61"/>
      <c r="DH99" s="61"/>
      <c r="DI99" s="61"/>
      <c r="DJ99" s="58"/>
      <c r="DK99" s="58"/>
      <c r="DL99" s="58"/>
      <c r="DM99" s="59"/>
      <c r="DN99" s="59"/>
      <c r="DO99" s="59"/>
      <c r="DP99" s="62"/>
      <c r="DQ99" s="62"/>
      <c r="DR99" s="62"/>
      <c r="DS99" s="123">
        <f t="shared" si="23"/>
        <v>0</v>
      </c>
      <c r="DT99" s="123">
        <f t="shared" si="24"/>
        <v>0</v>
      </c>
    </row>
    <row r="100" spans="1:124" s="66" customFormat="1" ht="15" hidden="1" customHeight="1">
      <c r="A100" s="217">
        <v>2061</v>
      </c>
      <c r="B100" s="52" t="s">
        <v>1554</v>
      </c>
      <c r="C100" s="52" t="s">
        <v>1188</v>
      </c>
      <c r="D100" s="52">
        <v>7613</v>
      </c>
      <c r="E100" s="217" t="s">
        <v>383</v>
      </c>
      <c r="F100" s="217" t="s">
        <v>372</v>
      </c>
      <c r="G100" s="217">
        <v>3</v>
      </c>
      <c r="H100" s="217"/>
      <c r="I100" s="152">
        <v>43622</v>
      </c>
      <c r="J100" s="217" t="s">
        <v>211</v>
      </c>
      <c r="K100" s="217" t="s">
        <v>479</v>
      </c>
      <c r="L100" s="217" t="s">
        <v>211</v>
      </c>
      <c r="M100" s="217" t="s">
        <v>1176</v>
      </c>
      <c r="N100" s="217">
        <v>62053000</v>
      </c>
      <c r="O100" s="117" t="s">
        <v>1167</v>
      </c>
      <c r="P100" s="51" t="s">
        <v>489</v>
      </c>
      <c r="Q100" s="217" t="s">
        <v>211</v>
      </c>
      <c r="R100" s="217" t="s">
        <v>211</v>
      </c>
      <c r="S100" s="217" t="s">
        <v>518</v>
      </c>
      <c r="T100" s="226" t="s">
        <v>211</v>
      </c>
      <c r="U100" s="226" t="s">
        <v>4</v>
      </c>
      <c r="V100" s="226" t="s">
        <v>551</v>
      </c>
      <c r="W100" s="226" t="s">
        <v>211</v>
      </c>
      <c r="X100" s="226" t="s">
        <v>1039</v>
      </c>
      <c r="Y100" s="226" t="s">
        <v>4</v>
      </c>
      <c r="Z100" s="226" t="s">
        <v>211</v>
      </c>
      <c r="AA100" s="226" t="s">
        <v>211</v>
      </c>
      <c r="AB100" s="65" t="s">
        <v>220</v>
      </c>
      <c r="AC100" s="65" t="s">
        <v>221</v>
      </c>
      <c r="AD100" s="53" t="s">
        <v>258</v>
      </c>
      <c r="AE100" s="53" t="s">
        <v>579</v>
      </c>
      <c r="AF100" s="217"/>
      <c r="AG100" s="226" t="s">
        <v>590</v>
      </c>
      <c r="AH100" s="226" t="s">
        <v>604</v>
      </c>
      <c r="AI100" s="226" t="s">
        <v>211</v>
      </c>
      <c r="AJ100" s="226" t="s">
        <v>648</v>
      </c>
      <c r="AK100" s="226"/>
      <c r="AL100" s="428" t="s">
        <v>650</v>
      </c>
      <c r="AM100" s="226" t="s">
        <v>652</v>
      </c>
      <c r="AN100" s="226"/>
      <c r="AO100" s="226"/>
      <c r="AP100" s="226"/>
      <c r="AQ100" s="226" t="s">
        <v>678</v>
      </c>
      <c r="AR100" s="226">
        <v>600</v>
      </c>
      <c r="AS100" s="197">
        <v>3.8</v>
      </c>
      <c r="AT100" s="218" t="s">
        <v>1256</v>
      </c>
      <c r="AU100" s="226" t="s">
        <v>695</v>
      </c>
      <c r="AV100" s="226" t="s">
        <v>711</v>
      </c>
      <c r="AW100" s="226">
        <v>34</v>
      </c>
      <c r="AX100" s="54"/>
      <c r="AY100" s="54"/>
      <c r="AZ100" s="54"/>
      <c r="BA100" s="219">
        <v>1.58</v>
      </c>
      <c r="BB100" s="63"/>
      <c r="BC100" s="218" t="s">
        <v>215</v>
      </c>
      <c r="BD100" s="218" t="s">
        <v>216</v>
      </c>
      <c r="BE100" s="218" t="s">
        <v>217</v>
      </c>
      <c r="BF100" s="218">
        <v>20.3</v>
      </c>
      <c r="BG100" s="218">
        <f>IFERROR((BV100*(1-Assumptions!$K$3))*(1-BT100),0)</f>
        <v>20.653638719999996</v>
      </c>
      <c r="BH100" s="218">
        <v>60</v>
      </c>
      <c r="BI100" s="218">
        <v>24.3</v>
      </c>
      <c r="BJ100" s="218"/>
      <c r="BK100" s="218"/>
      <c r="BL100" s="293">
        <v>20.5</v>
      </c>
      <c r="BM100" s="218">
        <v>20.100000000000001</v>
      </c>
      <c r="BN100" s="574">
        <f t="shared" si="25"/>
        <v>20.100000000000001</v>
      </c>
      <c r="BO100" s="143">
        <f>IFERROR(((IF(BN100&gt;0,BN100)))*INDEX(Assumptions!$B:$B,MATCH(AB100,Assumptions!$A:$A,0)),0)</f>
        <v>0.40200000000000002</v>
      </c>
      <c r="BP100" s="55">
        <f>IFERROR(((IF(BN100&gt;0,BN100)))*INDEX(Assumptions!$C:$C,MATCH(AB100,Assumptions!$A:$A,0)),0)</f>
        <v>0</v>
      </c>
      <c r="BQ100" s="55">
        <f>IFERROR(((IF(BN100&gt;0,BN100)))*INDEX(Assumptions!$D:$D,MATCH(AB100,Assumptions!$A:$A,0)),0)</f>
        <v>4.0200000000000007E-2</v>
      </c>
      <c r="BR100" s="55">
        <f>IFERROR(((IF(BN100&gt;0,BN100)))*INDEX(Assumptions!$G:$G,MATCH(AC100,Assumptions!$F:$F,0)),0)</f>
        <v>0</v>
      </c>
      <c r="BS100" s="55">
        <f t="shared" si="15"/>
        <v>0.44220000000000004</v>
      </c>
      <c r="BT100" s="56">
        <f>IFERROR(INDEX(Assumptions!$B:$B,MATCH(AB100,Assumptions!$A:$A,0))+INDEX(Assumptions!$C:$C,MATCH(AB100,Assumptions!$A:$A,0))+INDEX(Assumptions!$D:$D,MATCH(AB100,Assumptions!$A:$A,0))+INDEX(Assumptions!$G:$G,MATCH(AC100,Assumptions!$F:$F,0)),0)</f>
        <v>2.1999999999999999E-2</v>
      </c>
      <c r="BU100" s="218">
        <f t="shared" ref="BU100:BU141" si="26">((IF(BN100&gt;0,BN100,IF(BM100&gt;0,BM100,IF(BI100&gt;0,BI100,0)))))+BS100</f>
        <v>20.542200000000001</v>
      </c>
      <c r="BV100" s="218">
        <f t="shared" si="17"/>
        <v>47.995999999999995</v>
      </c>
      <c r="BW100" s="218">
        <f t="shared" si="18"/>
        <v>50.415966386554622</v>
      </c>
      <c r="BX100" s="226">
        <v>2.5</v>
      </c>
      <c r="BY100" s="218">
        <v>119.99</v>
      </c>
      <c r="BZ100" s="145">
        <v>1</v>
      </c>
      <c r="CA100" s="218">
        <f t="shared" si="19"/>
        <v>20.542200000000001</v>
      </c>
      <c r="CB100" s="218">
        <f t="shared" si="20"/>
        <v>47.995999999999995</v>
      </c>
      <c r="CC100" s="316">
        <f t="shared" si="21"/>
        <v>0.57200183348612377</v>
      </c>
      <c r="CD100" s="218">
        <f t="shared" si="22"/>
        <v>300</v>
      </c>
      <c r="CE100" s="218"/>
      <c r="CF100" s="218"/>
      <c r="CG100" s="64"/>
      <c r="CH100" s="64"/>
      <c r="CI100" s="64"/>
      <c r="CJ100" s="64"/>
      <c r="CK100" s="64"/>
      <c r="CL100" s="64"/>
      <c r="CM100" s="64"/>
      <c r="CN100" s="64"/>
      <c r="CO100" s="65" t="s">
        <v>724</v>
      </c>
      <c r="CP100" s="65"/>
      <c r="CQ100" s="53"/>
      <c r="CR100" s="57">
        <v>5</v>
      </c>
      <c r="CS100" s="57">
        <v>8</v>
      </c>
      <c r="CT100" s="175" t="s">
        <v>478</v>
      </c>
      <c r="CU100" s="57"/>
      <c r="CV100" s="57"/>
      <c r="CW100" s="58"/>
      <c r="CX100" s="59"/>
      <c r="CY100" s="90"/>
      <c r="CZ100" s="621">
        <v>27</v>
      </c>
      <c r="DA100" s="60"/>
      <c r="DB100" s="60">
        <v>43650</v>
      </c>
      <c r="DC100" s="120"/>
      <c r="DD100" s="61"/>
      <c r="DE100" s="61"/>
      <c r="DF100" s="61"/>
      <c r="DG100" s="61"/>
      <c r="DH100" s="61"/>
      <c r="DI100" s="61"/>
      <c r="DJ100" s="58"/>
      <c r="DK100" s="58"/>
      <c r="DL100" s="58"/>
      <c r="DM100" s="59"/>
      <c r="DN100" s="59"/>
      <c r="DO100" s="59"/>
      <c r="DP100" s="62"/>
      <c r="DQ100" s="62"/>
      <c r="DR100" s="62"/>
      <c r="DS100" s="123">
        <f t="shared" si="23"/>
        <v>0</v>
      </c>
      <c r="DT100" s="123">
        <f t="shared" si="24"/>
        <v>0</v>
      </c>
    </row>
    <row r="101" spans="1:124" s="66" customFormat="1" ht="15" hidden="1" customHeight="1">
      <c r="A101" s="217">
        <v>2065</v>
      </c>
      <c r="B101" s="52" t="s">
        <v>840</v>
      </c>
      <c r="C101" s="52" t="s">
        <v>1078</v>
      </c>
      <c r="D101" s="206">
        <v>8139</v>
      </c>
      <c r="E101" s="217" t="s">
        <v>383</v>
      </c>
      <c r="F101" s="217" t="s">
        <v>385</v>
      </c>
      <c r="G101" s="217">
        <v>2</v>
      </c>
      <c r="H101" s="217"/>
      <c r="I101" s="217"/>
      <c r="J101" s="217" t="s">
        <v>211</v>
      </c>
      <c r="K101" s="217" t="s">
        <v>479</v>
      </c>
      <c r="L101" s="217" t="s">
        <v>211</v>
      </c>
      <c r="M101" s="217" t="s">
        <v>1176</v>
      </c>
      <c r="N101" s="217">
        <v>62052000</v>
      </c>
      <c r="O101" s="117" t="s">
        <v>1168</v>
      </c>
      <c r="P101" s="51" t="s">
        <v>489</v>
      </c>
      <c r="Q101" s="217" t="s">
        <v>211</v>
      </c>
      <c r="R101" s="217" t="s">
        <v>7</v>
      </c>
      <c r="S101" s="217" t="s">
        <v>515</v>
      </c>
      <c r="T101" s="226" t="s">
        <v>211</v>
      </c>
      <c r="U101" s="226" t="s">
        <v>4</v>
      </c>
      <c r="V101" s="226" t="s">
        <v>551</v>
      </c>
      <c r="W101" s="226" t="s">
        <v>211</v>
      </c>
      <c r="X101" s="226" t="s">
        <v>1039</v>
      </c>
      <c r="Y101" s="226" t="s">
        <v>4</v>
      </c>
      <c r="Z101" s="226" t="s">
        <v>211</v>
      </c>
      <c r="AA101" s="226" t="s">
        <v>211</v>
      </c>
      <c r="AB101" s="65" t="s">
        <v>267</v>
      </c>
      <c r="AC101" s="65" t="s">
        <v>211</v>
      </c>
      <c r="AD101" s="53" t="s">
        <v>1287</v>
      </c>
      <c r="AE101" s="53" t="s">
        <v>1367</v>
      </c>
      <c r="AF101" s="217"/>
      <c r="AG101" s="226" t="s">
        <v>595</v>
      </c>
      <c r="AH101" s="159" t="s">
        <v>597</v>
      </c>
      <c r="AI101" s="226"/>
      <c r="AJ101" s="226" t="s">
        <v>740</v>
      </c>
      <c r="AK101" s="226"/>
      <c r="AL101" s="226" t="s">
        <v>650</v>
      </c>
      <c r="AM101" s="226" t="s">
        <v>213</v>
      </c>
      <c r="AN101" s="226"/>
      <c r="AO101" s="226"/>
      <c r="AP101" s="226"/>
      <c r="AQ101" s="226" t="s">
        <v>1741</v>
      </c>
      <c r="AR101" s="226">
        <v>600</v>
      </c>
      <c r="AS101" s="197">
        <v>4.5</v>
      </c>
      <c r="AT101" s="218" t="s">
        <v>1262</v>
      </c>
      <c r="AU101" s="226" t="s">
        <v>622</v>
      </c>
      <c r="AV101" s="226" t="s">
        <v>622</v>
      </c>
      <c r="AW101" s="226">
        <v>34</v>
      </c>
      <c r="AX101" s="54"/>
      <c r="AY101" s="54"/>
      <c r="AZ101" s="54"/>
      <c r="BA101" s="548"/>
      <c r="BB101" s="63"/>
      <c r="BC101" s="218" t="s">
        <v>215</v>
      </c>
      <c r="BD101" s="218" t="s">
        <v>216</v>
      </c>
      <c r="BE101" s="218" t="s">
        <v>1087</v>
      </c>
      <c r="BF101" s="218">
        <v>22</v>
      </c>
      <c r="BG101" s="218">
        <f>IFERROR((BV101*(1-Assumptions!$K$3))*(1-BT101),0)</f>
        <v>22.374918719999997</v>
      </c>
      <c r="BH101" s="218">
        <f>BI101*2</f>
        <v>45.44</v>
      </c>
      <c r="BI101" s="218">
        <v>22.72</v>
      </c>
      <c r="BJ101" s="218"/>
      <c r="BK101" s="218"/>
      <c r="BL101" s="218"/>
      <c r="BM101" s="218"/>
      <c r="BN101" s="218">
        <f t="shared" si="25"/>
        <v>22.72</v>
      </c>
      <c r="BO101" s="143">
        <f>IFERROR(((IF(BN101&gt;0,BN101)))*INDEX(Assumptions!$B:$B,MATCH(AB101,Assumptions!$A:$A,0)),0)</f>
        <v>0.45439999999999997</v>
      </c>
      <c r="BP101" s="55">
        <f>IFERROR(((IF(BN101&gt;0,BN101)))*INDEX(Assumptions!$C:$C,MATCH(AB101,Assumptions!$A:$A,0)),0)</f>
        <v>0</v>
      </c>
      <c r="BQ101" s="55">
        <f>IFERROR(((IF(BN101&gt;0,BN101)))*INDEX(Assumptions!$D:$D,MATCH(AB101,Assumptions!$A:$A,0)),0)</f>
        <v>4.5440000000000001E-2</v>
      </c>
      <c r="BR101" s="55">
        <f>IFERROR(((IF(BN101&gt;0,BN101)))*INDEX(Assumptions!$G:$G,MATCH(AC101,Assumptions!$F:$F,0)),0)</f>
        <v>0</v>
      </c>
      <c r="BS101" s="55">
        <f t="shared" si="15"/>
        <v>0.49983999999999995</v>
      </c>
      <c r="BT101" s="56">
        <f>IFERROR(INDEX(Assumptions!$B:$B,MATCH(AB101,Assumptions!$A:$A,0))+INDEX(Assumptions!$C:$C,MATCH(AB101,Assumptions!$A:$A,0))+INDEX(Assumptions!$D:$D,MATCH(AB101,Assumptions!$A:$A,0))+INDEX(Assumptions!$G:$G,MATCH(AC101,Assumptions!$F:$F,0)),0)</f>
        <v>2.1999999999999999E-2</v>
      </c>
      <c r="BU101" s="218">
        <f t="shared" si="26"/>
        <v>23.219839999999998</v>
      </c>
      <c r="BV101" s="218">
        <f t="shared" si="17"/>
        <v>51.996000000000002</v>
      </c>
      <c r="BW101" s="218">
        <f t="shared" si="18"/>
        <v>54.617647058823536</v>
      </c>
      <c r="BX101" s="226">
        <v>2.5</v>
      </c>
      <c r="BY101" s="218">
        <v>129.99</v>
      </c>
      <c r="BZ101" s="145">
        <v>1</v>
      </c>
      <c r="CA101" s="218">
        <f t="shared" si="19"/>
        <v>23.219839999999998</v>
      </c>
      <c r="CB101" s="218">
        <f t="shared" si="20"/>
        <v>51.996000000000002</v>
      </c>
      <c r="CC101" s="315">
        <f t="shared" si="21"/>
        <v>0.55343026386645133</v>
      </c>
      <c r="CD101" s="218">
        <f t="shared" si="22"/>
        <v>590.72</v>
      </c>
      <c r="CE101" s="218"/>
      <c r="CF101" s="218"/>
      <c r="CG101" s="64"/>
      <c r="CH101" s="64"/>
      <c r="CI101" s="64"/>
      <c r="CJ101" s="64"/>
      <c r="CK101" s="64"/>
      <c r="CL101" s="64"/>
      <c r="CM101" s="64"/>
      <c r="CN101" s="64"/>
      <c r="CO101" s="65"/>
      <c r="CP101" s="65"/>
      <c r="CQ101" s="53"/>
      <c r="CR101" s="57">
        <v>13</v>
      </c>
      <c r="CS101" s="57" t="s">
        <v>211</v>
      </c>
      <c r="CT101" s="175" t="s">
        <v>478</v>
      </c>
      <c r="CU101" s="57"/>
      <c r="CV101" s="57"/>
      <c r="CW101" s="58"/>
      <c r="CX101" s="59"/>
      <c r="CY101" s="90"/>
      <c r="CZ101" s="60"/>
      <c r="DA101" s="60"/>
      <c r="DB101" s="60"/>
      <c r="DC101" s="120"/>
      <c r="DD101" s="61"/>
      <c r="DE101" s="61"/>
      <c r="DF101" s="61"/>
      <c r="DG101" s="61"/>
      <c r="DH101" s="61"/>
      <c r="DI101" s="61"/>
      <c r="DJ101" s="58"/>
      <c r="DK101" s="58"/>
      <c r="DL101" s="58"/>
      <c r="DM101" s="59"/>
      <c r="DN101" s="59"/>
      <c r="DO101" s="59"/>
      <c r="DP101" s="62"/>
      <c r="DQ101" s="62"/>
      <c r="DR101" s="62"/>
      <c r="DS101" s="123">
        <f t="shared" si="23"/>
        <v>0</v>
      </c>
      <c r="DT101" s="123">
        <f t="shared" si="24"/>
        <v>0</v>
      </c>
    </row>
    <row r="102" spans="1:124" s="66" customFormat="1" ht="15" hidden="1" customHeight="1">
      <c r="A102" s="217">
        <v>2070</v>
      </c>
      <c r="B102" s="52" t="s">
        <v>841</v>
      </c>
      <c r="C102" s="52" t="s">
        <v>1188</v>
      </c>
      <c r="D102" s="206">
        <v>7614</v>
      </c>
      <c r="E102" s="217" t="s">
        <v>383</v>
      </c>
      <c r="F102" s="217" t="s">
        <v>386</v>
      </c>
      <c r="G102" s="217">
        <v>2</v>
      </c>
      <c r="H102" s="217"/>
      <c r="I102" s="217"/>
      <c r="J102" s="217" t="s">
        <v>211</v>
      </c>
      <c r="K102" s="217" t="s">
        <v>479</v>
      </c>
      <c r="L102" s="217" t="s">
        <v>211</v>
      </c>
      <c r="M102" s="217" t="s">
        <v>1176</v>
      </c>
      <c r="N102" s="217">
        <v>62052000</v>
      </c>
      <c r="O102" s="117" t="s">
        <v>1168</v>
      </c>
      <c r="P102" s="51" t="s">
        <v>489</v>
      </c>
      <c r="Q102" s="217" t="s">
        <v>211</v>
      </c>
      <c r="R102" s="217" t="s">
        <v>7</v>
      </c>
      <c r="S102" s="217" t="s">
        <v>515</v>
      </c>
      <c r="T102" s="226" t="s">
        <v>211</v>
      </c>
      <c r="U102" s="226" t="s">
        <v>4</v>
      </c>
      <c r="V102" s="226" t="s">
        <v>551</v>
      </c>
      <c r="W102" s="226" t="s">
        <v>211</v>
      </c>
      <c r="X102" s="226" t="s">
        <v>1039</v>
      </c>
      <c r="Y102" s="226" t="s">
        <v>4</v>
      </c>
      <c r="Z102" s="226" t="s">
        <v>211</v>
      </c>
      <c r="AA102" s="226" t="s">
        <v>211</v>
      </c>
      <c r="AB102" s="65" t="s">
        <v>267</v>
      </c>
      <c r="AC102" s="65" t="s">
        <v>211</v>
      </c>
      <c r="AD102" s="53" t="s">
        <v>1287</v>
      </c>
      <c r="AE102" s="53" t="s">
        <v>1367</v>
      </c>
      <c r="AF102" s="217"/>
      <c r="AG102" s="226" t="s">
        <v>595</v>
      </c>
      <c r="AH102" s="159" t="s">
        <v>597</v>
      </c>
      <c r="AI102" s="226"/>
      <c r="AJ102" s="226" t="s">
        <v>740</v>
      </c>
      <c r="AK102" s="226"/>
      <c r="AL102" s="226" t="s">
        <v>650</v>
      </c>
      <c r="AM102" s="226" t="s">
        <v>213</v>
      </c>
      <c r="AN102" s="226"/>
      <c r="AO102" s="226"/>
      <c r="AP102" s="226"/>
      <c r="AQ102" s="226" t="s">
        <v>1741</v>
      </c>
      <c r="AR102" s="226">
        <v>600</v>
      </c>
      <c r="AS102" s="197">
        <v>4.5</v>
      </c>
      <c r="AT102" s="218" t="s">
        <v>1262</v>
      </c>
      <c r="AU102" s="226" t="s">
        <v>622</v>
      </c>
      <c r="AV102" s="226" t="s">
        <v>622</v>
      </c>
      <c r="AW102" s="226">
        <v>24</v>
      </c>
      <c r="AX102" s="54"/>
      <c r="AY102" s="54"/>
      <c r="AZ102" s="54"/>
      <c r="BA102" s="548"/>
      <c r="BB102" s="63"/>
      <c r="BC102" s="218" t="s">
        <v>215</v>
      </c>
      <c r="BD102" s="218" t="s">
        <v>216</v>
      </c>
      <c r="BE102" s="218" t="s">
        <v>1087</v>
      </c>
      <c r="BF102" s="218">
        <v>22</v>
      </c>
      <c r="BG102" s="218">
        <f>IFERROR((BV102*(1-Assumptions!$K$3))*(1-BT102),0)</f>
        <v>22.374918719999997</v>
      </c>
      <c r="BH102" s="218">
        <f>BI102*2</f>
        <v>45.44</v>
      </c>
      <c r="BI102" s="218">
        <v>22.72</v>
      </c>
      <c r="BJ102" s="218"/>
      <c r="BK102" s="218"/>
      <c r="BL102" s="218"/>
      <c r="BM102" s="218"/>
      <c r="BN102" s="218">
        <f t="shared" si="25"/>
        <v>22.72</v>
      </c>
      <c r="BO102" s="143">
        <f>IFERROR(((IF(BN102&gt;0,BN102)))*INDEX(Assumptions!$B:$B,MATCH(AB102,Assumptions!$A:$A,0)),0)</f>
        <v>0.45439999999999997</v>
      </c>
      <c r="BP102" s="55">
        <f>IFERROR(((IF(BN102&gt;0,BN102)))*INDEX(Assumptions!$C:$C,MATCH(AB102,Assumptions!$A:$A,0)),0)</f>
        <v>0</v>
      </c>
      <c r="BQ102" s="55">
        <f>IFERROR(((IF(BN102&gt;0,BN102)))*INDEX(Assumptions!$D:$D,MATCH(AB102,Assumptions!$A:$A,0)),0)</f>
        <v>4.5440000000000001E-2</v>
      </c>
      <c r="BR102" s="55">
        <f>IFERROR(((IF(BN102&gt;0,BN102)))*INDEX(Assumptions!$G:$G,MATCH(AC102,Assumptions!$F:$F,0)),0)</f>
        <v>0</v>
      </c>
      <c r="BS102" s="55">
        <f t="shared" si="15"/>
        <v>0.49983999999999995</v>
      </c>
      <c r="BT102" s="56">
        <f>IFERROR(INDEX(Assumptions!$B:$B,MATCH(AB102,Assumptions!$A:$A,0))+INDEX(Assumptions!$C:$C,MATCH(AB102,Assumptions!$A:$A,0))+INDEX(Assumptions!$D:$D,MATCH(AB102,Assumptions!$A:$A,0))+INDEX(Assumptions!$G:$G,MATCH(AC102,Assumptions!$F:$F,0)),0)</f>
        <v>2.1999999999999999E-2</v>
      </c>
      <c r="BU102" s="218">
        <f t="shared" si="26"/>
        <v>23.219839999999998</v>
      </c>
      <c r="BV102" s="218">
        <f t="shared" si="17"/>
        <v>51.996000000000002</v>
      </c>
      <c r="BW102" s="218">
        <f t="shared" si="18"/>
        <v>54.617647058823536</v>
      </c>
      <c r="BX102" s="226">
        <v>2.5</v>
      </c>
      <c r="BY102" s="218">
        <v>129.99</v>
      </c>
      <c r="BZ102" s="145">
        <v>1</v>
      </c>
      <c r="CA102" s="218">
        <f t="shared" si="19"/>
        <v>23.219839999999998</v>
      </c>
      <c r="CB102" s="218">
        <f t="shared" si="20"/>
        <v>51.996000000000002</v>
      </c>
      <c r="CC102" s="315">
        <f t="shared" si="21"/>
        <v>0.55343026386645133</v>
      </c>
      <c r="CD102" s="218">
        <f t="shared" si="22"/>
        <v>181.76</v>
      </c>
      <c r="CE102" s="218"/>
      <c r="CF102" s="218"/>
      <c r="CG102" s="64"/>
      <c r="CH102" s="64"/>
      <c r="CI102" s="64" t="s">
        <v>722</v>
      </c>
      <c r="CJ102" s="64"/>
      <c r="CK102" s="64"/>
      <c r="CL102" s="64"/>
      <c r="CM102" s="64"/>
      <c r="CN102" s="64"/>
      <c r="CO102" s="65"/>
      <c r="CP102" s="65"/>
      <c r="CQ102" s="53"/>
      <c r="CR102" s="57">
        <v>4</v>
      </c>
      <c r="CS102" s="57">
        <v>9</v>
      </c>
      <c r="CT102" s="175" t="s">
        <v>478</v>
      </c>
      <c r="CU102" s="57"/>
      <c r="CV102" s="57"/>
      <c r="CW102" s="58"/>
      <c r="CX102" s="59"/>
      <c r="CY102" s="90"/>
      <c r="CZ102" s="60"/>
      <c r="DA102" s="60"/>
      <c r="DB102" s="60"/>
      <c r="DC102" s="120"/>
      <c r="DD102" s="61"/>
      <c r="DE102" s="61"/>
      <c r="DF102" s="61"/>
      <c r="DG102" s="61"/>
      <c r="DH102" s="61"/>
      <c r="DI102" s="61"/>
      <c r="DJ102" s="58"/>
      <c r="DK102" s="58"/>
      <c r="DL102" s="58"/>
      <c r="DM102" s="59"/>
      <c r="DN102" s="59"/>
      <c r="DO102" s="59"/>
      <c r="DP102" s="62"/>
      <c r="DQ102" s="62"/>
      <c r="DR102" s="62"/>
      <c r="DS102" s="123">
        <f t="shared" si="23"/>
        <v>0</v>
      </c>
      <c r="DT102" s="123">
        <f t="shared" si="24"/>
        <v>0</v>
      </c>
    </row>
    <row r="103" spans="1:124" s="66" customFormat="1" ht="15" hidden="1" customHeight="1">
      <c r="A103" s="217">
        <v>2075</v>
      </c>
      <c r="B103" s="52" t="s">
        <v>842</v>
      </c>
      <c r="C103" s="52" t="s">
        <v>1078</v>
      </c>
      <c r="D103" s="206">
        <v>8136</v>
      </c>
      <c r="E103" s="217" t="s">
        <v>387</v>
      </c>
      <c r="F103" s="217" t="s">
        <v>388</v>
      </c>
      <c r="G103" s="217">
        <v>3</v>
      </c>
      <c r="H103" s="217"/>
      <c r="I103" s="217"/>
      <c r="J103" s="217" t="s">
        <v>211</v>
      </c>
      <c r="K103" s="217" t="s">
        <v>479</v>
      </c>
      <c r="L103" s="217" t="s">
        <v>211</v>
      </c>
      <c r="M103" s="217" t="s">
        <v>1176</v>
      </c>
      <c r="N103" s="217">
        <v>62053000</v>
      </c>
      <c r="O103" s="117" t="s">
        <v>1167</v>
      </c>
      <c r="P103" s="51" t="s">
        <v>489</v>
      </c>
      <c r="Q103" s="217" t="s">
        <v>211</v>
      </c>
      <c r="R103" s="217" t="s">
        <v>211</v>
      </c>
      <c r="S103" s="217" t="s">
        <v>515</v>
      </c>
      <c r="T103" s="226" t="s">
        <v>211</v>
      </c>
      <c r="U103" s="226" t="s">
        <v>4</v>
      </c>
      <c r="V103" s="226" t="s">
        <v>551</v>
      </c>
      <c r="W103" s="226" t="s">
        <v>211</v>
      </c>
      <c r="X103" s="226" t="s">
        <v>1039</v>
      </c>
      <c r="Y103" s="226" t="s">
        <v>4</v>
      </c>
      <c r="Z103" s="226" t="s">
        <v>211</v>
      </c>
      <c r="AA103" s="226" t="s">
        <v>211</v>
      </c>
      <c r="AB103" s="65" t="s">
        <v>583</v>
      </c>
      <c r="AC103" s="65" t="s">
        <v>221</v>
      </c>
      <c r="AD103" s="313" t="s">
        <v>258</v>
      </c>
      <c r="AE103" s="53" t="s">
        <v>741</v>
      </c>
      <c r="AF103" s="217"/>
      <c r="AG103" s="226" t="s">
        <v>590</v>
      </c>
      <c r="AH103" s="226" t="s">
        <v>617</v>
      </c>
      <c r="AI103" s="226"/>
      <c r="AJ103" s="226" t="s">
        <v>648</v>
      </c>
      <c r="AK103" s="226"/>
      <c r="AL103" s="428" t="s">
        <v>650</v>
      </c>
      <c r="AM103" s="226" t="s">
        <v>652</v>
      </c>
      <c r="AN103" s="226"/>
      <c r="AO103" s="226"/>
      <c r="AP103" s="226"/>
      <c r="AQ103" s="226" t="s">
        <v>686</v>
      </c>
      <c r="AR103" s="226">
        <v>200</v>
      </c>
      <c r="AS103" s="197">
        <v>6.3</v>
      </c>
      <c r="AT103" s="218" t="s">
        <v>1244</v>
      </c>
      <c r="AU103" s="226"/>
      <c r="AV103" s="226" t="s">
        <v>711</v>
      </c>
      <c r="AW103" s="226">
        <v>31</v>
      </c>
      <c r="AX103" s="54"/>
      <c r="AY103" s="54"/>
      <c r="AZ103" s="54"/>
      <c r="BA103" s="219">
        <v>1.57</v>
      </c>
      <c r="BB103" s="63"/>
      <c r="BC103" s="218" t="s">
        <v>215</v>
      </c>
      <c r="BD103" s="218" t="s">
        <v>216</v>
      </c>
      <c r="BE103" s="218" t="s">
        <v>217</v>
      </c>
      <c r="BF103" s="218">
        <v>22</v>
      </c>
      <c r="BG103" s="218">
        <f>IFERROR((BV103*(1-Assumptions!$K$3))*(1-BT103),0)</f>
        <v>24.63824</v>
      </c>
      <c r="BH103" s="218">
        <v>60</v>
      </c>
      <c r="BI103" s="218">
        <v>24.8</v>
      </c>
      <c r="BJ103" s="218"/>
      <c r="BK103" s="218"/>
      <c r="BL103" s="296">
        <v>29.9</v>
      </c>
      <c r="BM103" s="218"/>
      <c r="BN103" s="576">
        <f t="shared" si="25"/>
        <v>29.9</v>
      </c>
      <c r="BO103" s="143">
        <f>IFERROR(((IF(BN103&gt;0,BN103)))*INDEX(Assumptions!$B:$B,MATCH(AB103,Assumptions!$A:$A,0)),0)</f>
        <v>0</v>
      </c>
      <c r="BP103" s="55">
        <f>IFERROR(((IF(BN103&gt;0,BN103)))*INDEX(Assumptions!$C:$C,MATCH(AB103,Assumptions!$A:$A,0)),0)</f>
        <v>0</v>
      </c>
      <c r="BQ103" s="55">
        <f>IFERROR(((IF(BN103&gt;0,BN103)))*INDEX(Assumptions!$D:$D,MATCH(AB103,Assumptions!$A:$A,0)),0)</f>
        <v>0</v>
      </c>
      <c r="BR103" s="55">
        <f>IFERROR(((IF(BN103&gt;0,BN103)))*INDEX(Assumptions!$G:$G,MATCH(AC103,Assumptions!$F:$F,0)),0)</f>
        <v>0</v>
      </c>
      <c r="BS103" s="55">
        <f t="shared" si="15"/>
        <v>0</v>
      </c>
      <c r="BT103" s="56">
        <f>IFERROR(INDEX(Assumptions!$B:$B,MATCH(AB103,Assumptions!$A:$A,0))+INDEX(Assumptions!$C:$C,MATCH(AB103,Assumptions!$A:$A,0))+INDEX(Assumptions!$D:$D,MATCH(AB103,Assumptions!$A:$A,0))+INDEX(Assumptions!$G:$G,MATCH(AC103,Assumptions!$F:$F,0)),0)</f>
        <v>0</v>
      </c>
      <c r="BU103" s="218">
        <f t="shared" si="26"/>
        <v>29.9</v>
      </c>
      <c r="BV103" s="218">
        <f t="shared" si="17"/>
        <v>55.996000000000002</v>
      </c>
      <c r="BW103" s="218">
        <f t="shared" si="18"/>
        <v>58.819327731092443</v>
      </c>
      <c r="BX103" s="226">
        <v>2.5</v>
      </c>
      <c r="BY103" s="168">
        <v>139.99</v>
      </c>
      <c r="BZ103" s="145">
        <v>1</v>
      </c>
      <c r="CA103" s="218">
        <f t="shared" si="19"/>
        <v>29.9</v>
      </c>
      <c r="CB103" s="218">
        <f t="shared" si="20"/>
        <v>55.996000000000002</v>
      </c>
      <c r="CC103" s="315">
        <f t="shared" si="21"/>
        <v>0.46603328809200661</v>
      </c>
      <c r="CD103" s="218">
        <f t="shared" si="22"/>
        <v>780</v>
      </c>
      <c r="CE103" s="218"/>
      <c r="CF103" s="218"/>
      <c r="CG103" s="64"/>
      <c r="CH103" s="64"/>
      <c r="CI103" s="64"/>
      <c r="CJ103" s="64"/>
      <c r="CK103" s="64"/>
      <c r="CL103" s="64"/>
      <c r="CM103" s="64"/>
      <c r="CN103" s="64"/>
      <c r="CO103" s="65" t="s">
        <v>724</v>
      </c>
      <c r="CP103" s="65"/>
      <c r="CQ103" s="53"/>
      <c r="CR103" s="57">
        <v>13</v>
      </c>
      <c r="CS103" s="57" t="s">
        <v>211</v>
      </c>
      <c r="CT103" s="175" t="s">
        <v>478</v>
      </c>
      <c r="CU103" s="57"/>
      <c r="CV103" s="57"/>
      <c r="CW103" s="58"/>
      <c r="CX103" s="59"/>
      <c r="CY103" s="90"/>
      <c r="CZ103" s="60"/>
      <c r="DA103" s="60"/>
      <c r="DB103" s="60"/>
      <c r="DC103" s="120"/>
      <c r="DD103" s="61"/>
      <c r="DE103" s="61"/>
      <c r="DF103" s="61"/>
      <c r="DG103" s="61"/>
      <c r="DH103" s="61"/>
      <c r="DI103" s="61"/>
      <c r="DJ103" s="58"/>
      <c r="DK103" s="58"/>
      <c r="DL103" s="58"/>
      <c r="DM103" s="59"/>
      <c r="DN103" s="59"/>
      <c r="DO103" s="59"/>
      <c r="DP103" s="62"/>
      <c r="DQ103" s="62"/>
      <c r="DR103" s="62"/>
      <c r="DS103" s="123">
        <f t="shared" si="23"/>
        <v>0</v>
      </c>
      <c r="DT103" s="123">
        <f t="shared" si="24"/>
        <v>0</v>
      </c>
    </row>
    <row r="104" spans="1:124" s="66" customFormat="1" ht="15" hidden="1" customHeight="1">
      <c r="A104" s="217">
        <v>2080</v>
      </c>
      <c r="B104" s="52" t="s">
        <v>843</v>
      </c>
      <c r="C104" s="52" t="s">
        <v>1182</v>
      </c>
      <c r="D104" s="52">
        <v>7304</v>
      </c>
      <c r="E104" s="25" t="s">
        <v>387</v>
      </c>
      <c r="F104" s="25" t="s">
        <v>389</v>
      </c>
      <c r="G104" s="25">
        <v>3</v>
      </c>
      <c r="H104" s="25"/>
      <c r="I104" s="217"/>
      <c r="J104" s="25" t="s">
        <v>211</v>
      </c>
      <c r="K104" s="25" t="s">
        <v>479</v>
      </c>
      <c r="L104" s="217" t="s">
        <v>211</v>
      </c>
      <c r="M104" s="25" t="s">
        <v>1176</v>
      </c>
      <c r="N104" s="217">
        <v>62053000</v>
      </c>
      <c r="O104" s="117" t="s">
        <v>1167</v>
      </c>
      <c r="P104" s="51" t="s">
        <v>489</v>
      </c>
      <c r="Q104" s="25" t="s">
        <v>211</v>
      </c>
      <c r="R104" s="25" t="s">
        <v>211</v>
      </c>
      <c r="S104" s="217" t="s">
        <v>515</v>
      </c>
      <c r="T104" s="24" t="s">
        <v>211</v>
      </c>
      <c r="U104" s="24" t="s">
        <v>4</v>
      </c>
      <c r="V104" s="24" t="s">
        <v>551</v>
      </c>
      <c r="W104" s="24" t="s">
        <v>211</v>
      </c>
      <c r="X104" s="24" t="s">
        <v>1039</v>
      </c>
      <c r="Y104" s="24" t="s">
        <v>578</v>
      </c>
      <c r="Z104" s="24" t="s">
        <v>211</v>
      </c>
      <c r="AA104" s="24" t="s">
        <v>211</v>
      </c>
      <c r="AB104" s="65" t="s">
        <v>583</v>
      </c>
      <c r="AC104" s="65" t="s">
        <v>221</v>
      </c>
      <c r="AD104" s="313" t="s">
        <v>258</v>
      </c>
      <c r="AE104" s="53" t="s">
        <v>741</v>
      </c>
      <c r="AF104" s="25"/>
      <c r="AG104" s="24" t="s">
        <v>590</v>
      </c>
      <c r="AH104" s="226" t="s">
        <v>618</v>
      </c>
      <c r="AI104" s="24"/>
      <c r="AJ104" s="24" t="s">
        <v>648</v>
      </c>
      <c r="AK104" s="24"/>
      <c r="AL104" s="428" t="s">
        <v>650</v>
      </c>
      <c r="AM104" s="226" t="s">
        <v>652</v>
      </c>
      <c r="AN104" s="226"/>
      <c r="AO104" s="226"/>
      <c r="AP104" s="226"/>
      <c r="AQ104" s="24" t="s">
        <v>686</v>
      </c>
      <c r="AR104" s="24">
        <v>200</v>
      </c>
      <c r="AS104" s="197">
        <v>6.3</v>
      </c>
      <c r="AT104" s="26" t="s">
        <v>1244</v>
      </c>
      <c r="AU104" s="24"/>
      <c r="AV104" s="24" t="s">
        <v>711</v>
      </c>
      <c r="AW104" s="24">
        <v>31</v>
      </c>
      <c r="AX104" s="54"/>
      <c r="AY104" s="54"/>
      <c r="AZ104" s="54"/>
      <c r="BA104" s="219">
        <v>1.61</v>
      </c>
      <c r="BB104" s="63"/>
      <c r="BC104" s="26" t="s">
        <v>215</v>
      </c>
      <c r="BD104" s="26" t="s">
        <v>216</v>
      </c>
      <c r="BE104" s="26" t="s">
        <v>217</v>
      </c>
      <c r="BF104" s="26">
        <v>22</v>
      </c>
      <c r="BG104" s="26">
        <f>IFERROR((BV104*(1-Assumptions!$K$3))*(1-BT104),0)</f>
        <v>24.63824</v>
      </c>
      <c r="BH104" s="26">
        <v>60</v>
      </c>
      <c r="BI104" s="26">
        <v>24.8</v>
      </c>
      <c r="BJ104" s="26"/>
      <c r="BK104" s="26"/>
      <c r="BL104" s="296">
        <v>29.9</v>
      </c>
      <c r="BM104" s="26"/>
      <c r="BN104" s="576">
        <f t="shared" si="25"/>
        <v>29.9</v>
      </c>
      <c r="BO104" s="143">
        <f>IFERROR(((IF(BN104&gt;0,BN104)))*INDEX(Assumptions!$B:$B,MATCH(AB104,Assumptions!$A:$A,0)),0)</f>
        <v>0</v>
      </c>
      <c r="BP104" s="55">
        <f>IFERROR(((IF(BN104&gt;0,BN104)))*INDEX(Assumptions!$C:$C,MATCH(AB104,Assumptions!$A:$A,0)),0)</f>
        <v>0</v>
      </c>
      <c r="BQ104" s="55">
        <f>IFERROR(((IF(BN104&gt;0,BN104)))*INDEX(Assumptions!$D:$D,MATCH(AB104,Assumptions!$A:$A,0)),0)</f>
        <v>0</v>
      </c>
      <c r="BR104" s="55">
        <f>IFERROR(((IF(BN104&gt;0,BN104)))*INDEX(Assumptions!$G:$G,MATCH(AC104,Assumptions!$F:$F,0)),0)</f>
        <v>0</v>
      </c>
      <c r="BS104" s="55">
        <f t="shared" si="15"/>
        <v>0</v>
      </c>
      <c r="BT104" s="56">
        <f>IFERROR(INDEX(Assumptions!$B:$B,MATCH(AB104,Assumptions!$A:$A,0))+INDEX(Assumptions!$C:$C,MATCH(AB104,Assumptions!$A:$A,0))+INDEX(Assumptions!$D:$D,MATCH(AB104,Assumptions!$A:$A,0))+INDEX(Assumptions!$G:$G,MATCH(AC104,Assumptions!$F:$F,0)),0)</f>
        <v>0</v>
      </c>
      <c r="BU104" s="26">
        <f t="shared" si="26"/>
        <v>29.9</v>
      </c>
      <c r="BV104" s="26">
        <f t="shared" si="17"/>
        <v>55.996000000000002</v>
      </c>
      <c r="BW104" s="26">
        <f t="shared" si="18"/>
        <v>58.819327731092443</v>
      </c>
      <c r="BX104" s="24">
        <v>2.5</v>
      </c>
      <c r="BY104" s="168">
        <v>139.99</v>
      </c>
      <c r="BZ104" s="145">
        <v>1</v>
      </c>
      <c r="CA104" s="26">
        <f t="shared" si="19"/>
        <v>29.9</v>
      </c>
      <c r="CB104" s="26">
        <f t="shared" si="20"/>
        <v>55.996000000000002</v>
      </c>
      <c r="CC104" s="315">
        <f t="shared" si="21"/>
        <v>0.46603328809200661</v>
      </c>
      <c r="CD104" s="26">
        <f t="shared" si="22"/>
        <v>240</v>
      </c>
      <c r="CE104" s="26"/>
      <c r="CF104" s="26"/>
      <c r="CG104" s="64"/>
      <c r="CH104" s="64"/>
      <c r="CI104" s="64"/>
      <c r="CJ104" s="64"/>
      <c r="CK104" s="64"/>
      <c r="CL104" s="64"/>
      <c r="CM104" s="64"/>
      <c r="CN104" s="64"/>
      <c r="CO104" s="65" t="s">
        <v>724</v>
      </c>
      <c r="CP104" s="65"/>
      <c r="CQ104" s="53"/>
      <c r="CR104" s="57">
        <v>4</v>
      </c>
      <c r="CS104" s="57">
        <v>9</v>
      </c>
      <c r="CT104" s="175" t="s">
        <v>478</v>
      </c>
      <c r="CU104" s="57"/>
      <c r="CV104" s="57"/>
      <c r="CW104" s="58"/>
      <c r="CX104" s="59"/>
      <c r="CY104" s="90"/>
      <c r="CZ104" s="60"/>
      <c r="DA104" s="60"/>
      <c r="DB104" s="60"/>
      <c r="DC104" s="120"/>
      <c r="DD104" s="61"/>
      <c r="DE104" s="61"/>
      <c r="DF104" s="61"/>
      <c r="DG104" s="61"/>
      <c r="DH104" s="61"/>
      <c r="DI104" s="61"/>
      <c r="DJ104" s="58"/>
      <c r="DK104" s="58"/>
      <c r="DL104" s="58"/>
      <c r="DM104" s="59"/>
      <c r="DN104" s="59"/>
      <c r="DO104" s="59"/>
      <c r="DP104" s="62"/>
      <c r="DQ104" s="62"/>
      <c r="DR104" s="62"/>
      <c r="DS104" s="123">
        <f t="shared" si="23"/>
        <v>0</v>
      </c>
      <c r="DT104" s="123">
        <f t="shared" si="24"/>
        <v>0</v>
      </c>
    </row>
    <row r="105" spans="1:124" s="66" customFormat="1" ht="15" hidden="1" customHeight="1">
      <c r="A105" s="217">
        <v>2085</v>
      </c>
      <c r="B105" s="52" t="s">
        <v>844</v>
      </c>
      <c r="C105" s="52" t="s">
        <v>1078</v>
      </c>
      <c r="D105" s="52">
        <v>8135</v>
      </c>
      <c r="E105" s="25" t="s">
        <v>390</v>
      </c>
      <c r="F105" s="25" t="s">
        <v>391</v>
      </c>
      <c r="G105" s="25">
        <v>3</v>
      </c>
      <c r="H105" s="25"/>
      <c r="I105" s="25"/>
      <c r="J105" s="25" t="s">
        <v>211</v>
      </c>
      <c r="K105" s="25" t="s">
        <v>479</v>
      </c>
      <c r="L105" s="25" t="s">
        <v>211</v>
      </c>
      <c r="M105" s="25" t="s">
        <v>1177</v>
      </c>
      <c r="N105" s="217">
        <v>62053000</v>
      </c>
      <c r="O105" s="117" t="s">
        <v>1167</v>
      </c>
      <c r="P105" s="51" t="s">
        <v>489</v>
      </c>
      <c r="Q105" s="25" t="s">
        <v>211</v>
      </c>
      <c r="R105" s="25" t="s">
        <v>211</v>
      </c>
      <c r="S105" s="217" t="s">
        <v>515</v>
      </c>
      <c r="T105" s="24" t="s">
        <v>211</v>
      </c>
      <c r="U105" s="24" t="s">
        <v>4</v>
      </c>
      <c r="V105" s="24" t="s">
        <v>551</v>
      </c>
      <c r="W105" s="24" t="s">
        <v>211</v>
      </c>
      <c r="X105" s="24" t="s">
        <v>1039</v>
      </c>
      <c r="Y105" s="24" t="s">
        <v>4</v>
      </c>
      <c r="Z105" s="24" t="s">
        <v>211</v>
      </c>
      <c r="AA105" s="24" t="s">
        <v>211</v>
      </c>
      <c r="AB105" s="65" t="s">
        <v>220</v>
      </c>
      <c r="AC105" s="65" t="s">
        <v>221</v>
      </c>
      <c r="AD105" s="313" t="s">
        <v>258</v>
      </c>
      <c r="AE105" s="53" t="s">
        <v>741</v>
      </c>
      <c r="AF105" s="25"/>
      <c r="AG105" s="24" t="s">
        <v>590</v>
      </c>
      <c r="AH105" s="24" t="s">
        <v>619</v>
      </c>
      <c r="AI105" s="24" t="s">
        <v>211</v>
      </c>
      <c r="AJ105" s="24" t="s">
        <v>648</v>
      </c>
      <c r="AK105" s="24"/>
      <c r="AL105" s="428" t="s">
        <v>650</v>
      </c>
      <c r="AM105" s="24" t="s">
        <v>652</v>
      </c>
      <c r="AN105" s="226"/>
      <c r="AO105" s="226"/>
      <c r="AP105" s="226"/>
      <c r="AQ105" s="24" t="s">
        <v>678</v>
      </c>
      <c r="AR105" s="24">
        <v>150</v>
      </c>
      <c r="AS105" s="197">
        <v>6.5</v>
      </c>
      <c r="AT105" s="26" t="s">
        <v>1254</v>
      </c>
      <c r="AU105" s="24"/>
      <c r="AV105" s="24" t="s">
        <v>711</v>
      </c>
      <c r="AW105" s="24">
        <v>26</v>
      </c>
      <c r="AX105" s="54"/>
      <c r="AY105" s="54"/>
      <c r="AZ105" s="54"/>
      <c r="BA105" s="219">
        <v>1.64</v>
      </c>
      <c r="BB105" s="63"/>
      <c r="BC105" s="26" t="s">
        <v>215</v>
      </c>
      <c r="BD105" s="26" t="s">
        <v>216</v>
      </c>
      <c r="BE105" s="26" t="s">
        <v>217</v>
      </c>
      <c r="BF105" s="26">
        <v>20.3</v>
      </c>
      <c r="BG105" s="26">
        <f>IFERROR((BV105*(1-Assumptions!$K$3))*(1-BT105),0)</f>
        <v>22.374918719999997</v>
      </c>
      <c r="BH105" s="26">
        <v>60</v>
      </c>
      <c r="BI105" s="218">
        <v>22.7</v>
      </c>
      <c r="BJ105" s="26"/>
      <c r="BK105" s="26"/>
      <c r="BL105" s="296">
        <v>27.3</v>
      </c>
      <c r="BM105" s="26"/>
      <c r="BN105" s="576">
        <f t="shared" si="25"/>
        <v>27.3</v>
      </c>
      <c r="BO105" s="143">
        <f>IFERROR(((IF(BN105&gt;0,BN105)))*INDEX(Assumptions!$B:$B,MATCH(AB105,Assumptions!$A:$A,0)),0)</f>
        <v>0.54600000000000004</v>
      </c>
      <c r="BP105" s="55">
        <f>IFERROR(((IF(BN105&gt;0,BN105)))*INDEX(Assumptions!$C:$C,MATCH(AB105,Assumptions!$A:$A,0)),0)</f>
        <v>0</v>
      </c>
      <c r="BQ105" s="55">
        <f>IFERROR(((IF(BN105&gt;0,BN105)))*INDEX(Assumptions!$D:$D,MATCH(AB105,Assumptions!$A:$A,0)),0)</f>
        <v>5.4600000000000003E-2</v>
      </c>
      <c r="BR105" s="55">
        <f>IFERROR(((IF(BN105&gt;0,BN105)))*INDEX(Assumptions!$G:$G,MATCH(AC105,Assumptions!$F:$F,0)),0)</f>
        <v>0</v>
      </c>
      <c r="BS105" s="55">
        <f t="shared" si="15"/>
        <v>0.60060000000000002</v>
      </c>
      <c r="BT105" s="56">
        <f>IFERROR(INDEX(Assumptions!$B:$B,MATCH(AB105,Assumptions!$A:$A,0))+INDEX(Assumptions!$C:$C,MATCH(AB105,Assumptions!$A:$A,0))+INDEX(Assumptions!$D:$D,MATCH(AB105,Assumptions!$A:$A,0))+INDEX(Assumptions!$G:$G,MATCH(AC105,Assumptions!$F:$F,0)),0)</f>
        <v>2.1999999999999999E-2</v>
      </c>
      <c r="BU105" s="26">
        <f t="shared" si="26"/>
        <v>27.900600000000001</v>
      </c>
      <c r="BV105" s="26">
        <f t="shared" si="17"/>
        <v>51.996000000000002</v>
      </c>
      <c r="BW105" s="26">
        <f t="shared" si="18"/>
        <v>54.617647058823536</v>
      </c>
      <c r="BX105" s="24">
        <v>2.5</v>
      </c>
      <c r="BY105" s="168">
        <v>129.99</v>
      </c>
      <c r="BZ105" s="145">
        <v>1</v>
      </c>
      <c r="CA105" s="26">
        <f t="shared" si="19"/>
        <v>27.900600000000001</v>
      </c>
      <c r="CB105" s="26">
        <f t="shared" si="20"/>
        <v>51.996000000000002</v>
      </c>
      <c r="CC105" s="315">
        <f t="shared" si="21"/>
        <v>0.46340872374798064</v>
      </c>
      <c r="CD105" s="26">
        <f t="shared" si="22"/>
        <v>780</v>
      </c>
      <c r="CE105" s="26"/>
      <c r="CF105" s="26"/>
      <c r="CG105" s="64"/>
      <c r="CH105" s="64"/>
      <c r="CI105" s="64"/>
      <c r="CJ105" s="64"/>
      <c r="CK105" s="64" t="s">
        <v>716</v>
      </c>
      <c r="CL105" s="64"/>
      <c r="CM105" s="64"/>
      <c r="CN105" s="64"/>
      <c r="CO105" s="65" t="s">
        <v>724</v>
      </c>
      <c r="CP105" s="65"/>
      <c r="CQ105" s="53"/>
      <c r="CR105" s="57">
        <v>13</v>
      </c>
      <c r="CS105" s="57" t="s">
        <v>211</v>
      </c>
      <c r="CT105" s="175" t="s">
        <v>478</v>
      </c>
      <c r="CU105" s="57"/>
      <c r="CV105" s="57"/>
      <c r="CW105" s="58"/>
      <c r="CX105" s="59"/>
      <c r="CY105" s="90"/>
      <c r="CZ105" s="60"/>
      <c r="DA105" s="60"/>
      <c r="DB105" s="60"/>
      <c r="DC105" s="120"/>
      <c r="DD105" s="61"/>
      <c r="DE105" s="61"/>
      <c r="DF105" s="61"/>
      <c r="DG105" s="61"/>
      <c r="DH105" s="61"/>
      <c r="DI105" s="61"/>
      <c r="DJ105" s="58"/>
      <c r="DK105" s="58"/>
      <c r="DL105" s="58"/>
      <c r="DM105" s="59"/>
      <c r="DN105" s="59"/>
      <c r="DO105" s="59"/>
      <c r="DP105" s="62"/>
      <c r="DQ105" s="62"/>
      <c r="DR105" s="62"/>
      <c r="DS105" s="123">
        <f t="shared" si="23"/>
        <v>0</v>
      </c>
      <c r="DT105" s="123">
        <f t="shared" si="24"/>
        <v>0</v>
      </c>
    </row>
    <row r="106" spans="1:124" s="66" customFormat="1" ht="15" hidden="1" customHeight="1">
      <c r="A106" s="217">
        <v>2090</v>
      </c>
      <c r="B106" s="52" t="s">
        <v>946</v>
      </c>
      <c r="C106" s="52" t="s">
        <v>1192</v>
      </c>
      <c r="D106" s="52">
        <v>7200</v>
      </c>
      <c r="E106" s="217" t="s">
        <v>390</v>
      </c>
      <c r="F106" s="217" t="s">
        <v>381</v>
      </c>
      <c r="G106" s="25">
        <v>3</v>
      </c>
      <c r="H106" s="25"/>
      <c r="I106" s="217"/>
      <c r="J106" s="25" t="s">
        <v>211</v>
      </c>
      <c r="K106" s="25" t="s">
        <v>479</v>
      </c>
      <c r="L106" s="217" t="s">
        <v>211</v>
      </c>
      <c r="M106" s="25" t="s">
        <v>1177</v>
      </c>
      <c r="N106" s="217">
        <v>62053000</v>
      </c>
      <c r="O106" s="117" t="s">
        <v>1167</v>
      </c>
      <c r="P106" s="51" t="s">
        <v>489</v>
      </c>
      <c r="Q106" s="25" t="s">
        <v>211</v>
      </c>
      <c r="R106" s="25" t="s">
        <v>211</v>
      </c>
      <c r="S106" s="217" t="s">
        <v>512</v>
      </c>
      <c r="T106" s="24" t="s">
        <v>211</v>
      </c>
      <c r="U106" s="24" t="s">
        <v>4</v>
      </c>
      <c r="V106" s="24" t="s">
        <v>551</v>
      </c>
      <c r="W106" s="24" t="s">
        <v>211</v>
      </c>
      <c r="X106" s="24" t="s">
        <v>1039</v>
      </c>
      <c r="Y106" s="24" t="s">
        <v>4</v>
      </c>
      <c r="Z106" s="24" t="s">
        <v>211</v>
      </c>
      <c r="AA106" s="24" t="s">
        <v>211</v>
      </c>
      <c r="AB106" s="65" t="s">
        <v>220</v>
      </c>
      <c r="AC106" s="53" t="s">
        <v>221</v>
      </c>
      <c r="AD106" s="53" t="s">
        <v>258</v>
      </c>
      <c r="AE106" s="53" t="s">
        <v>579</v>
      </c>
      <c r="AF106" s="25"/>
      <c r="AG106" s="24" t="s">
        <v>590</v>
      </c>
      <c r="AH106" s="24" t="s">
        <v>604</v>
      </c>
      <c r="AI106" s="226" t="s">
        <v>211</v>
      </c>
      <c r="AJ106" s="24" t="s">
        <v>648</v>
      </c>
      <c r="AK106" s="24"/>
      <c r="AL106" s="428" t="s">
        <v>650</v>
      </c>
      <c r="AM106" s="24" t="s">
        <v>652</v>
      </c>
      <c r="AN106" s="226"/>
      <c r="AO106" s="226"/>
      <c r="AP106" s="226"/>
      <c r="AQ106" s="226" t="s">
        <v>678</v>
      </c>
      <c r="AR106" s="24">
        <v>150</v>
      </c>
      <c r="AS106" s="197">
        <v>3.8</v>
      </c>
      <c r="AT106" s="26" t="s">
        <v>1256</v>
      </c>
      <c r="AU106" s="24" t="s">
        <v>695</v>
      </c>
      <c r="AV106" s="24" t="s">
        <v>711</v>
      </c>
      <c r="AW106" s="24">
        <v>26</v>
      </c>
      <c r="AX106" s="54"/>
      <c r="AY106" s="54"/>
      <c r="AZ106" s="54"/>
      <c r="BA106" s="219">
        <v>1.25</v>
      </c>
      <c r="BB106" s="63"/>
      <c r="BC106" s="26" t="s">
        <v>215</v>
      </c>
      <c r="BD106" s="26" t="s">
        <v>216</v>
      </c>
      <c r="BE106" s="26" t="s">
        <v>217</v>
      </c>
      <c r="BF106" s="26">
        <v>18.600000000000001</v>
      </c>
      <c r="BG106" s="26">
        <f>IFERROR((BV106*(1-Assumptions!$K$3))*(1-BT106),0)</f>
        <v>20.653638719999996</v>
      </c>
      <c r="BH106" s="26">
        <v>60</v>
      </c>
      <c r="BI106" s="26">
        <v>22.7</v>
      </c>
      <c r="BJ106" s="26"/>
      <c r="BK106" s="26"/>
      <c r="BL106" s="296">
        <v>19.3</v>
      </c>
      <c r="BM106" s="26"/>
      <c r="BN106" s="574">
        <f t="shared" si="25"/>
        <v>19.3</v>
      </c>
      <c r="BO106" s="143">
        <f>IFERROR(((IF(BN106&gt;0,BN106)))*INDEX(Assumptions!$B:$B,MATCH(AB106,Assumptions!$A:$A,0)),0)</f>
        <v>0.38600000000000001</v>
      </c>
      <c r="BP106" s="55">
        <f>IFERROR(((IF(BN106&gt;0,BN106)))*INDEX(Assumptions!$C:$C,MATCH(AB106,Assumptions!$A:$A,0)),0)</f>
        <v>0</v>
      </c>
      <c r="BQ106" s="55">
        <f>IFERROR(((IF(BN106&gt;0,BN106)))*INDEX(Assumptions!$D:$D,MATCH(AB106,Assumptions!$A:$A,0)),0)</f>
        <v>3.8600000000000002E-2</v>
      </c>
      <c r="BR106" s="55">
        <f>IFERROR(((IF(BN106&gt;0,BN106)))*INDEX(Assumptions!$G:$G,MATCH(AC106,Assumptions!$F:$F,0)),0)</f>
        <v>0</v>
      </c>
      <c r="BS106" s="55">
        <f t="shared" si="15"/>
        <v>0.42460000000000003</v>
      </c>
      <c r="BT106" s="56">
        <f>IFERROR(INDEX(Assumptions!$B:$B,MATCH(AB106,Assumptions!$A:$A,0))+INDEX(Assumptions!$C:$C,MATCH(AB106,Assumptions!$A:$A,0))+INDEX(Assumptions!$D:$D,MATCH(AB106,Assumptions!$A:$A,0))+INDEX(Assumptions!$G:$G,MATCH(AC106,Assumptions!$F:$F,0)),0)</f>
        <v>2.1999999999999999E-2</v>
      </c>
      <c r="BU106" s="26">
        <f t="shared" si="26"/>
        <v>19.724600000000002</v>
      </c>
      <c r="BV106" s="26">
        <f t="shared" si="17"/>
        <v>47.995999999999995</v>
      </c>
      <c r="BW106" s="26">
        <f t="shared" si="18"/>
        <v>50.415966386554622</v>
      </c>
      <c r="BX106" s="24">
        <v>2.5</v>
      </c>
      <c r="BY106" s="168">
        <v>119.99</v>
      </c>
      <c r="BZ106" s="145">
        <v>1</v>
      </c>
      <c r="CA106" s="26">
        <f t="shared" si="19"/>
        <v>19.724600000000002</v>
      </c>
      <c r="CB106" s="26">
        <f t="shared" si="20"/>
        <v>47.995999999999995</v>
      </c>
      <c r="CC106" s="318">
        <f t="shared" si="21"/>
        <v>0.58903658638219847</v>
      </c>
      <c r="CD106" s="26">
        <f t="shared" si="22"/>
        <v>240</v>
      </c>
      <c r="CE106" s="26"/>
      <c r="CF106" s="26"/>
      <c r="CG106" s="64"/>
      <c r="CH106" s="64"/>
      <c r="CI106" s="64"/>
      <c r="CJ106" s="64"/>
      <c r="CK106" s="64" t="s">
        <v>716</v>
      </c>
      <c r="CL106" s="64"/>
      <c r="CM106" s="64"/>
      <c r="CN106" s="64"/>
      <c r="CO106" s="65" t="s">
        <v>724</v>
      </c>
      <c r="CP106" s="65"/>
      <c r="CQ106" s="53"/>
      <c r="CR106" s="57">
        <v>4</v>
      </c>
      <c r="CS106" s="57" t="s">
        <v>211</v>
      </c>
      <c r="CT106" s="175" t="s">
        <v>478</v>
      </c>
      <c r="CU106" s="57"/>
      <c r="CV106" s="57"/>
      <c r="CW106" s="58"/>
      <c r="CX106" s="59"/>
      <c r="CY106" s="90"/>
      <c r="CZ106" s="60"/>
      <c r="DA106" s="60"/>
      <c r="DB106" s="60"/>
      <c r="DC106" s="120"/>
      <c r="DD106" s="61"/>
      <c r="DE106" s="61"/>
      <c r="DF106" s="61"/>
      <c r="DG106" s="61"/>
      <c r="DH106" s="61"/>
      <c r="DI106" s="61"/>
      <c r="DJ106" s="58"/>
      <c r="DK106" s="58"/>
      <c r="DL106" s="58"/>
      <c r="DM106" s="59"/>
      <c r="DN106" s="59"/>
      <c r="DO106" s="59"/>
      <c r="DP106" s="62"/>
      <c r="DQ106" s="62"/>
      <c r="DR106" s="62"/>
      <c r="DS106" s="123">
        <f t="shared" si="23"/>
        <v>0</v>
      </c>
      <c r="DT106" s="123">
        <f t="shared" si="24"/>
        <v>0</v>
      </c>
    </row>
    <row r="107" spans="1:124" s="66" customFormat="1" ht="15" hidden="1" customHeight="1">
      <c r="A107" s="217">
        <v>2095</v>
      </c>
      <c r="B107" s="52" t="s">
        <v>947</v>
      </c>
      <c r="C107" s="52" t="s">
        <v>1078</v>
      </c>
      <c r="D107" s="52">
        <v>1006</v>
      </c>
      <c r="E107" s="25" t="s">
        <v>390</v>
      </c>
      <c r="F107" s="25" t="s">
        <v>1198</v>
      </c>
      <c r="G107" s="25">
        <v>3</v>
      </c>
      <c r="H107" s="25"/>
      <c r="I107" s="217"/>
      <c r="J107" s="25" t="s">
        <v>211</v>
      </c>
      <c r="K107" s="25" t="s">
        <v>479</v>
      </c>
      <c r="L107" s="25" t="s">
        <v>211</v>
      </c>
      <c r="M107" s="25" t="s">
        <v>1177</v>
      </c>
      <c r="N107" s="217">
        <v>62053000</v>
      </c>
      <c r="O107" s="117" t="s">
        <v>1167</v>
      </c>
      <c r="P107" s="51" t="s">
        <v>489</v>
      </c>
      <c r="Q107" s="25" t="s">
        <v>211</v>
      </c>
      <c r="R107" s="25" t="s">
        <v>211</v>
      </c>
      <c r="S107" s="217" t="s">
        <v>515</v>
      </c>
      <c r="T107" s="24" t="s">
        <v>211</v>
      </c>
      <c r="U107" s="24" t="s">
        <v>4</v>
      </c>
      <c r="V107" s="24" t="s">
        <v>551</v>
      </c>
      <c r="W107" s="24" t="s">
        <v>211</v>
      </c>
      <c r="X107" s="24" t="s">
        <v>1039</v>
      </c>
      <c r="Y107" s="24" t="s">
        <v>4</v>
      </c>
      <c r="Z107" s="24" t="s">
        <v>211</v>
      </c>
      <c r="AA107" s="24" t="s">
        <v>211</v>
      </c>
      <c r="AB107" s="65" t="s">
        <v>220</v>
      </c>
      <c r="AC107" s="53" t="s">
        <v>221</v>
      </c>
      <c r="AD107" s="313" t="s">
        <v>258</v>
      </c>
      <c r="AE107" s="53" t="s">
        <v>741</v>
      </c>
      <c r="AF107" s="25"/>
      <c r="AG107" s="24" t="s">
        <v>590</v>
      </c>
      <c r="AH107" s="24" t="s">
        <v>591</v>
      </c>
      <c r="AI107" s="24" t="s">
        <v>211</v>
      </c>
      <c r="AJ107" s="24" t="s">
        <v>648</v>
      </c>
      <c r="AK107" s="24"/>
      <c r="AL107" s="428" t="s">
        <v>650</v>
      </c>
      <c r="AM107" s="24" t="s">
        <v>652</v>
      </c>
      <c r="AN107" s="226"/>
      <c r="AO107" s="226"/>
      <c r="AP107" s="226"/>
      <c r="AQ107" s="24" t="s">
        <v>671</v>
      </c>
      <c r="AR107" s="24">
        <v>150</v>
      </c>
      <c r="AS107" s="197">
        <v>6.3</v>
      </c>
      <c r="AT107" s="26" t="s">
        <v>1244</v>
      </c>
      <c r="AU107" s="24">
        <v>1000</v>
      </c>
      <c r="AV107" s="24" t="s">
        <v>711</v>
      </c>
      <c r="AW107" s="24">
        <v>26</v>
      </c>
      <c r="AX107" s="54"/>
      <c r="AY107" s="54"/>
      <c r="AZ107" s="54"/>
      <c r="BA107" s="219">
        <v>1.24</v>
      </c>
      <c r="BB107" s="63"/>
      <c r="BC107" s="26" t="s">
        <v>215</v>
      </c>
      <c r="BD107" s="26" t="s">
        <v>216</v>
      </c>
      <c r="BE107" s="26" t="s">
        <v>217</v>
      </c>
      <c r="BF107" s="26">
        <v>20.3</v>
      </c>
      <c r="BG107" s="26">
        <f>IFERROR((BV107*(1-Assumptions!$K$3))*(1-BT107),0)</f>
        <v>20.653638719999996</v>
      </c>
      <c r="BH107" s="26">
        <v>60</v>
      </c>
      <c r="BI107" s="26">
        <v>22.7</v>
      </c>
      <c r="BJ107" s="26"/>
      <c r="BK107" s="26"/>
      <c r="BL107" s="296">
        <v>24.9</v>
      </c>
      <c r="BM107" s="26"/>
      <c r="BN107" s="576">
        <v>24.2</v>
      </c>
      <c r="BO107" s="143">
        <f>IFERROR(((IF(BN107&gt;0,BN107)))*INDEX(Assumptions!$B:$B,MATCH(AB107,Assumptions!$A:$A,0)),0)</f>
        <v>0.48399999999999999</v>
      </c>
      <c r="BP107" s="55">
        <f>IFERROR(((IF(BN107&gt;0,BN107)))*INDEX(Assumptions!$C:$C,MATCH(AB107,Assumptions!$A:$A,0)),0)</f>
        <v>0</v>
      </c>
      <c r="BQ107" s="55">
        <f>IFERROR(((IF(BN107&gt;0,BN107)))*INDEX(Assumptions!$D:$D,MATCH(AB107,Assumptions!$A:$A,0)),0)</f>
        <v>4.8399999999999999E-2</v>
      </c>
      <c r="BR107" s="55">
        <f>IFERROR(((IF(BN107&gt;0,BN107)))*INDEX(Assumptions!$G:$G,MATCH(AC107,Assumptions!$F:$F,0)),0)</f>
        <v>0</v>
      </c>
      <c r="BS107" s="55">
        <f t="shared" si="15"/>
        <v>0.53239999999999998</v>
      </c>
      <c r="BT107" s="56">
        <f>IFERROR(INDEX(Assumptions!$B:$B,MATCH(AB107,Assumptions!$A:$A,0))+INDEX(Assumptions!$C:$C,MATCH(AB107,Assumptions!$A:$A,0))+INDEX(Assumptions!$D:$D,MATCH(AB107,Assumptions!$A:$A,0))+INDEX(Assumptions!$G:$G,MATCH(AC107,Assumptions!$F:$F,0)),0)</f>
        <v>2.1999999999999999E-2</v>
      </c>
      <c r="BU107" s="26">
        <f t="shared" si="26"/>
        <v>24.732399999999998</v>
      </c>
      <c r="BV107" s="26">
        <f t="shared" si="17"/>
        <v>47.995999999999995</v>
      </c>
      <c r="BW107" s="26">
        <f t="shared" si="18"/>
        <v>50.415966386554622</v>
      </c>
      <c r="BX107" s="24">
        <v>2.5</v>
      </c>
      <c r="BY107" s="218">
        <v>119.99</v>
      </c>
      <c r="BZ107" s="145">
        <v>1</v>
      </c>
      <c r="CA107" s="26">
        <f t="shared" si="19"/>
        <v>24.732399999999998</v>
      </c>
      <c r="CB107" s="26">
        <f t="shared" si="20"/>
        <v>47.995999999999995</v>
      </c>
      <c r="CC107" s="315">
        <f t="shared" si="21"/>
        <v>0.48469872489374111</v>
      </c>
      <c r="CD107" s="26">
        <f t="shared" si="22"/>
        <v>780</v>
      </c>
      <c r="CE107" s="26"/>
      <c r="CF107" s="26"/>
      <c r="CG107" s="64"/>
      <c r="CH107" s="64"/>
      <c r="CI107" s="64"/>
      <c r="CJ107" s="64"/>
      <c r="CK107" s="64"/>
      <c r="CL107" s="64"/>
      <c r="CM107" s="64"/>
      <c r="CN107" s="64"/>
      <c r="CO107" s="65"/>
      <c r="CP107" s="65"/>
      <c r="CQ107" s="53"/>
      <c r="CR107" s="57">
        <v>13</v>
      </c>
      <c r="CS107" s="57" t="s">
        <v>211</v>
      </c>
      <c r="CT107" s="175" t="s">
        <v>478</v>
      </c>
      <c r="CU107" s="57"/>
      <c r="CV107" s="57"/>
      <c r="CW107" s="58"/>
      <c r="CX107" s="59"/>
      <c r="CY107" s="90"/>
      <c r="CZ107" s="60"/>
      <c r="DA107" s="60"/>
      <c r="DB107" s="60"/>
      <c r="DC107" s="120"/>
      <c r="DD107" s="61"/>
      <c r="DE107" s="61"/>
      <c r="DF107" s="61"/>
      <c r="DG107" s="61"/>
      <c r="DH107" s="61"/>
      <c r="DI107" s="61"/>
      <c r="DJ107" s="58"/>
      <c r="DK107" s="58"/>
      <c r="DL107" s="58"/>
      <c r="DM107" s="59"/>
      <c r="DN107" s="59"/>
      <c r="DO107" s="59"/>
      <c r="DP107" s="62"/>
      <c r="DQ107" s="62"/>
      <c r="DR107" s="62"/>
      <c r="DS107" s="123">
        <f t="shared" si="23"/>
        <v>0</v>
      </c>
      <c r="DT107" s="123">
        <f t="shared" si="24"/>
        <v>0</v>
      </c>
    </row>
    <row r="108" spans="1:124" s="66" customFormat="1" ht="15" hidden="1" customHeight="1">
      <c r="A108" s="217">
        <v>2100</v>
      </c>
      <c r="B108" s="52" t="s">
        <v>948</v>
      </c>
      <c r="C108" s="52" t="s">
        <v>1078</v>
      </c>
      <c r="D108" s="206">
        <v>1023</v>
      </c>
      <c r="E108" s="25" t="s">
        <v>390</v>
      </c>
      <c r="F108" s="25" t="s">
        <v>379</v>
      </c>
      <c r="G108" s="25">
        <v>3</v>
      </c>
      <c r="H108" s="25"/>
      <c r="I108" s="25"/>
      <c r="J108" s="25" t="s">
        <v>211</v>
      </c>
      <c r="K108" s="25" t="s">
        <v>479</v>
      </c>
      <c r="L108" s="217" t="s">
        <v>211</v>
      </c>
      <c r="M108" s="25" t="s">
        <v>1177</v>
      </c>
      <c r="N108" s="217">
        <v>62053000</v>
      </c>
      <c r="O108" s="117" t="s">
        <v>1167</v>
      </c>
      <c r="P108" s="51" t="s">
        <v>489</v>
      </c>
      <c r="Q108" s="25" t="s">
        <v>211</v>
      </c>
      <c r="R108" s="25" t="s">
        <v>7</v>
      </c>
      <c r="S108" s="217" t="s">
        <v>522</v>
      </c>
      <c r="T108" s="24" t="s">
        <v>211</v>
      </c>
      <c r="U108" s="24" t="s">
        <v>4</v>
      </c>
      <c r="V108" s="24" t="s">
        <v>551</v>
      </c>
      <c r="W108" s="24" t="s">
        <v>211</v>
      </c>
      <c r="X108" s="24" t="s">
        <v>1039</v>
      </c>
      <c r="Y108" s="24" t="s">
        <v>4</v>
      </c>
      <c r="Z108" s="24" t="s">
        <v>211</v>
      </c>
      <c r="AA108" s="24" t="s">
        <v>211</v>
      </c>
      <c r="AB108" s="65" t="s">
        <v>220</v>
      </c>
      <c r="AC108" s="53" t="s">
        <v>221</v>
      </c>
      <c r="AD108" s="313" t="s">
        <v>258</v>
      </c>
      <c r="AE108" s="53" t="s">
        <v>741</v>
      </c>
      <c r="AF108" s="25"/>
      <c r="AG108" s="24" t="s">
        <v>590</v>
      </c>
      <c r="AH108" s="24" t="s">
        <v>601</v>
      </c>
      <c r="AI108" s="24" t="s">
        <v>211</v>
      </c>
      <c r="AJ108" s="24" t="s">
        <v>648</v>
      </c>
      <c r="AK108" s="24"/>
      <c r="AL108" s="428" t="s">
        <v>650</v>
      </c>
      <c r="AM108" s="24" t="s">
        <v>652</v>
      </c>
      <c r="AN108" s="226"/>
      <c r="AO108" s="226"/>
      <c r="AP108" s="226"/>
      <c r="AQ108" s="24" t="s">
        <v>678</v>
      </c>
      <c r="AR108" s="24">
        <v>150</v>
      </c>
      <c r="AS108" s="197">
        <v>6.5</v>
      </c>
      <c r="AT108" s="26" t="s">
        <v>1254</v>
      </c>
      <c r="AU108" s="24"/>
      <c r="AV108" s="24" t="s">
        <v>711</v>
      </c>
      <c r="AW108" s="24">
        <v>26</v>
      </c>
      <c r="AX108" s="54"/>
      <c r="AY108" s="54"/>
      <c r="AZ108" s="54"/>
      <c r="BA108" s="219">
        <v>1.39</v>
      </c>
      <c r="BB108" s="63"/>
      <c r="BC108" s="26" t="s">
        <v>215</v>
      </c>
      <c r="BD108" s="26" t="s">
        <v>216</v>
      </c>
      <c r="BE108" s="26" t="s">
        <v>217</v>
      </c>
      <c r="BF108" s="26">
        <v>20.3</v>
      </c>
      <c r="BG108" s="26">
        <f>IFERROR((BV108*(1-Assumptions!$K$3))*(1-BT108),0)</f>
        <v>22.374918719999997</v>
      </c>
      <c r="BH108" s="26">
        <v>60</v>
      </c>
      <c r="BI108" s="218">
        <v>22.7</v>
      </c>
      <c r="BJ108" s="26"/>
      <c r="BK108" s="26"/>
      <c r="BL108" s="296">
        <v>24.9</v>
      </c>
      <c r="BM108" s="26"/>
      <c r="BN108" s="576">
        <f t="shared" si="25"/>
        <v>24.9</v>
      </c>
      <c r="BO108" s="143">
        <f>IFERROR(((IF(BN108&gt;0,BN108)))*INDEX(Assumptions!$B:$B,MATCH(AB108,Assumptions!$A:$A,0)),0)</f>
        <v>0.498</v>
      </c>
      <c r="BP108" s="55">
        <f>IFERROR(((IF(BN108&gt;0,BN108)))*INDEX(Assumptions!$C:$C,MATCH(AB108,Assumptions!$A:$A,0)),0)</f>
        <v>0</v>
      </c>
      <c r="BQ108" s="55">
        <f>IFERROR(((IF(BN108&gt;0,BN108)))*INDEX(Assumptions!$D:$D,MATCH(AB108,Assumptions!$A:$A,0)),0)</f>
        <v>4.9799999999999997E-2</v>
      </c>
      <c r="BR108" s="55">
        <f>IFERROR(((IF(BN108&gt;0,BN108)))*INDEX(Assumptions!$G:$G,MATCH(AC108,Assumptions!$F:$F,0)),0)</f>
        <v>0</v>
      </c>
      <c r="BS108" s="55">
        <f t="shared" si="15"/>
        <v>0.54779999999999995</v>
      </c>
      <c r="BT108" s="56">
        <f>IFERROR(INDEX(Assumptions!$B:$B,MATCH(AB108,Assumptions!$A:$A,0))+INDEX(Assumptions!$C:$C,MATCH(AB108,Assumptions!$A:$A,0))+INDEX(Assumptions!$D:$D,MATCH(AB108,Assumptions!$A:$A,0))+INDEX(Assumptions!$G:$G,MATCH(AC108,Assumptions!$F:$F,0)),0)</f>
        <v>2.1999999999999999E-2</v>
      </c>
      <c r="BU108" s="26">
        <f t="shared" si="26"/>
        <v>25.447799999999997</v>
      </c>
      <c r="BV108" s="26">
        <f t="shared" si="17"/>
        <v>51.996000000000002</v>
      </c>
      <c r="BW108" s="26">
        <f t="shared" si="18"/>
        <v>54.617647058823536</v>
      </c>
      <c r="BX108" s="24">
        <v>2.5</v>
      </c>
      <c r="BY108" s="168">
        <v>129.99</v>
      </c>
      <c r="BZ108" s="145">
        <v>1</v>
      </c>
      <c r="CA108" s="26">
        <f t="shared" si="19"/>
        <v>25.447799999999997</v>
      </c>
      <c r="CB108" s="26">
        <f t="shared" si="20"/>
        <v>51.996000000000002</v>
      </c>
      <c r="CC108" s="315">
        <f t="shared" si="21"/>
        <v>0.51058158319870761</v>
      </c>
      <c r="CD108" s="26">
        <f t="shared" si="22"/>
        <v>660</v>
      </c>
      <c r="CE108" s="26"/>
      <c r="CF108" s="26"/>
      <c r="CG108" s="64"/>
      <c r="CH108" s="64"/>
      <c r="CI108" s="64"/>
      <c r="CJ108" s="64"/>
      <c r="CK108" s="64"/>
      <c r="CL108" s="64"/>
      <c r="CM108" s="64"/>
      <c r="CN108" s="64"/>
      <c r="CO108" s="65"/>
      <c r="CP108" s="65"/>
      <c r="CQ108" s="53"/>
      <c r="CR108" s="57">
        <v>11</v>
      </c>
      <c r="CS108" s="57" t="s">
        <v>211</v>
      </c>
      <c r="CT108" s="175" t="s">
        <v>478</v>
      </c>
      <c r="CU108" s="57"/>
      <c r="CV108" s="57"/>
      <c r="CW108" s="58"/>
      <c r="CX108" s="59"/>
      <c r="CY108" s="90"/>
      <c r="CZ108" s="60"/>
      <c r="DA108" s="60"/>
      <c r="DB108" s="60"/>
      <c r="DC108" s="120"/>
      <c r="DD108" s="61"/>
      <c r="DE108" s="61"/>
      <c r="DF108" s="61"/>
      <c r="DG108" s="61"/>
      <c r="DH108" s="61"/>
      <c r="DI108" s="61"/>
      <c r="DJ108" s="58"/>
      <c r="DK108" s="58"/>
      <c r="DL108" s="58"/>
      <c r="DM108" s="59"/>
      <c r="DN108" s="59"/>
      <c r="DO108" s="59"/>
      <c r="DP108" s="62"/>
      <c r="DQ108" s="62"/>
      <c r="DR108" s="62"/>
      <c r="DS108" s="123">
        <f t="shared" si="23"/>
        <v>0</v>
      </c>
      <c r="DT108" s="123">
        <f t="shared" si="24"/>
        <v>0</v>
      </c>
    </row>
    <row r="109" spans="1:124" s="66" customFormat="1" ht="15" hidden="1" customHeight="1">
      <c r="A109" s="217">
        <v>2105</v>
      </c>
      <c r="B109" s="52" t="s">
        <v>949</v>
      </c>
      <c r="C109" s="52" t="s">
        <v>1188</v>
      </c>
      <c r="D109" s="206">
        <v>7613</v>
      </c>
      <c r="E109" s="25" t="s">
        <v>390</v>
      </c>
      <c r="F109" s="25" t="s">
        <v>372</v>
      </c>
      <c r="G109" s="25">
        <v>3</v>
      </c>
      <c r="H109" s="25"/>
      <c r="I109" s="217"/>
      <c r="J109" s="25" t="s">
        <v>211</v>
      </c>
      <c r="K109" s="25" t="s">
        <v>479</v>
      </c>
      <c r="L109" s="217" t="s">
        <v>211</v>
      </c>
      <c r="M109" s="25" t="s">
        <v>1177</v>
      </c>
      <c r="N109" s="217">
        <v>62053000</v>
      </c>
      <c r="O109" s="117" t="s">
        <v>1167</v>
      </c>
      <c r="P109" s="51" t="s">
        <v>489</v>
      </c>
      <c r="Q109" s="25" t="s">
        <v>211</v>
      </c>
      <c r="R109" s="25" t="s">
        <v>211</v>
      </c>
      <c r="S109" s="217" t="s">
        <v>512</v>
      </c>
      <c r="T109" s="24" t="s">
        <v>211</v>
      </c>
      <c r="U109" s="24" t="s">
        <v>4</v>
      </c>
      <c r="V109" s="24" t="s">
        <v>551</v>
      </c>
      <c r="W109" s="24" t="s">
        <v>211</v>
      </c>
      <c r="X109" s="24" t="s">
        <v>1039</v>
      </c>
      <c r="Y109" s="24" t="s">
        <v>4</v>
      </c>
      <c r="Z109" s="24" t="s">
        <v>211</v>
      </c>
      <c r="AA109" s="24" t="s">
        <v>211</v>
      </c>
      <c r="AB109" s="65" t="s">
        <v>220</v>
      </c>
      <c r="AC109" s="53" t="s">
        <v>221</v>
      </c>
      <c r="AD109" s="53" t="s">
        <v>258</v>
      </c>
      <c r="AE109" s="53" t="s">
        <v>579</v>
      </c>
      <c r="AF109" s="25"/>
      <c r="AG109" s="24" t="s">
        <v>590</v>
      </c>
      <c r="AH109" s="24" t="s">
        <v>604</v>
      </c>
      <c r="AI109" s="24" t="s">
        <v>211</v>
      </c>
      <c r="AJ109" s="24" t="s">
        <v>648</v>
      </c>
      <c r="AK109" s="226"/>
      <c r="AL109" s="428" t="s">
        <v>650</v>
      </c>
      <c r="AM109" s="226" t="s">
        <v>652</v>
      </c>
      <c r="AN109" s="226"/>
      <c r="AO109" s="226"/>
      <c r="AP109" s="226"/>
      <c r="AQ109" s="24" t="s">
        <v>678</v>
      </c>
      <c r="AR109" s="24">
        <v>150</v>
      </c>
      <c r="AS109" s="197">
        <v>3.8</v>
      </c>
      <c r="AT109" s="26" t="s">
        <v>1256</v>
      </c>
      <c r="AU109" s="24" t="s">
        <v>695</v>
      </c>
      <c r="AV109" s="24" t="s">
        <v>711</v>
      </c>
      <c r="AW109" s="24">
        <v>26</v>
      </c>
      <c r="AX109" s="54"/>
      <c r="AY109" s="54"/>
      <c r="AZ109" s="54"/>
      <c r="BA109" s="219">
        <v>1.25</v>
      </c>
      <c r="BB109" s="63"/>
      <c r="BC109" s="26" t="s">
        <v>215</v>
      </c>
      <c r="BD109" s="26" t="s">
        <v>216</v>
      </c>
      <c r="BE109" s="26" t="s">
        <v>217</v>
      </c>
      <c r="BF109" s="26">
        <v>18.600000000000001</v>
      </c>
      <c r="BG109" s="26">
        <f>IFERROR((BV109*(1-Assumptions!$K$3))*(1-BT109),0)</f>
        <v>20.6467536</v>
      </c>
      <c r="BH109" s="26">
        <v>60</v>
      </c>
      <c r="BI109" s="26">
        <v>22.7</v>
      </c>
      <c r="BJ109" s="26"/>
      <c r="BK109" s="26"/>
      <c r="BL109" s="296">
        <v>19.3</v>
      </c>
      <c r="BM109" s="26"/>
      <c r="BN109" s="574">
        <f t="shared" si="25"/>
        <v>19.3</v>
      </c>
      <c r="BO109" s="143">
        <f>IFERROR(((IF(BN109&gt;0,BN109)))*INDEX(Assumptions!$B:$B,MATCH(AB109,Assumptions!$A:$A,0)),0)</f>
        <v>0.38600000000000001</v>
      </c>
      <c r="BP109" s="55">
        <f>IFERROR(((IF(BN109&gt;0,BN109)))*INDEX(Assumptions!$C:$C,MATCH(AB109,Assumptions!$A:$A,0)),0)</f>
        <v>0</v>
      </c>
      <c r="BQ109" s="55">
        <f>IFERROR(((IF(BN109&gt;0,BN109)))*INDEX(Assumptions!$D:$D,MATCH(AB109,Assumptions!$A:$A,0)),0)</f>
        <v>3.8600000000000002E-2</v>
      </c>
      <c r="BR109" s="55">
        <f>IFERROR(((IF(BN109&gt;0,BN109)))*INDEX(Assumptions!$G:$G,MATCH(AC109,Assumptions!$F:$F,0)),0)</f>
        <v>0</v>
      </c>
      <c r="BS109" s="55">
        <f t="shared" si="15"/>
        <v>0.42460000000000003</v>
      </c>
      <c r="BT109" s="56">
        <f>IFERROR(INDEX(Assumptions!$B:$B,MATCH(AB109,Assumptions!$A:$A,0))+INDEX(Assumptions!$C:$C,MATCH(AB109,Assumptions!$A:$A,0))+INDEX(Assumptions!$D:$D,MATCH(AB109,Assumptions!$A:$A,0))+INDEX(Assumptions!$G:$G,MATCH(AC109,Assumptions!$F:$F,0)),0)</f>
        <v>2.1999999999999999E-2</v>
      </c>
      <c r="BU109" s="26">
        <f t="shared" si="26"/>
        <v>19.724600000000002</v>
      </c>
      <c r="BV109" s="26">
        <f t="shared" si="17"/>
        <v>47.980000000000004</v>
      </c>
      <c r="BW109" s="26">
        <f t="shared" si="18"/>
        <v>50.399159663865547</v>
      </c>
      <c r="BX109" s="24">
        <v>2.5</v>
      </c>
      <c r="BY109" s="168">
        <v>119.95</v>
      </c>
      <c r="BZ109" s="145">
        <v>1</v>
      </c>
      <c r="CA109" s="26">
        <f t="shared" si="19"/>
        <v>19.724600000000002</v>
      </c>
      <c r="CB109" s="26">
        <f t="shared" si="20"/>
        <v>47.980000000000004</v>
      </c>
      <c r="CC109" s="318">
        <f t="shared" si="21"/>
        <v>0.58889954147561485</v>
      </c>
      <c r="CD109" s="26">
        <f t="shared" si="22"/>
        <v>780</v>
      </c>
      <c r="CE109" s="26"/>
      <c r="CF109" s="218"/>
      <c r="CG109" s="64"/>
      <c r="CH109" s="64"/>
      <c r="CI109" s="64"/>
      <c r="CJ109" s="64"/>
      <c r="CK109" s="64" t="s">
        <v>716</v>
      </c>
      <c r="CL109" s="64"/>
      <c r="CM109" s="64"/>
      <c r="CN109" s="64"/>
      <c r="CO109" s="65" t="s">
        <v>724</v>
      </c>
      <c r="CP109" s="65"/>
      <c r="CQ109" s="53"/>
      <c r="CR109" s="57">
        <v>13</v>
      </c>
      <c r="CS109" s="57" t="s">
        <v>211</v>
      </c>
      <c r="CT109" s="175" t="s">
        <v>478</v>
      </c>
      <c r="CU109" s="57"/>
      <c r="CV109" s="57"/>
      <c r="CW109" s="58"/>
      <c r="CX109" s="59"/>
      <c r="CY109" s="90"/>
      <c r="CZ109" s="60"/>
      <c r="DA109" s="60"/>
      <c r="DB109" s="60"/>
      <c r="DC109" s="120"/>
      <c r="DD109" s="61"/>
      <c r="DE109" s="61"/>
      <c r="DF109" s="61"/>
      <c r="DG109" s="61"/>
      <c r="DH109" s="61"/>
      <c r="DI109" s="61"/>
      <c r="DJ109" s="58"/>
      <c r="DK109" s="58"/>
      <c r="DL109" s="58"/>
      <c r="DM109" s="59"/>
      <c r="DN109" s="59"/>
      <c r="DO109" s="59"/>
      <c r="DP109" s="62"/>
      <c r="DQ109" s="62"/>
      <c r="DR109" s="62"/>
      <c r="DS109" s="123">
        <f t="shared" si="23"/>
        <v>0</v>
      </c>
      <c r="DT109" s="123">
        <f t="shared" si="24"/>
        <v>0</v>
      </c>
    </row>
    <row r="110" spans="1:124" s="66" customFormat="1" ht="15" hidden="1" customHeight="1">
      <c r="A110" s="217">
        <v>2106</v>
      </c>
      <c r="B110" s="52" t="s">
        <v>845</v>
      </c>
      <c r="C110" s="52" t="s">
        <v>1184</v>
      </c>
      <c r="D110" s="52">
        <v>7715</v>
      </c>
      <c r="E110" s="52" t="s">
        <v>390</v>
      </c>
      <c r="F110" s="217" t="s">
        <v>392</v>
      </c>
      <c r="G110" s="25">
        <v>2</v>
      </c>
      <c r="H110" s="25"/>
      <c r="I110" s="217"/>
      <c r="J110" s="25" t="s">
        <v>211</v>
      </c>
      <c r="K110" s="25" t="s">
        <v>479</v>
      </c>
      <c r="L110" s="217" t="s">
        <v>211</v>
      </c>
      <c r="M110" s="25" t="s">
        <v>1177</v>
      </c>
      <c r="N110" s="217">
        <v>62052000</v>
      </c>
      <c r="O110" s="117" t="s">
        <v>1168</v>
      </c>
      <c r="P110" s="51" t="s">
        <v>489</v>
      </c>
      <c r="Q110" s="25" t="s">
        <v>211</v>
      </c>
      <c r="R110" s="25" t="s">
        <v>211</v>
      </c>
      <c r="S110" s="217" t="s">
        <v>515</v>
      </c>
      <c r="T110" s="24" t="s">
        <v>211</v>
      </c>
      <c r="U110" s="24" t="s">
        <v>4</v>
      </c>
      <c r="V110" s="24" t="s">
        <v>551</v>
      </c>
      <c r="W110" s="24" t="s">
        <v>211</v>
      </c>
      <c r="X110" s="24" t="s">
        <v>1039</v>
      </c>
      <c r="Y110" s="24" t="s">
        <v>4</v>
      </c>
      <c r="Z110" s="24" t="s">
        <v>211</v>
      </c>
      <c r="AA110" s="24" t="s">
        <v>211</v>
      </c>
      <c r="AB110" s="65" t="s">
        <v>267</v>
      </c>
      <c r="AC110" s="53" t="s">
        <v>211</v>
      </c>
      <c r="AD110" s="53" t="s">
        <v>1287</v>
      </c>
      <c r="AE110" s="53" t="s">
        <v>1367</v>
      </c>
      <c r="AF110" s="25"/>
      <c r="AG110" s="24" t="s">
        <v>595</v>
      </c>
      <c r="AH110" s="24" t="s">
        <v>620</v>
      </c>
      <c r="AI110" s="24"/>
      <c r="AJ110" s="24" t="s">
        <v>740</v>
      </c>
      <c r="AK110" s="24"/>
      <c r="AL110" s="226" t="s">
        <v>650</v>
      </c>
      <c r="AM110" s="24" t="s">
        <v>213</v>
      </c>
      <c r="AN110" s="226"/>
      <c r="AO110" s="226"/>
      <c r="AP110" s="226"/>
      <c r="AQ110" s="24" t="s">
        <v>674</v>
      </c>
      <c r="AR110" s="24">
        <v>150</v>
      </c>
      <c r="AS110" s="197">
        <v>5.4</v>
      </c>
      <c r="AT110" s="26" t="s">
        <v>1264</v>
      </c>
      <c r="AU110" s="24"/>
      <c r="AV110" s="24" t="s">
        <v>709</v>
      </c>
      <c r="AW110" s="24">
        <v>0</v>
      </c>
      <c r="AX110" s="54"/>
      <c r="AY110" s="54"/>
      <c r="AZ110" s="54"/>
      <c r="BA110" s="548"/>
      <c r="BB110" s="63"/>
      <c r="BC110" s="26" t="s">
        <v>215</v>
      </c>
      <c r="BD110" s="26" t="s">
        <v>216</v>
      </c>
      <c r="BE110" s="26" t="s">
        <v>1087</v>
      </c>
      <c r="BF110" s="26">
        <v>23.7</v>
      </c>
      <c r="BG110" s="26">
        <f>IFERROR((BV110*(1-Assumptions!$K$3))*(1-BT110),0)</f>
        <v>22.374918719999997</v>
      </c>
      <c r="BH110" s="218">
        <f>BI110*2</f>
        <v>38.86</v>
      </c>
      <c r="BI110" s="26">
        <v>19.43</v>
      </c>
      <c r="BJ110" s="26"/>
      <c r="BK110" s="26"/>
      <c r="BL110" s="218"/>
      <c r="BM110" s="26"/>
      <c r="BN110" s="26">
        <f t="shared" si="25"/>
        <v>19.43</v>
      </c>
      <c r="BO110" s="143">
        <f>IFERROR(((IF(BN110&gt;0,BN110)))*INDEX(Assumptions!$B:$B,MATCH(AB110,Assumptions!$A:$A,0)),0)</f>
        <v>0.3886</v>
      </c>
      <c r="BP110" s="55">
        <f>IFERROR(((IF(BN110&gt;0,BN110)))*INDEX(Assumptions!$C:$C,MATCH(AB110,Assumptions!$A:$A,0)),0)</f>
        <v>0</v>
      </c>
      <c r="BQ110" s="55">
        <f>IFERROR(((IF(BN110&gt;0,BN110)))*INDEX(Assumptions!$D:$D,MATCH(AB110,Assumptions!$A:$A,0)),0)</f>
        <v>3.8859999999999999E-2</v>
      </c>
      <c r="BR110" s="55">
        <f>IFERROR(((IF(BN110&gt;0,BN110)))*INDEX(Assumptions!$G:$G,MATCH(AC110,Assumptions!$F:$F,0)),0)</f>
        <v>0</v>
      </c>
      <c r="BS110" s="55">
        <f t="shared" si="15"/>
        <v>0.42746000000000001</v>
      </c>
      <c r="BT110" s="56">
        <f>IFERROR(INDEX(Assumptions!$B:$B,MATCH(AB110,Assumptions!$A:$A,0))+INDEX(Assumptions!$C:$C,MATCH(AB110,Assumptions!$A:$A,0))+INDEX(Assumptions!$D:$D,MATCH(AB110,Assumptions!$A:$A,0))+INDEX(Assumptions!$G:$G,MATCH(AC110,Assumptions!$F:$F,0)),0)</f>
        <v>2.1999999999999999E-2</v>
      </c>
      <c r="BU110" s="26">
        <f t="shared" si="26"/>
        <v>19.85746</v>
      </c>
      <c r="BV110" s="26">
        <f t="shared" si="17"/>
        <v>51.996000000000002</v>
      </c>
      <c r="BW110" s="26">
        <f t="shared" si="18"/>
        <v>54.617647058823536</v>
      </c>
      <c r="BX110" s="24">
        <v>2.5</v>
      </c>
      <c r="BY110" s="218">
        <v>129.99</v>
      </c>
      <c r="BZ110" s="145">
        <v>1</v>
      </c>
      <c r="CA110" s="26">
        <f t="shared" si="19"/>
        <v>19.85746</v>
      </c>
      <c r="CB110" s="26">
        <f t="shared" si="20"/>
        <v>51.996000000000002</v>
      </c>
      <c r="CC110" s="318">
        <f t="shared" si="21"/>
        <v>0.61809639203015621</v>
      </c>
      <c r="CD110" s="26">
        <f t="shared" si="22"/>
        <v>194.3</v>
      </c>
      <c r="CE110" s="26"/>
      <c r="CF110" s="26"/>
      <c r="CG110" s="64"/>
      <c r="CH110" s="64"/>
      <c r="CI110" s="64"/>
      <c r="CJ110" s="64" t="s">
        <v>721</v>
      </c>
      <c r="CK110" s="64" t="s">
        <v>716</v>
      </c>
      <c r="CL110" s="64">
        <v>43493</v>
      </c>
      <c r="CM110" s="64"/>
      <c r="CN110" s="64"/>
      <c r="CO110" s="65" t="s">
        <v>732</v>
      </c>
      <c r="CP110" s="65"/>
      <c r="CQ110" s="53"/>
      <c r="CR110" s="57">
        <v>5</v>
      </c>
      <c r="CS110" s="57">
        <v>8</v>
      </c>
      <c r="CT110" s="175" t="s">
        <v>478</v>
      </c>
      <c r="CU110" s="57"/>
      <c r="CV110" s="57"/>
      <c r="CW110" s="58"/>
      <c r="CX110" s="59"/>
      <c r="CY110" s="90"/>
      <c r="CZ110" s="60"/>
      <c r="DA110" s="60"/>
      <c r="DB110" s="60"/>
      <c r="DC110" s="120"/>
      <c r="DD110" s="61"/>
      <c r="DE110" s="61"/>
      <c r="DF110" s="61"/>
      <c r="DG110" s="61"/>
      <c r="DH110" s="61"/>
      <c r="DI110" s="61"/>
      <c r="DJ110" s="58"/>
      <c r="DK110" s="58"/>
      <c r="DL110" s="58"/>
      <c r="DM110" s="59"/>
      <c r="DN110" s="59"/>
      <c r="DO110" s="59"/>
      <c r="DP110" s="62"/>
      <c r="DQ110" s="62"/>
      <c r="DR110" s="62"/>
      <c r="DS110" s="123">
        <f t="shared" si="23"/>
        <v>0</v>
      </c>
      <c r="DT110" s="123">
        <f t="shared" si="24"/>
        <v>0</v>
      </c>
    </row>
    <row r="111" spans="1:124" s="66" customFormat="1" ht="15" hidden="1" customHeight="1">
      <c r="A111" s="217">
        <v>2110</v>
      </c>
      <c r="B111" s="52" t="s">
        <v>950</v>
      </c>
      <c r="C111" s="52" t="s">
        <v>1078</v>
      </c>
      <c r="D111" s="206">
        <v>8137</v>
      </c>
      <c r="E111" s="217" t="s">
        <v>390</v>
      </c>
      <c r="F111" s="217" t="s">
        <v>1295</v>
      </c>
      <c r="G111" s="25">
        <v>3</v>
      </c>
      <c r="H111" s="25"/>
      <c r="I111" s="217"/>
      <c r="J111" s="25" t="s">
        <v>211</v>
      </c>
      <c r="K111" s="25" t="s">
        <v>479</v>
      </c>
      <c r="L111" s="217" t="s">
        <v>211</v>
      </c>
      <c r="M111" s="25" t="s">
        <v>1177</v>
      </c>
      <c r="N111" s="25">
        <v>62052000</v>
      </c>
      <c r="O111" s="117" t="s">
        <v>1168</v>
      </c>
      <c r="P111" s="51" t="s">
        <v>489</v>
      </c>
      <c r="Q111" s="25" t="s">
        <v>211</v>
      </c>
      <c r="R111" s="25" t="s">
        <v>211</v>
      </c>
      <c r="S111" s="217" t="s">
        <v>515</v>
      </c>
      <c r="T111" s="24" t="s">
        <v>211</v>
      </c>
      <c r="U111" s="24" t="s">
        <v>4</v>
      </c>
      <c r="V111" s="226" t="s">
        <v>551</v>
      </c>
      <c r="W111" s="24" t="s">
        <v>211</v>
      </c>
      <c r="X111" s="24" t="s">
        <v>1039</v>
      </c>
      <c r="Y111" s="24" t="s">
        <v>4</v>
      </c>
      <c r="Z111" s="24" t="s">
        <v>211</v>
      </c>
      <c r="AA111" s="24" t="s">
        <v>211</v>
      </c>
      <c r="AB111" s="65" t="s">
        <v>267</v>
      </c>
      <c r="AC111" s="53" t="s">
        <v>211</v>
      </c>
      <c r="AD111" s="53" t="s">
        <v>1287</v>
      </c>
      <c r="AE111" s="53" t="s">
        <v>1367</v>
      </c>
      <c r="AF111" s="25"/>
      <c r="AG111" s="24" t="s">
        <v>595</v>
      </c>
      <c r="AH111" s="226" t="s">
        <v>620</v>
      </c>
      <c r="AI111" s="226"/>
      <c r="AJ111" s="24" t="s">
        <v>740</v>
      </c>
      <c r="AK111" s="24"/>
      <c r="AL111" s="226" t="s">
        <v>650</v>
      </c>
      <c r="AM111" s="226" t="s">
        <v>213</v>
      </c>
      <c r="AN111" s="226"/>
      <c r="AO111" s="226"/>
      <c r="AP111" s="226"/>
      <c r="AQ111" s="226" t="s">
        <v>674</v>
      </c>
      <c r="AR111" s="24">
        <v>150</v>
      </c>
      <c r="AS111" s="197">
        <v>5.4</v>
      </c>
      <c r="AT111" s="26" t="s">
        <v>1264</v>
      </c>
      <c r="AU111" s="24"/>
      <c r="AV111" s="24" t="s">
        <v>709</v>
      </c>
      <c r="AW111" s="24">
        <v>0</v>
      </c>
      <c r="AX111" s="54"/>
      <c r="AY111" s="54"/>
      <c r="AZ111" s="54"/>
      <c r="BA111" s="548"/>
      <c r="BB111" s="63"/>
      <c r="BC111" s="26" t="s">
        <v>215</v>
      </c>
      <c r="BD111" s="26" t="s">
        <v>216</v>
      </c>
      <c r="BE111" s="26" t="s">
        <v>1087</v>
      </c>
      <c r="BF111" s="26">
        <v>23.7</v>
      </c>
      <c r="BG111" s="26">
        <f>IFERROR((BV111*(1-Assumptions!$K$3))*(1-BT111),0)</f>
        <v>22.374918719999997</v>
      </c>
      <c r="BH111" s="218">
        <f>BI111*2</f>
        <v>38.86</v>
      </c>
      <c r="BI111" s="26">
        <v>19.43</v>
      </c>
      <c r="BJ111" s="26"/>
      <c r="BK111" s="26"/>
      <c r="BL111" s="218"/>
      <c r="BM111" s="26"/>
      <c r="BN111" s="26">
        <f t="shared" si="25"/>
        <v>19.43</v>
      </c>
      <c r="BO111" s="143">
        <f>IFERROR(((IF(BN111&gt;0,BN111)))*INDEX(Assumptions!$B:$B,MATCH(AB111,Assumptions!$A:$A,0)),0)</f>
        <v>0.3886</v>
      </c>
      <c r="BP111" s="55">
        <f>IFERROR(((IF(BN111&gt;0,BN111)))*INDEX(Assumptions!$C:$C,MATCH(AB111,Assumptions!$A:$A,0)),0)</f>
        <v>0</v>
      </c>
      <c r="BQ111" s="55">
        <f>IFERROR(((IF(BN111&gt;0,BN111)))*INDEX(Assumptions!$D:$D,MATCH(AB111,Assumptions!$A:$A,0)),0)</f>
        <v>3.8859999999999999E-2</v>
      </c>
      <c r="BR111" s="55">
        <f>IFERROR(((IF(BN111&gt;0,BN111)))*INDEX(Assumptions!$G:$G,MATCH(AC111,Assumptions!$F:$F,0)),0)</f>
        <v>0</v>
      </c>
      <c r="BS111" s="55">
        <f t="shared" si="15"/>
        <v>0.42746000000000001</v>
      </c>
      <c r="BT111" s="56">
        <f>IFERROR(INDEX(Assumptions!$B:$B,MATCH(AB111,Assumptions!$A:$A,0))+INDEX(Assumptions!$C:$C,MATCH(AB111,Assumptions!$A:$A,0))+INDEX(Assumptions!$D:$D,MATCH(AB111,Assumptions!$A:$A,0))+INDEX(Assumptions!$G:$G,MATCH(AC111,Assumptions!$F:$F,0)),0)</f>
        <v>2.1999999999999999E-2</v>
      </c>
      <c r="BU111" s="26">
        <f t="shared" si="26"/>
        <v>19.85746</v>
      </c>
      <c r="BV111" s="26">
        <f t="shared" si="17"/>
        <v>51.996000000000002</v>
      </c>
      <c r="BW111" s="26">
        <f t="shared" si="18"/>
        <v>54.617647058823536</v>
      </c>
      <c r="BX111" s="24">
        <v>2.5</v>
      </c>
      <c r="BY111" s="218">
        <v>129.99</v>
      </c>
      <c r="BZ111" s="145">
        <v>1</v>
      </c>
      <c r="CA111" s="26">
        <f t="shared" si="19"/>
        <v>19.85746</v>
      </c>
      <c r="CB111" s="26">
        <f t="shared" si="20"/>
        <v>51.996000000000002</v>
      </c>
      <c r="CC111" s="318">
        <f t="shared" si="21"/>
        <v>0.61809639203015621</v>
      </c>
      <c r="CD111" s="26">
        <f t="shared" si="22"/>
        <v>505.18</v>
      </c>
      <c r="CE111" s="26"/>
      <c r="CF111" s="26"/>
      <c r="CG111" s="64"/>
      <c r="CH111" s="64"/>
      <c r="CI111" s="64"/>
      <c r="CJ111" s="64"/>
      <c r="CK111" s="64" t="s">
        <v>716</v>
      </c>
      <c r="CL111" s="64"/>
      <c r="CM111" s="64"/>
      <c r="CN111" s="64"/>
      <c r="CO111" s="65" t="s">
        <v>732</v>
      </c>
      <c r="CP111" s="65"/>
      <c r="CQ111" s="53"/>
      <c r="CR111" s="57">
        <v>13</v>
      </c>
      <c r="CS111" s="57" t="s">
        <v>211</v>
      </c>
      <c r="CT111" s="175" t="s">
        <v>478</v>
      </c>
      <c r="CU111" s="57"/>
      <c r="CV111" s="57"/>
      <c r="CW111" s="58"/>
      <c r="CX111" s="59"/>
      <c r="CY111" s="90"/>
      <c r="CZ111" s="60"/>
      <c r="DA111" s="60"/>
      <c r="DB111" s="60"/>
      <c r="DC111" s="120"/>
      <c r="DD111" s="61"/>
      <c r="DE111" s="61"/>
      <c r="DF111" s="61"/>
      <c r="DG111" s="61"/>
      <c r="DH111" s="61"/>
      <c r="DI111" s="61"/>
      <c r="DJ111" s="58"/>
      <c r="DK111" s="58"/>
      <c r="DL111" s="58"/>
      <c r="DM111" s="59"/>
      <c r="DN111" s="59"/>
      <c r="DO111" s="59"/>
      <c r="DP111" s="62"/>
      <c r="DQ111" s="62"/>
      <c r="DR111" s="62"/>
      <c r="DS111" s="123">
        <f t="shared" si="23"/>
        <v>0</v>
      </c>
      <c r="DT111" s="123">
        <f t="shared" si="24"/>
        <v>0</v>
      </c>
    </row>
    <row r="112" spans="1:124" s="66" customFormat="1" ht="15" hidden="1" customHeight="1">
      <c r="A112" s="217">
        <v>2120</v>
      </c>
      <c r="B112" s="52" t="s">
        <v>777</v>
      </c>
      <c r="C112" s="52" t="s">
        <v>1187</v>
      </c>
      <c r="D112" s="52">
        <v>7921</v>
      </c>
      <c r="E112" s="217" t="s">
        <v>394</v>
      </c>
      <c r="F112" s="217" t="s">
        <v>395</v>
      </c>
      <c r="G112" s="217">
        <v>1</v>
      </c>
      <c r="H112" s="217"/>
      <c r="I112" s="152">
        <v>43621</v>
      </c>
      <c r="J112" s="217" t="s">
        <v>211</v>
      </c>
      <c r="K112" s="217" t="s">
        <v>479</v>
      </c>
      <c r="L112" s="217" t="s">
        <v>211</v>
      </c>
      <c r="M112" s="217" t="s">
        <v>1293</v>
      </c>
      <c r="N112" s="217">
        <v>61102091</v>
      </c>
      <c r="O112" s="117" t="s">
        <v>1175</v>
      </c>
      <c r="P112" s="51" t="s">
        <v>489</v>
      </c>
      <c r="Q112" s="217" t="s">
        <v>211</v>
      </c>
      <c r="R112" s="217" t="s">
        <v>211</v>
      </c>
      <c r="S112" s="217" t="s">
        <v>515</v>
      </c>
      <c r="T112" s="226" t="s">
        <v>211</v>
      </c>
      <c r="U112" s="226" t="s">
        <v>4</v>
      </c>
      <c r="V112" s="226" t="s">
        <v>551</v>
      </c>
      <c r="W112" s="226" t="s">
        <v>211</v>
      </c>
      <c r="X112" s="226" t="s">
        <v>1039</v>
      </c>
      <c r="Y112" s="226" t="s">
        <v>4</v>
      </c>
      <c r="Z112" s="226" t="s">
        <v>211</v>
      </c>
      <c r="AA112" s="226" t="s">
        <v>211</v>
      </c>
      <c r="AB112" s="65" t="s">
        <v>220</v>
      </c>
      <c r="AC112" s="53" t="s">
        <v>584</v>
      </c>
      <c r="AD112" s="53" t="s">
        <v>1286</v>
      </c>
      <c r="AE112" s="53" t="s">
        <v>579</v>
      </c>
      <c r="AF112" s="217"/>
      <c r="AG112" s="226" t="s">
        <v>1353</v>
      </c>
      <c r="AH112" s="226" t="s">
        <v>1354</v>
      </c>
      <c r="AI112" s="226" t="s">
        <v>623</v>
      </c>
      <c r="AJ112" s="226" t="s">
        <v>740</v>
      </c>
      <c r="AK112" s="226"/>
      <c r="AL112" s="221" t="s">
        <v>650</v>
      </c>
      <c r="AM112" s="226" t="s">
        <v>213</v>
      </c>
      <c r="AN112" s="226"/>
      <c r="AO112" s="226"/>
      <c r="AP112" s="226"/>
      <c r="AQ112" s="226" t="s">
        <v>687</v>
      </c>
      <c r="AR112" s="226">
        <v>500</v>
      </c>
      <c r="AS112" s="197" t="s">
        <v>693</v>
      </c>
      <c r="AT112" s="218"/>
      <c r="AU112" s="226"/>
      <c r="AV112" s="226" t="s">
        <v>708</v>
      </c>
      <c r="AW112" s="226">
        <v>0</v>
      </c>
      <c r="AX112" s="54"/>
      <c r="AY112" s="54"/>
      <c r="AZ112" s="54"/>
      <c r="BA112" s="547"/>
      <c r="BB112" s="63"/>
      <c r="BC112" s="218" t="s">
        <v>215</v>
      </c>
      <c r="BD112" s="218" t="s">
        <v>1042</v>
      </c>
      <c r="BE112" s="218" t="s">
        <v>1043</v>
      </c>
      <c r="BF112" s="218">
        <v>17.899999999999999</v>
      </c>
      <c r="BG112" s="218">
        <v>17.899999999999999</v>
      </c>
      <c r="BH112" s="218"/>
      <c r="BI112" s="218"/>
      <c r="BJ112" s="218">
        <v>18.5</v>
      </c>
      <c r="BK112" s="218"/>
      <c r="BL112" s="218"/>
      <c r="BM112" s="218"/>
      <c r="BN112" s="218">
        <f>IF(BM112&gt;0,BM112,IF(BL112&gt;0,BL112,IF(BK112&gt;0,BK112,IF(BJ112&gt;0,BJ112,IF(BI112&gt;0,BI112,0)))))</f>
        <v>18.5</v>
      </c>
      <c r="BO112" s="143">
        <f>IFERROR(((IF(BN112&gt;0,BN112)))*INDEX(Assumptions!$B:$B,MATCH(AB112,Assumptions!$A:$A,0)),0)</f>
        <v>0.37</v>
      </c>
      <c r="BP112" s="55">
        <f>IFERROR(((IF(BN112&gt;0,BN112)))*INDEX(Assumptions!$C:$C,MATCH(AB112,Assumptions!$A:$A,0)),0)</f>
        <v>0</v>
      </c>
      <c r="BQ112" s="55">
        <f>IFERROR(((IF(BN112&gt;0,BN112)))*INDEX(Assumptions!$D:$D,MATCH(AB112,Assumptions!$A:$A,0)),0)</f>
        <v>3.6999999999999998E-2</v>
      </c>
      <c r="BR112" s="55">
        <f>IFERROR(((IF(BN112&gt;0,BN112)))*INDEX(Assumptions!$G:$G,MATCH(AC112,Assumptions!$F:$F,0)),0)</f>
        <v>0</v>
      </c>
      <c r="BS112" s="55">
        <f t="shared" si="15"/>
        <v>0.40699999999999997</v>
      </c>
      <c r="BT112" s="56">
        <f>IFERROR(INDEX(Assumptions!$B:$B,MATCH(AB112,Assumptions!$A:$A,0))+INDEX(Assumptions!$C:$C,MATCH(AB112,Assumptions!$A:$A,0))+INDEX(Assumptions!$D:$D,MATCH(AB112,Assumptions!$A:$A,0))+INDEX(Assumptions!$G:$G,MATCH(AC112,Assumptions!$F:$F,0)),0)</f>
        <v>0</v>
      </c>
      <c r="BU112" s="218">
        <f t="shared" si="26"/>
        <v>18.907</v>
      </c>
      <c r="BV112" s="218">
        <f t="shared" si="17"/>
        <v>39.995999999999995</v>
      </c>
      <c r="BW112" s="218">
        <f t="shared" si="18"/>
        <v>42.012605042016808</v>
      </c>
      <c r="BX112" s="226">
        <v>2.5</v>
      </c>
      <c r="BY112" s="218">
        <v>99.99</v>
      </c>
      <c r="BZ112" s="145">
        <v>1</v>
      </c>
      <c r="CA112" s="218">
        <f t="shared" si="19"/>
        <v>18.907</v>
      </c>
      <c r="CB112" s="218">
        <f t="shared" si="20"/>
        <v>39.995999999999995</v>
      </c>
      <c r="CC112" s="315">
        <f t="shared" si="21"/>
        <v>0.52727772777277726</v>
      </c>
      <c r="CD112" s="218">
        <f t="shared" si="22"/>
        <v>0</v>
      </c>
      <c r="CE112" s="218"/>
      <c r="CF112" s="218"/>
      <c r="CG112" s="64"/>
      <c r="CH112" s="64"/>
      <c r="CI112" s="64"/>
      <c r="CJ112" s="64" t="s">
        <v>211</v>
      </c>
      <c r="CK112" s="64" t="s">
        <v>704</v>
      </c>
      <c r="CL112" s="64"/>
      <c r="CM112" s="64"/>
      <c r="CN112" s="64"/>
      <c r="CO112" s="65"/>
      <c r="CP112" s="65"/>
      <c r="CQ112" s="53"/>
      <c r="CR112" s="57">
        <v>13</v>
      </c>
      <c r="CS112" s="57" t="s">
        <v>211</v>
      </c>
      <c r="CT112" s="175" t="s">
        <v>478</v>
      </c>
      <c r="CU112" s="57"/>
      <c r="CV112" s="57"/>
      <c r="CW112" s="58"/>
      <c r="CX112" s="59"/>
      <c r="CY112" s="90"/>
      <c r="CZ112" s="60"/>
      <c r="DA112" s="60"/>
      <c r="DB112" s="60"/>
      <c r="DC112" s="120"/>
      <c r="DD112" s="61"/>
      <c r="DE112" s="61"/>
      <c r="DF112" s="61"/>
      <c r="DG112" s="61"/>
      <c r="DH112" s="61"/>
      <c r="DI112" s="61"/>
      <c r="DJ112" s="58"/>
      <c r="DK112" s="58"/>
      <c r="DL112" s="58"/>
      <c r="DM112" s="59"/>
      <c r="DN112" s="59"/>
      <c r="DO112" s="59"/>
      <c r="DP112" s="62"/>
      <c r="DQ112" s="62"/>
      <c r="DR112" s="62"/>
      <c r="DS112" s="123">
        <f t="shared" si="23"/>
        <v>0</v>
      </c>
      <c r="DT112" s="123">
        <f t="shared" si="24"/>
        <v>0</v>
      </c>
    </row>
    <row r="113" spans="1:124" s="66" customFormat="1" ht="15" hidden="1" customHeight="1">
      <c r="A113" s="217">
        <v>2125</v>
      </c>
      <c r="B113" s="52" t="s">
        <v>778</v>
      </c>
      <c r="C113" s="52" t="s">
        <v>1078</v>
      </c>
      <c r="D113" s="52">
        <v>8140</v>
      </c>
      <c r="E113" s="217" t="s">
        <v>394</v>
      </c>
      <c r="F113" s="217" t="s">
        <v>396</v>
      </c>
      <c r="G113" s="217">
        <v>1</v>
      </c>
      <c r="H113" s="217"/>
      <c r="I113" s="152">
        <v>43621</v>
      </c>
      <c r="J113" s="217" t="s">
        <v>211</v>
      </c>
      <c r="K113" s="217" t="s">
        <v>479</v>
      </c>
      <c r="L113" s="217" t="s">
        <v>211</v>
      </c>
      <c r="M113" s="217" t="s">
        <v>1293</v>
      </c>
      <c r="N113" s="217">
        <v>61102091</v>
      </c>
      <c r="O113" s="117" t="s">
        <v>1175</v>
      </c>
      <c r="P113" s="51" t="s">
        <v>489</v>
      </c>
      <c r="Q113" s="217" t="s">
        <v>211</v>
      </c>
      <c r="R113" s="217" t="s">
        <v>211</v>
      </c>
      <c r="S113" s="217" t="s">
        <v>515</v>
      </c>
      <c r="T113" s="226" t="s">
        <v>211</v>
      </c>
      <c r="U113" s="226" t="s">
        <v>4</v>
      </c>
      <c r="V113" s="226" t="s">
        <v>551</v>
      </c>
      <c r="W113" s="226" t="s">
        <v>211</v>
      </c>
      <c r="X113" s="226" t="s">
        <v>1039</v>
      </c>
      <c r="Y113" s="226" t="s">
        <v>4</v>
      </c>
      <c r="Z113" s="226" t="s">
        <v>211</v>
      </c>
      <c r="AA113" s="226" t="s">
        <v>211</v>
      </c>
      <c r="AB113" s="65" t="s">
        <v>220</v>
      </c>
      <c r="AC113" s="53" t="s">
        <v>584</v>
      </c>
      <c r="AD113" s="53" t="s">
        <v>1286</v>
      </c>
      <c r="AE113" s="53" t="s">
        <v>579</v>
      </c>
      <c r="AF113" s="217"/>
      <c r="AG113" s="226" t="s">
        <v>1353</v>
      </c>
      <c r="AH113" s="226" t="s">
        <v>1354</v>
      </c>
      <c r="AI113" s="226" t="s">
        <v>623</v>
      </c>
      <c r="AJ113" s="226" t="s">
        <v>740</v>
      </c>
      <c r="AK113" s="226"/>
      <c r="AL113" s="221" t="s">
        <v>650</v>
      </c>
      <c r="AM113" s="226" t="s">
        <v>213</v>
      </c>
      <c r="AN113" s="226"/>
      <c r="AO113" s="226"/>
      <c r="AP113" s="226"/>
      <c r="AQ113" s="226" t="s">
        <v>687</v>
      </c>
      <c r="AR113" s="226">
        <v>500</v>
      </c>
      <c r="AS113" s="197" t="s">
        <v>693</v>
      </c>
      <c r="AT113" s="218"/>
      <c r="AU113" s="226"/>
      <c r="AV113" s="226" t="s">
        <v>708</v>
      </c>
      <c r="AW113" s="226">
        <v>0</v>
      </c>
      <c r="AX113" s="54"/>
      <c r="AY113" s="54"/>
      <c r="AZ113" s="54"/>
      <c r="BA113" s="547"/>
      <c r="BB113" s="63"/>
      <c r="BC113" s="218" t="s">
        <v>215</v>
      </c>
      <c r="BD113" s="218" t="s">
        <v>1042</v>
      </c>
      <c r="BE113" s="218" t="s">
        <v>1043</v>
      </c>
      <c r="BF113" s="218">
        <v>17.899999999999999</v>
      </c>
      <c r="BG113" s="218">
        <v>17.899999999999999</v>
      </c>
      <c r="BH113" s="218"/>
      <c r="BI113" s="218"/>
      <c r="BJ113" s="218">
        <v>18.5</v>
      </c>
      <c r="BK113" s="218"/>
      <c r="BL113" s="218"/>
      <c r="BM113" s="218"/>
      <c r="BN113" s="218">
        <f>IF(BM113&gt;0,BM113,IF(BL113&gt;0,BL113,IF(BK113&gt;0,BK113,IF(BJ113&gt;0,BJ113,IF(BI113&gt;0,BI113,0)))))</f>
        <v>18.5</v>
      </c>
      <c r="BO113" s="143">
        <f>IFERROR(((IF(BN113&gt;0,BN113)))*INDEX(Assumptions!$B:$B,MATCH(AB113,Assumptions!$A:$A,0)),0)</f>
        <v>0.37</v>
      </c>
      <c r="BP113" s="55">
        <f>IFERROR(((IF(BN113&gt;0,BN113)))*INDEX(Assumptions!$C:$C,MATCH(AB113,Assumptions!$A:$A,0)),0)</f>
        <v>0</v>
      </c>
      <c r="BQ113" s="55">
        <f>IFERROR(((IF(BN113&gt;0,BN113)))*INDEX(Assumptions!$D:$D,MATCH(AB113,Assumptions!$A:$A,0)),0)</f>
        <v>3.6999999999999998E-2</v>
      </c>
      <c r="BR113" s="55">
        <f>IFERROR(((IF(BN113&gt;0,BN113)))*INDEX(Assumptions!$G:$G,MATCH(AC113,Assumptions!$F:$F,0)),0)</f>
        <v>0</v>
      </c>
      <c r="BS113" s="55">
        <f t="shared" si="15"/>
        <v>0.40699999999999997</v>
      </c>
      <c r="BT113" s="56">
        <f>IFERROR(INDEX(Assumptions!$B:$B,MATCH(AB113,Assumptions!$A:$A,0))+INDEX(Assumptions!$C:$C,MATCH(AB113,Assumptions!$A:$A,0))+INDEX(Assumptions!$D:$D,MATCH(AB113,Assumptions!$A:$A,0))+INDEX(Assumptions!$G:$G,MATCH(AC113,Assumptions!$F:$F,0)),0)</f>
        <v>0</v>
      </c>
      <c r="BU113" s="218">
        <f t="shared" si="26"/>
        <v>18.907</v>
      </c>
      <c r="BV113" s="218">
        <f t="shared" si="17"/>
        <v>39.995999999999995</v>
      </c>
      <c r="BW113" s="218">
        <f t="shared" si="18"/>
        <v>42.012605042016808</v>
      </c>
      <c r="BX113" s="226">
        <v>2.5</v>
      </c>
      <c r="BY113" s="218">
        <v>99.99</v>
      </c>
      <c r="BZ113" s="145">
        <v>1</v>
      </c>
      <c r="CA113" s="218">
        <f t="shared" si="19"/>
        <v>18.907</v>
      </c>
      <c r="CB113" s="218">
        <f t="shared" si="20"/>
        <v>39.995999999999995</v>
      </c>
      <c r="CC113" s="315">
        <f t="shared" si="21"/>
        <v>0.52727772777277726</v>
      </c>
      <c r="CD113" s="218">
        <f t="shared" si="22"/>
        <v>0</v>
      </c>
      <c r="CE113" s="218"/>
      <c r="CF113" s="218"/>
      <c r="CG113" s="64"/>
      <c r="CH113" s="64"/>
      <c r="CI113" s="64"/>
      <c r="CJ113" s="64" t="s">
        <v>211</v>
      </c>
      <c r="CK113" s="64" t="s">
        <v>704</v>
      </c>
      <c r="CL113" s="64"/>
      <c r="CM113" s="64"/>
      <c r="CN113" s="64"/>
      <c r="CO113" s="65"/>
      <c r="CP113" s="65"/>
      <c r="CQ113" s="53"/>
      <c r="CR113" s="57">
        <v>4</v>
      </c>
      <c r="CS113" s="57">
        <v>9</v>
      </c>
      <c r="CT113" s="175" t="s">
        <v>478</v>
      </c>
      <c r="CU113" s="57"/>
      <c r="CV113" s="57"/>
      <c r="CW113" s="58"/>
      <c r="CX113" s="59"/>
      <c r="CY113" s="90"/>
      <c r="CZ113" s="60"/>
      <c r="DA113" s="60"/>
      <c r="DB113" s="60"/>
      <c r="DC113" s="120"/>
      <c r="DD113" s="61"/>
      <c r="DE113" s="61"/>
      <c r="DF113" s="61"/>
      <c r="DG113" s="61"/>
      <c r="DH113" s="61"/>
      <c r="DI113" s="61"/>
      <c r="DJ113" s="58"/>
      <c r="DK113" s="58"/>
      <c r="DL113" s="58"/>
      <c r="DM113" s="59"/>
      <c r="DN113" s="59"/>
      <c r="DO113" s="59"/>
      <c r="DP113" s="62"/>
      <c r="DQ113" s="62"/>
      <c r="DR113" s="62"/>
      <c r="DS113" s="123">
        <f t="shared" si="23"/>
        <v>0</v>
      </c>
      <c r="DT113" s="123">
        <f t="shared" si="24"/>
        <v>0</v>
      </c>
    </row>
    <row r="114" spans="1:124" s="66" customFormat="1" ht="15" hidden="1" customHeight="1">
      <c r="A114" s="217">
        <v>2135</v>
      </c>
      <c r="B114" s="52" t="s">
        <v>779</v>
      </c>
      <c r="C114" s="52" t="s">
        <v>1184</v>
      </c>
      <c r="D114" s="52">
        <v>7709</v>
      </c>
      <c r="E114" s="217" t="s">
        <v>394</v>
      </c>
      <c r="F114" s="217" t="s">
        <v>398</v>
      </c>
      <c r="G114" s="25">
        <v>2</v>
      </c>
      <c r="H114" s="25"/>
      <c r="I114" s="152">
        <v>43524</v>
      </c>
      <c r="J114" s="25" t="s">
        <v>211</v>
      </c>
      <c r="K114" s="25" t="s">
        <v>479</v>
      </c>
      <c r="L114" s="217" t="s">
        <v>211</v>
      </c>
      <c r="M114" s="25" t="s">
        <v>1293</v>
      </c>
      <c r="N114" s="25">
        <v>61102091</v>
      </c>
      <c r="O114" s="117" t="s">
        <v>1175</v>
      </c>
      <c r="P114" s="51" t="s">
        <v>489</v>
      </c>
      <c r="Q114" s="25" t="s">
        <v>211</v>
      </c>
      <c r="R114" s="25" t="s">
        <v>211</v>
      </c>
      <c r="S114" s="217" t="s">
        <v>515</v>
      </c>
      <c r="T114" s="24" t="s">
        <v>211</v>
      </c>
      <c r="U114" s="24" t="s">
        <v>4</v>
      </c>
      <c r="V114" s="226" t="s">
        <v>551</v>
      </c>
      <c r="W114" s="24" t="s">
        <v>211</v>
      </c>
      <c r="X114" s="24" t="s">
        <v>1039</v>
      </c>
      <c r="Y114" s="24" t="s">
        <v>4</v>
      </c>
      <c r="Z114" s="24" t="s">
        <v>211</v>
      </c>
      <c r="AA114" s="24" t="s">
        <v>211</v>
      </c>
      <c r="AB114" s="65" t="s">
        <v>220</v>
      </c>
      <c r="AC114" s="53" t="s">
        <v>584</v>
      </c>
      <c r="AD114" s="53" t="s">
        <v>1286</v>
      </c>
      <c r="AE114" s="53" t="s">
        <v>579</v>
      </c>
      <c r="AF114" s="25"/>
      <c r="AG114" s="226" t="s">
        <v>1353</v>
      </c>
      <c r="AH114" s="226" t="s">
        <v>1354</v>
      </c>
      <c r="AI114" s="24" t="s">
        <v>623</v>
      </c>
      <c r="AJ114" s="24" t="s">
        <v>740</v>
      </c>
      <c r="AK114" s="226"/>
      <c r="AL114" s="221" t="s">
        <v>650</v>
      </c>
      <c r="AM114" s="226" t="s">
        <v>213</v>
      </c>
      <c r="AN114" s="226"/>
      <c r="AO114" s="226"/>
      <c r="AP114" s="226"/>
      <c r="AQ114" s="24" t="s">
        <v>687</v>
      </c>
      <c r="AR114" s="226">
        <v>500</v>
      </c>
      <c r="AS114" s="197" t="s">
        <v>622</v>
      </c>
      <c r="AT114" s="26"/>
      <c r="AU114" s="24"/>
      <c r="AV114" s="24" t="s">
        <v>708</v>
      </c>
      <c r="AW114" s="24">
        <v>0</v>
      </c>
      <c r="AX114" s="54"/>
      <c r="AY114" s="54"/>
      <c r="AZ114" s="54"/>
      <c r="BA114" s="547"/>
      <c r="BB114" s="63"/>
      <c r="BC114" s="26" t="s">
        <v>215</v>
      </c>
      <c r="BD114" s="26" t="s">
        <v>216</v>
      </c>
      <c r="BE114" s="26" t="s">
        <v>217</v>
      </c>
      <c r="BF114" s="26">
        <v>16.899999999999999</v>
      </c>
      <c r="BG114" s="26">
        <f>IFERROR((BV114*(1-Assumptions!$K$3))*(1-BT114),0)</f>
        <v>17.598239999999997</v>
      </c>
      <c r="BH114" s="218">
        <f>BI114*2</f>
        <v>35.799999999999997</v>
      </c>
      <c r="BI114" s="26">
        <v>17.899999999999999</v>
      </c>
      <c r="BJ114" s="26">
        <v>17.899999999999999</v>
      </c>
      <c r="BK114" s="26"/>
      <c r="BL114" s="26"/>
      <c r="BM114" s="26"/>
      <c r="BN114" s="26">
        <f>IF(BM114&gt;0,BM114,IF(BL114&gt;0,BL114,IF(BK114&gt;0,BK114,IF(BJ114&gt;0,BJ114,IF(BI114&gt;0,BI114,0)))))</f>
        <v>17.899999999999999</v>
      </c>
      <c r="BO114" s="143">
        <f>IFERROR(((IF(BN114&gt;0,BN114)))*INDEX(Assumptions!$B:$B,MATCH(AB114,Assumptions!$A:$A,0)),0)</f>
        <v>0.35799999999999998</v>
      </c>
      <c r="BP114" s="55">
        <f>IFERROR(((IF(BN114&gt;0,BN114)))*INDEX(Assumptions!$C:$C,MATCH(AB114,Assumptions!$A:$A,0)),0)</f>
        <v>0</v>
      </c>
      <c r="BQ114" s="55">
        <f>IFERROR(((IF(BN114&gt;0,BN114)))*INDEX(Assumptions!$D:$D,MATCH(AB114,Assumptions!$A:$A,0)),0)</f>
        <v>3.5799999999999998E-2</v>
      </c>
      <c r="BR114" s="55">
        <f>IFERROR(((IF(BN114&gt;0,BN114)))*INDEX(Assumptions!$G:$G,MATCH(AC114,Assumptions!$F:$F,0)),0)</f>
        <v>0</v>
      </c>
      <c r="BS114" s="55">
        <f t="shared" si="15"/>
        <v>0.39379999999999998</v>
      </c>
      <c r="BT114" s="56">
        <f>IFERROR(INDEX(Assumptions!$B:$B,MATCH(AB114,Assumptions!$A:$A,0))+INDEX(Assumptions!$C:$C,MATCH(AB114,Assumptions!$A:$A,0))+INDEX(Assumptions!$D:$D,MATCH(AB114,Assumptions!$A:$A,0))+INDEX(Assumptions!$G:$G,MATCH(AC114,Assumptions!$F:$F,0)),0)</f>
        <v>0</v>
      </c>
      <c r="BU114" s="218">
        <f t="shared" si="26"/>
        <v>18.293799999999997</v>
      </c>
      <c r="BV114" s="26">
        <f t="shared" si="17"/>
        <v>39.995999999999995</v>
      </c>
      <c r="BW114" s="26">
        <f t="shared" si="18"/>
        <v>42.012605042016808</v>
      </c>
      <c r="BX114" s="24">
        <v>2.5</v>
      </c>
      <c r="BY114" s="218">
        <v>99.99</v>
      </c>
      <c r="BZ114" s="145">
        <v>1</v>
      </c>
      <c r="CA114" s="26">
        <f t="shared" si="19"/>
        <v>18.293799999999997</v>
      </c>
      <c r="CB114" s="218">
        <f t="shared" si="20"/>
        <v>39.995999999999995</v>
      </c>
      <c r="CC114" s="315">
        <f t="shared" si="21"/>
        <v>0.54260926092609263</v>
      </c>
      <c r="CD114" s="26">
        <f t="shared" si="22"/>
        <v>393.79999999999995</v>
      </c>
      <c r="CE114" s="26"/>
      <c r="CF114" s="26"/>
      <c r="CG114" s="64"/>
      <c r="CH114" s="64"/>
      <c r="CI114" s="64"/>
      <c r="CJ114" s="64" t="s">
        <v>211</v>
      </c>
      <c r="CK114" s="64" t="s">
        <v>704</v>
      </c>
      <c r="CL114" s="64"/>
      <c r="CM114" s="64"/>
      <c r="CN114" s="64"/>
      <c r="CO114" s="65"/>
      <c r="CP114" s="65"/>
      <c r="CQ114" s="53"/>
      <c r="CR114" s="57">
        <v>11</v>
      </c>
      <c r="CS114" s="57" t="s">
        <v>211</v>
      </c>
      <c r="CT114" s="175" t="s">
        <v>478</v>
      </c>
      <c r="CU114" s="57"/>
      <c r="CV114" s="57"/>
      <c r="CW114" s="58"/>
      <c r="CX114" s="59"/>
      <c r="CY114" s="90"/>
      <c r="CZ114" s="60"/>
      <c r="DA114" s="60"/>
      <c r="DB114" s="60"/>
      <c r="DC114" s="120"/>
      <c r="DD114" s="61"/>
      <c r="DE114" s="61"/>
      <c r="DF114" s="61"/>
      <c r="DG114" s="61"/>
      <c r="DH114" s="61"/>
      <c r="DI114" s="61"/>
      <c r="DJ114" s="58"/>
      <c r="DK114" s="58"/>
      <c r="DL114" s="58"/>
      <c r="DM114" s="59"/>
      <c r="DN114" s="59"/>
      <c r="DO114" s="59"/>
      <c r="DP114" s="62"/>
      <c r="DQ114" s="62"/>
      <c r="DR114" s="62"/>
      <c r="DS114" s="123">
        <f t="shared" si="23"/>
        <v>0</v>
      </c>
      <c r="DT114" s="123">
        <f t="shared" si="24"/>
        <v>0</v>
      </c>
    </row>
    <row r="115" spans="1:124" s="66" customFormat="1" ht="15" hidden="1" customHeight="1">
      <c r="A115" s="217">
        <v>2140</v>
      </c>
      <c r="B115" s="52" t="s">
        <v>780</v>
      </c>
      <c r="C115" s="52" t="s">
        <v>1078</v>
      </c>
      <c r="D115" s="52">
        <v>8138</v>
      </c>
      <c r="E115" s="217" t="s">
        <v>394</v>
      </c>
      <c r="F115" s="217" t="s">
        <v>399</v>
      </c>
      <c r="G115" s="25">
        <v>2</v>
      </c>
      <c r="H115" s="25"/>
      <c r="I115" s="152">
        <v>43524</v>
      </c>
      <c r="J115" s="25" t="s">
        <v>211</v>
      </c>
      <c r="K115" s="25" t="s">
        <v>479</v>
      </c>
      <c r="L115" s="217" t="s">
        <v>211</v>
      </c>
      <c r="M115" s="25" t="s">
        <v>1293</v>
      </c>
      <c r="N115" s="25">
        <v>61102091</v>
      </c>
      <c r="O115" s="117" t="s">
        <v>1175</v>
      </c>
      <c r="P115" s="51" t="s">
        <v>489</v>
      </c>
      <c r="Q115" s="25" t="s">
        <v>211</v>
      </c>
      <c r="R115" s="25" t="s">
        <v>211</v>
      </c>
      <c r="S115" s="217" t="s">
        <v>515</v>
      </c>
      <c r="T115" s="24" t="s">
        <v>211</v>
      </c>
      <c r="U115" s="24" t="s">
        <v>4</v>
      </c>
      <c r="V115" s="226" t="s">
        <v>551</v>
      </c>
      <c r="W115" s="24" t="s">
        <v>211</v>
      </c>
      <c r="X115" s="24" t="s">
        <v>1039</v>
      </c>
      <c r="Y115" s="24" t="s">
        <v>4</v>
      </c>
      <c r="Z115" s="24" t="s">
        <v>211</v>
      </c>
      <c r="AA115" s="24" t="s">
        <v>211</v>
      </c>
      <c r="AB115" s="65" t="s">
        <v>220</v>
      </c>
      <c r="AC115" s="53" t="s">
        <v>584</v>
      </c>
      <c r="AD115" s="53" t="s">
        <v>1286</v>
      </c>
      <c r="AE115" s="53" t="s">
        <v>579</v>
      </c>
      <c r="AF115" s="25"/>
      <c r="AG115" s="226" t="s">
        <v>1353</v>
      </c>
      <c r="AH115" s="226" t="s">
        <v>1354</v>
      </c>
      <c r="AI115" s="24" t="s">
        <v>623</v>
      </c>
      <c r="AJ115" s="24" t="s">
        <v>740</v>
      </c>
      <c r="AK115" s="24"/>
      <c r="AL115" s="221" t="s">
        <v>650</v>
      </c>
      <c r="AM115" s="24" t="s">
        <v>213</v>
      </c>
      <c r="AN115" s="226"/>
      <c r="AO115" s="226"/>
      <c r="AP115" s="226"/>
      <c r="AQ115" s="24" t="s">
        <v>687</v>
      </c>
      <c r="AR115" s="226">
        <v>500</v>
      </c>
      <c r="AS115" s="197" t="s">
        <v>622</v>
      </c>
      <c r="AT115" s="26"/>
      <c r="AU115" s="24"/>
      <c r="AV115" s="24" t="s">
        <v>708</v>
      </c>
      <c r="AW115" s="24">
        <v>0</v>
      </c>
      <c r="AX115" s="54"/>
      <c r="AY115" s="54"/>
      <c r="AZ115" s="54"/>
      <c r="BA115" s="547"/>
      <c r="BB115" s="63"/>
      <c r="BC115" s="26" t="s">
        <v>215</v>
      </c>
      <c r="BD115" s="26" t="s">
        <v>216</v>
      </c>
      <c r="BE115" s="26" t="s">
        <v>217</v>
      </c>
      <c r="BF115" s="26">
        <v>16.899999999999999</v>
      </c>
      <c r="BG115" s="26">
        <f>IFERROR((BV115*(1-Assumptions!$K$3))*(1-BT115),0)</f>
        <v>17.598239999999997</v>
      </c>
      <c r="BH115" s="218">
        <f>BI115*2</f>
        <v>35.799999999999997</v>
      </c>
      <c r="BI115" s="218">
        <v>17.899999999999999</v>
      </c>
      <c r="BJ115" s="26">
        <v>17.899999999999999</v>
      </c>
      <c r="BK115" s="26"/>
      <c r="BL115" s="218"/>
      <c r="BM115" s="26"/>
      <c r="BN115" s="26">
        <f>IF(BM115&gt;0,BM115,IF(BL115&gt;0,BL115,IF(BK115&gt;0,BK115,IF(BJ115&gt;0,BJ115,IF(BI115&gt;0,BI115,0)))))</f>
        <v>17.899999999999999</v>
      </c>
      <c r="BO115" s="143">
        <f>IFERROR(((IF(BN115&gt;0,BN115)))*INDEX(Assumptions!$B:$B,MATCH(AB115,Assumptions!$A:$A,0)),0)</f>
        <v>0.35799999999999998</v>
      </c>
      <c r="BP115" s="55">
        <f>IFERROR(((IF(BN115&gt;0,BN115)))*INDEX(Assumptions!$C:$C,MATCH(AB115,Assumptions!$A:$A,0)),0)</f>
        <v>0</v>
      </c>
      <c r="BQ115" s="55">
        <f>IFERROR(((IF(BN115&gt;0,BN115)))*INDEX(Assumptions!$D:$D,MATCH(AB115,Assumptions!$A:$A,0)),0)</f>
        <v>3.5799999999999998E-2</v>
      </c>
      <c r="BR115" s="55">
        <f>IFERROR(((IF(BN115&gt;0,BN115)))*INDEX(Assumptions!$G:$G,MATCH(AC115,Assumptions!$F:$F,0)),0)</f>
        <v>0</v>
      </c>
      <c r="BS115" s="55">
        <f t="shared" si="15"/>
        <v>0.39379999999999998</v>
      </c>
      <c r="BT115" s="56">
        <f>IFERROR(INDEX(Assumptions!$B:$B,MATCH(AB115,Assumptions!$A:$A,0))+INDEX(Assumptions!$C:$C,MATCH(AB115,Assumptions!$A:$A,0))+INDEX(Assumptions!$D:$D,MATCH(AB115,Assumptions!$A:$A,0))+INDEX(Assumptions!$G:$G,MATCH(AC115,Assumptions!$F:$F,0)),0)</f>
        <v>0</v>
      </c>
      <c r="BU115" s="218">
        <f t="shared" si="26"/>
        <v>18.293799999999997</v>
      </c>
      <c r="BV115" s="26">
        <f t="shared" si="17"/>
        <v>39.995999999999995</v>
      </c>
      <c r="BW115" s="26">
        <f t="shared" si="18"/>
        <v>42.012605042016808</v>
      </c>
      <c r="BX115" s="24">
        <v>2.5</v>
      </c>
      <c r="BY115" s="218">
        <v>99.99</v>
      </c>
      <c r="BZ115" s="145">
        <v>1</v>
      </c>
      <c r="CA115" s="26">
        <f t="shared" si="19"/>
        <v>18.293799999999997</v>
      </c>
      <c r="CB115" s="218">
        <f t="shared" si="20"/>
        <v>39.995999999999995</v>
      </c>
      <c r="CC115" s="315">
        <f t="shared" si="21"/>
        <v>0.54260926092609263</v>
      </c>
      <c r="CD115" s="26">
        <f t="shared" si="22"/>
        <v>465.4</v>
      </c>
      <c r="CE115" s="26"/>
      <c r="CF115" s="26"/>
      <c r="CG115" s="64"/>
      <c r="CH115" s="64"/>
      <c r="CI115" s="64"/>
      <c r="CJ115" s="64" t="s">
        <v>211</v>
      </c>
      <c r="CK115" s="64" t="s">
        <v>704</v>
      </c>
      <c r="CL115" s="64"/>
      <c r="CM115" s="64"/>
      <c r="CN115" s="64"/>
      <c r="CO115" s="65"/>
      <c r="CP115" s="65"/>
      <c r="CQ115" s="53"/>
      <c r="CR115" s="57">
        <v>13</v>
      </c>
      <c r="CS115" s="57" t="s">
        <v>211</v>
      </c>
      <c r="CT115" s="175" t="s">
        <v>478</v>
      </c>
      <c r="CU115" s="57"/>
      <c r="CV115" s="57"/>
      <c r="CW115" s="58"/>
      <c r="CX115" s="59"/>
      <c r="CY115" s="90"/>
      <c r="CZ115" s="60"/>
      <c r="DA115" s="60"/>
      <c r="DB115" s="60"/>
      <c r="DC115" s="120"/>
      <c r="DD115" s="61"/>
      <c r="DE115" s="61"/>
      <c r="DF115" s="61"/>
      <c r="DG115" s="61"/>
      <c r="DH115" s="61"/>
      <c r="DI115" s="61"/>
      <c r="DJ115" s="58"/>
      <c r="DK115" s="58"/>
      <c r="DL115" s="58"/>
      <c r="DM115" s="59"/>
      <c r="DN115" s="59"/>
      <c r="DO115" s="59"/>
      <c r="DP115" s="62"/>
      <c r="DQ115" s="62"/>
      <c r="DR115" s="62"/>
      <c r="DS115" s="123">
        <f t="shared" si="23"/>
        <v>0</v>
      </c>
      <c r="DT115" s="123">
        <f t="shared" si="24"/>
        <v>0</v>
      </c>
    </row>
    <row r="116" spans="1:124" s="66" customFormat="1" ht="15" hidden="1" customHeight="1">
      <c r="A116" s="217">
        <v>2145</v>
      </c>
      <c r="B116" s="52" t="s">
        <v>781</v>
      </c>
      <c r="C116" s="52" t="s">
        <v>1181</v>
      </c>
      <c r="D116" s="52">
        <v>8010</v>
      </c>
      <c r="E116" s="217" t="s">
        <v>394</v>
      </c>
      <c r="F116" s="217" t="s">
        <v>400</v>
      </c>
      <c r="G116" s="25">
        <v>3</v>
      </c>
      <c r="H116" s="25"/>
      <c r="I116" s="152">
        <v>43524</v>
      </c>
      <c r="J116" s="25" t="s">
        <v>211</v>
      </c>
      <c r="K116" s="25" t="s">
        <v>479</v>
      </c>
      <c r="L116" s="217" t="s">
        <v>211</v>
      </c>
      <c r="M116" s="25" t="s">
        <v>1293</v>
      </c>
      <c r="N116" s="217">
        <v>61102091</v>
      </c>
      <c r="O116" s="117" t="s">
        <v>1175</v>
      </c>
      <c r="P116" s="51" t="s">
        <v>489</v>
      </c>
      <c r="Q116" s="25" t="s">
        <v>211</v>
      </c>
      <c r="R116" s="25" t="s">
        <v>211</v>
      </c>
      <c r="S116" s="217" t="s">
        <v>370</v>
      </c>
      <c r="T116" s="226" t="s">
        <v>211</v>
      </c>
      <c r="U116" s="226" t="s">
        <v>4</v>
      </c>
      <c r="V116" s="226" t="s">
        <v>551</v>
      </c>
      <c r="W116" s="226" t="s">
        <v>211</v>
      </c>
      <c r="X116" s="226" t="s">
        <v>1039</v>
      </c>
      <c r="Y116" s="226" t="s">
        <v>4</v>
      </c>
      <c r="Z116" s="226" t="s">
        <v>211</v>
      </c>
      <c r="AA116" s="226" t="s">
        <v>211</v>
      </c>
      <c r="AB116" s="65" t="s">
        <v>220</v>
      </c>
      <c r="AC116" s="53" t="s">
        <v>584</v>
      </c>
      <c r="AD116" s="53" t="s">
        <v>1286</v>
      </c>
      <c r="AE116" s="53" t="s">
        <v>579</v>
      </c>
      <c r="AF116" s="25"/>
      <c r="AG116" s="226" t="s">
        <v>1353</v>
      </c>
      <c r="AH116" s="226" t="s">
        <v>1354</v>
      </c>
      <c r="AI116" s="226" t="s">
        <v>623</v>
      </c>
      <c r="AJ116" s="24" t="s">
        <v>740</v>
      </c>
      <c r="AK116" s="24"/>
      <c r="AL116" s="221" t="s">
        <v>650</v>
      </c>
      <c r="AM116" s="226" t="s">
        <v>213</v>
      </c>
      <c r="AN116" s="226"/>
      <c r="AO116" s="226"/>
      <c r="AP116" s="226"/>
      <c r="AQ116" s="226" t="s">
        <v>687</v>
      </c>
      <c r="AR116" s="226">
        <v>500</v>
      </c>
      <c r="AS116" s="197" t="s">
        <v>622</v>
      </c>
      <c r="AT116" s="26"/>
      <c r="AU116" s="24"/>
      <c r="AV116" s="24" t="s">
        <v>708</v>
      </c>
      <c r="AW116" s="24">
        <v>0</v>
      </c>
      <c r="AX116" s="54"/>
      <c r="AY116" s="54"/>
      <c r="AZ116" s="54"/>
      <c r="BA116" s="547"/>
      <c r="BB116" s="63"/>
      <c r="BC116" s="26" t="s">
        <v>215</v>
      </c>
      <c r="BD116" s="26" t="s">
        <v>216</v>
      </c>
      <c r="BE116" s="26" t="s">
        <v>217</v>
      </c>
      <c r="BF116" s="26">
        <v>20.3</v>
      </c>
      <c r="BG116" s="26">
        <f>IFERROR((BV116*(1-Assumptions!$K$3))*(1-BT116),0)</f>
        <v>22.878239999999998</v>
      </c>
      <c r="BH116" s="168">
        <f>BI116*2</f>
        <v>35.799999999999997</v>
      </c>
      <c r="BI116" s="26">
        <v>17.899999999999999</v>
      </c>
      <c r="BJ116" s="26">
        <v>18.899999999999999</v>
      </c>
      <c r="BK116" s="26"/>
      <c r="BL116" s="218"/>
      <c r="BM116" s="26"/>
      <c r="BN116" s="26">
        <f>IF(BM116&gt;0,BM116,IF(BL116&gt;0,BL116,IF(BK116&gt;0,BK116,IF(BJ116&gt;0,BJ116,IF(BI116&gt;0,BI116,0)))))</f>
        <v>18.899999999999999</v>
      </c>
      <c r="BO116" s="143">
        <f>IFERROR(((IF(BN116&gt;0,BN116)))*INDEX(Assumptions!$B:$B,MATCH(AB116,Assumptions!$A:$A,0)),0)</f>
        <v>0.378</v>
      </c>
      <c r="BP116" s="55">
        <f>IFERROR(((IF(BN116&gt;0,BN116)))*INDEX(Assumptions!$C:$C,MATCH(AB116,Assumptions!$A:$A,0)),0)</f>
        <v>0</v>
      </c>
      <c r="BQ116" s="55">
        <f>IFERROR(((IF(BN116&gt;0,BN116)))*INDEX(Assumptions!$D:$D,MATCH(AB116,Assumptions!$A:$A,0)),0)</f>
        <v>3.78E-2</v>
      </c>
      <c r="BR116" s="55">
        <f>IFERROR(((IF(BN116&gt;0,BN116)))*INDEX(Assumptions!$G:$G,MATCH(AC116,Assumptions!$F:$F,0)),0)</f>
        <v>0</v>
      </c>
      <c r="BS116" s="55">
        <f t="shared" si="15"/>
        <v>0.4158</v>
      </c>
      <c r="BT116" s="56">
        <f>IFERROR(INDEX(Assumptions!$B:$B,MATCH(AB116,Assumptions!$A:$A,0))+INDEX(Assumptions!$C:$C,MATCH(AB116,Assumptions!$A:$A,0))+INDEX(Assumptions!$D:$D,MATCH(AB116,Assumptions!$A:$A,0))+INDEX(Assumptions!$G:$G,MATCH(AC116,Assumptions!$F:$F,0)),0)</f>
        <v>0</v>
      </c>
      <c r="BU116" s="218">
        <f t="shared" si="26"/>
        <v>19.315799999999999</v>
      </c>
      <c r="BV116" s="26">
        <f t="shared" si="17"/>
        <v>51.996000000000002</v>
      </c>
      <c r="BW116" s="26">
        <f t="shared" si="18"/>
        <v>54.617647058823536</v>
      </c>
      <c r="BX116" s="24">
        <v>2.5</v>
      </c>
      <c r="BY116" s="218">
        <v>129.99</v>
      </c>
      <c r="BZ116" s="145">
        <v>1</v>
      </c>
      <c r="CA116" s="26">
        <f t="shared" si="19"/>
        <v>19.315799999999999</v>
      </c>
      <c r="CB116" s="218">
        <f t="shared" si="20"/>
        <v>51.996000000000002</v>
      </c>
      <c r="CC116" s="318">
        <f t="shared" si="21"/>
        <v>0.62851373182552495</v>
      </c>
      <c r="CD116" s="26">
        <f t="shared" si="22"/>
        <v>322.2</v>
      </c>
      <c r="CE116" s="26"/>
      <c r="CF116" s="26"/>
      <c r="CG116" s="64"/>
      <c r="CH116" s="64"/>
      <c r="CI116" s="64"/>
      <c r="CJ116" s="64" t="s">
        <v>211</v>
      </c>
      <c r="CK116" s="64" t="s">
        <v>704</v>
      </c>
      <c r="CL116" s="64"/>
      <c r="CM116" s="64"/>
      <c r="CN116" s="64"/>
      <c r="CO116" s="65"/>
      <c r="CP116" s="65"/>
      <c r="CQ116" s="53"/>
      <c r="CR116" s="57">
        <v>9</v>
      </c>
      <c r="CS116" s="57" t="s">
        <v>211</v>
      </c>
      <c r="CT116" s="175" t="s">
        <v>478</v>
      </c>
      <c r="CU116" s="57"/>
      <c r="CV116" s="57"/>
      <c r="CW116" s="58"/>
      <c r="CX116" s="59"/>
      <c r="CY116" s="90"/>
      <c r="CZ116" s="60"/>
      <c r="DA116" s="60"/>
      <c r="DB116" s="60"/>
      <c r="DC116" s="120"/>
      <c r="DD116" s="61"/>
      <c r="DE116" s="61"/>
      <c r="DF116" s="61"/>
      <c r="DG116" s="61"/>
      <c r="DH116" s="61"/>
      <c r="DI116" s="61"/>
      <c r="DJ116" s="58"/>
      <c r="DK116" s="58"/>
      <c r="DL116" s="58"/>
      <c r="DM116" s="59"/>
      <c r="DN116" s="59"/>
      <c r="DO116" s="59"/>
      <c r="DP116" s="62"/>
      <c r="DQ116" s="62"/>
      <c r="DR116" s="62"/>
      <c r="DS116" s="123">
        <f t="shared" si="23"/>
        <v>0</v>
      </c>
      <c r="DT116" s="123">
        <f t="shared" si="24"/>
        <v>0</v>
      </c>
    </row>
    <row r="117" spans="1:124" s="66" customFormat="1" ht="15" hidden="1" customHeight="1">
      <c r="A117" s="217">
        <v>2146</v>
      </c>
      <c r="B117" s="52" t="s">
        <v>782</v>
      </c>
      <c r="C117" s="52" t="s">
        <v>1078</v>
      </c>
      <c r="D117" s="52">
        <v>8132</v>
      </c>
      <c r="E117" s="217" t="s">
        <v>394</v>
      </c>
      <c r="F117" s="217" t="s">
        <v>1195</v>
      </c>
      <c r="G117" s="217">
        <v>4</v>
      </c>
      <c r="H117" s="217"/>
      <c r="I117" s="152">
        <v>43621</v>
      </c>
      <c r="J117" s="217" t="s">
        <v>211</v>
      </c>
      <c r="K117" s="217" t="s">
        <v>479</v>
      </c>
      <c r="L117" s="217" t="s">
        <v>211</v>
      </c>
      <c r="M117" s="217" t="s">
        <v>1293</v>
      </c>
      <c r="N117" s="217">
        <v>61102091</v>
      </c>
      <c r="O117" s="117" t="s">
        <v>1175</v>
      </c>
      <c r="P117" s="51" t="s">
        <v>489</v>
      </c>
      <c r="Q117" s="217" t="s">
        <v>211</v>
      </c>
      <c r="R117" s="217" t="s">
        <v>211</v>
      </c>
      <c r="S117" s="217" t="s">
        <v>370</v>
      </c>
      <c r="T117" s="226" t="s">
        <v>211</v>
      </c>
      <c r="U117" s="226" t="s">
        <v>4</v>
      </c>
      <c r="V117" s="226" t="s">
        <v>551</v>
      </c>
      <c r="W117" s="226" t="s">
        <v>211</v>
      </c>
      <c r="X117" s="226" t="s">
        <v>1039</v>
      </c>
      <c r="Y117" s="226" t="s">
        <v>4</v>
      </c>
      <c r="Z117" s="226" t="s">
        <v>211</v>
      </c>
      <c r="AA117" s="226" t="s">
        <v>211</v>
      </c>
      <c r="AB117" s="65" t="s">
        <v>220</v>
      </c>
      <c r="AC117" s="53" t="s">
        <v>584</v>
      </c>
      <c r="AD117" s="53" t="s">
        <v>1286</v>
      </c>
      <c r="AE117" s="53" t="s">
        <v>579</v>
      </c>
      <c r="AF117" s="217"/>
      <c r="AG117" s="226" t="s">
        <v>1353</v>
      </c>
      <c r="AH117" s="226" t="s">
        <v>1354</v>
      </c>
      <c r="AI117" s="226" t="s">
        <v>623</v>
      </c>
      <c r="AJ117" s="226" t="s">
        <v>740</v>
      </c>
      <c r="AK117" s="226"/>
      <c r="AL117" s="221" t="s">
        <v>650</v>
      </c>
      <c r="AM117" s="226" t="s">
        <v>213</v>
      </c>
      <c r="AN117" s="226"/>
      <c r="AO117" s="226"/>
      <c r="AP117" s="226"/>
      <c r="AQ117" s="226" t="s">
        <v>687</v>
      </c>
      <c r="AR117" s="226">
        <v>500</v>
      </c>
      <c r="AS117" s="197" t="s">
        <v>693</v>
      </c>
      <c r="AT117" s="218"/>
      <c r="AU117" s="226"/>
      <c r="AV117" s="226"/>
      <c r="AW117" s="226">
        <v>0</v>
      </c>
      <c r="AX117" s="54"/>
      <c r="AY117" s="54"/>
      <c r="AZ117" s="54"/>
      <c r="BA117" s="547"/>
      <c r="BB117" s="63"/>
      <c r="BC117" s="218" t="s">
        <v>215</v>
      </c>
      <c r="BD117" s="218" t="s">
        <v>1042</v>
      </c>
      <c r="BE117" s="218" t="s">
        <v>1043</v>
      </c>
      <c r="BF117" s="218">
        <v>18.899999999999999</v>
      </c>
      <c r="BG117" s="218">
        <v>18.899999999999999</v>
      </c>
      <c r="BH117" s="218"/>
      <c r="BI117" s="218"/>
      <c r="BJ117" s="218">
        <v>20.2</v>
      </c>
      <c r="BK117" s="218"/>
      <c r="BL117" s="218"/>
      <c r="BM117" s="218"/>
      <c r="BN117" s="218">
        <v>20.2</v>
      </c>
      <c r="BO117" s="143">
        <f>IFERROR(((IF(BN117&gt;0,BN117)))*INDEX(Assumptions!$B:$B,MATCH(AB117,Assumptions!$A:$A,0)),0)</f>
        <v>0.40399999999999997</v>
      </c>
      <c r="BP117" s="55">
        <f>IFERROR(((IF(BN117&gt;0,BN117)))*INDEX(Assumptions!$C:$C,MATCH(AB117,Assumptions!$A:$A,0)),0)</f>
        <v>0</v>
      </c>
      <c r="BQ117" s="55">
        <f>IFERROR(((IF(BN117&gt;0,BN117)))*INDEX(Assumptions!$D:$D,MATCH(AB117,Assumptions!$A:$A,0)),0)</f>
        <v>4.0399999999999998E-2</v>
      </c>
      <c r="BR117" s="55">
        <f>IFERROR(((IF(BN117&gt;0,BN117)))*INDEX(Assumptions!$G:$G,MATCH(AC117,Assumptions!$F:$F,0)),0)</f>
        <v>0</v>
      </c>
      <c r="BS117" s="55">
        <f t="shared" si="15"/>
        <v>0.44439999999999996</v>
      </c>
      <c r="BT117" s="56">
        <f>IFERROR(INDEX(Assumptions!$B:$B,MATCH(AB117,Assumptions!$A:$A,0))+INDEX(Assumptions!$C:$C,MATCH(AB117,Assumptions!$A:$A,0))+INDEX(Assumptions!$D:$D,MATCH(AB117,Assumptions!$A:$A,0))+INDEX(Assumptions!$G:$G,MATCH(AC117,Assumptions!$F:$F,0)),0)</f>
        <v>0</v>
      </c>
      <c r="BU117" s="218">
        <f t="shared" si="26"/>
        <v>20.644400000000001</v>
      </c>
      <c r="BV117" s="218">
        <f t="shared" si="17"/>
        <v>51.996000000000002</v>
      </c>
      <c r="BW117" s="218">
        <f t="shared" si="18"/>
        <v>54.617647058823536</v>
      </c>
      <c r="BX117" s="226">
        <v>2.5</v>
      </c>
      <c r="BY117" s="218">
        <v>129.99</v>
      </c>
      <c r="BZ117" s="145">
        <v>1</v>
      </c>
      <c r="CA117" s="218">
        <f t="shared" si="19"/>
        <v>20.644400000000001</v>
      </c>
      <c r="CB117" s="218">
        <f t="shared" si="20"/>
        <v>51.996000000000002</v>
      </c>
      <c r="CC117" s="318">
        <f t="shared" si="21"/>
        <v>0.60296176628971454</v>
      </c>
      <c r="CD117" s="218">
        <f t="shared" si="22"/>
        <v>0</v>
      </c>
      <c r="CE117" s="218"/>
      <c r="CF117" s="218"/>
      <c r="CG117" s="64"/>
      <c r="CH117" s="64"/>
      <c r="CI117" s="64"/>
      <c r="CJ117" s="64"/>
      <c r="CK117" s="64"/>
      <c r="CL117" s="64"/>
      <c r="CM117" s="64"/>
      <c r="CN117" s="64"/>
      <c r="CO117" s="65"/>
      <c r="CP117" s="65"/>
      <c r="CQ117" s="53"/>
      <c r="CR117" s="57">
        <v>10</v>
      </c>
      <c r="CS117" s="57" t="s">
        <v>211</v>
      </c>
      <c r="CT117" s="175" t="s">
        <v>478</v>
      </c>
      <c r="CU117" s="57"/>
      <c r="CV117" s="57"/>
      <c r="CW117" s="58"/>
      <c r="CX117" s="59"/>
      <c r="CY117" s="90"/>
      <c r="CZ117" s="60"/>
      <c r="DA117" s="60"/>
      <c r="DB117" s="60"/>
      <c r="DC117" s="120"/>
      <c r="DD117" s="61"/>
      <c r="DE117" s="61"/>
      <c r="DF117" s="61"/>
      <c r="DG117" s="61"/>
      <c r="DH117" s="61"/>
      <c r="DI117" s="61"/>
      <c r="DJ117" s="58"/>
      <c r="DK117" s="58"/>
      <c r="DL117" s="58"/>
      <c r="DM117" s="59"/>
      <c r="DN117" s="59"/>
      <c r="DO117" s="59"/>
      <c r="DP117" s="62"/>
      <c r="DQ117" s="62"/>
      <c r="DR117" s="62"/>
      <c r="DS117" s="123">
        <f t="shared" si="23"/>
        <v>0</v>
      </c>
      <c r="DT117" s="123">
        <f t="shared" si="24"/>
        <v>0</v>
      </c>
    </row>
    <row r="118" spans="1:124" s="66" customFormat="1" ht="15" hidden="1" customHeight="1">
      <c r="A118" s="217">
        <v>2160</v>
      </c>
      <c r="B118" s="52" t="s">
        <v>783</v>
      </c>
      <c r="C118" s="52" t="s">
        <v>1181</v>
      </c>
      <c r="D118" s="52">
        <v>8007</v>
      </c>
      <c r="E118" s="25" t="s">
        <v>401</v>
      </c>
      <c r="F118" s="25" t="s">
        <v>1297</v>
      </c>
      <c r="G118" s="25">
        <v>3</v>
      </c>
      <c r="H118" s="25"/>
      <c r="I118" s="152">
        <v>43524</v>
      </c>
      <c r="J118" s="25" t="s">
        <v>211</v>
      </c>
      <c r="K118" s="25" t="s">
        <v>479</v>
      </c>
      <c r="L118" s="217" t="s">
        <v>211</v>
      </c>
      <c r="M118" s="25" t="s">
        <v>1293</v>
      </c>
      <c r="N118" s="25">
        <v>61102091</v>
      </c>
      <c r="O118" s="117" t="s">
        <v>1175</v>
      </c>
      <c r="P118" s="51" t="s">
        <v>489</v>
      </c>
      <c r="Q118" s="25" t="s">
        <v>211</v>
      </c>
      <c r="R118" s="25" t="s">
        <v>211</v>
      </c>
      <c r="S118" s="217" t="s">
        <v>515</v>
      </c>
      <c r="T118" s="24" t="s">
        <v>211</v>
      </c>
      <c r="U118" s="24" t="s">
        <v>4</v>
      </c>
      <c r="V118" s="226" t="s">
        <v>551</v>
      </c>
      <c r="W118" s="24" t="s">
        <v>211</v>
      </c>
      <c r="X118" s="24" t="s">
        <v>1039</v>
      </c>
      <c r="Y118" s="24" t="s">
        <v>4</v>
      </c>
      <c r="Z118" s="24" t="s">
        <v>211</v>
      </c>
      <c r="AA118" s="24" t="s">
        <v>211</v>
      </c>
      <c r="AB118" s="65" t="s">
        <v>220</v>
      </c>
      <c r="AC118" s="53" t="s">
        <v>584</v>
      </c>
      <c r="AD118" s="53" t="s">
        <v>1286</v>
      </c>
      <c r="AE118" s="53" t="s">
        <v>579</v>
      </c>
      <c r="AF118" s="25"/>
      <c r="AG118" s="226" t="s">
        <v>1353</v>
      </c>
      <c r="AH118" s="226" t="s">
        <v>1354</v>
      </c>
      <c r="AI118" s="24" t="s">
        <v>623</v>
      </c>
      <c r="AJ118" s="24" t="s">
        <v>740</v>
      </c>
      <c r="AK118" s="24"/>
      <c r="AL118" s="221" t="s">
        <v>650</v>
      </c>
      <c r="AM118" s="24" t="s">
        <v>213</v>
      </c>
      <c r="AN118" s="226"/>
      <c r="AO118" s="226"/>
      <c r="AP118" s="226"/>
      <c r="AQ118" s="24" t="s">
        <v>687</v>
      </c>
      <c r="AR118" s="24">
        <v>550</v>
      </c>
      <c r="AS118" s="197" t="s">
        <v>622</v>
      </c>
      <c r="AT118" s="26"/>
      <c r="AU118" s="24"/>
      <c r="AV118" s="24" t="s">
        <v>708</v>
      </c>
      <c r="AW118" s="24">
        <v>0</v>
      </c>
      <c r="AX118" s="54"/>
      <c r="AY118" s="54"/>
      <c r="AZ118" s="54"/>
      <c r="BA118" s="547"/>
      <c r="BB118" s="63"/>
      <c r="BC118" s="26" t="s">
        <v>215</v>
      </c>
      <c r="BD118" s="26" t="s">
        <v>216</v>
      </c>
      <c r="BE118" s="26" t="s">
        <v>217</v>
      </c>
      <c r="BF118" s="26">
        <v>20.3</v>
      </c>
      <c r="BG118" s="26">
        <f>IFERROR((BV118*(1-Assumptions!$K$3))*(1-BT118),0)</f>
        <v>21.118239999999997</v>
      </c>
      <c r="BH118" s="168">
        <f>BI118*2</f>
        <v>42</v>
      </c>
      <c r="BI118" s="26">
        <v>21</v>
      </c>
      <c r="BJ118" s="26">
        <v>19.899999999999999</v>
      </c>
      <c r="BK118" s="26"/>
      <c r="BL118" s="218"/>
      <c r="BM118" s="26"/>
      <c r="BN118" s="26">
        <f>IF(BM118&gt;0,BM118,IF(BL118&gt;0,BL118,IF(BK118&gt;0,BK118,IF(BJ118&gt;0,BJ118,IF(BI118&gt;0,BI118,0)))))</f>
        <v>19.899999999999999</v>
      </c>
      <c r="BO118" s="143">
        <f>IFERROR(((IF(BN118&gt;0,BN118)))*INDEX(Assumptions!$B:$B,MATCH(AB118,Assumptions!$A:$A,0)),0)</f>
        <v>0.39799999999999996</v>
      </c>
      <c r="BP118" s="55">
        <f>IFERROR(((IF(BN118&gt;0,BN118)))*INDEX(Assumptions!$C:$C,MATCH(AB118,Assumptions!$A:$A,0)),0)</f>
        <v>0</v>
      </c>
      <c r="BQ118" s="55">
        <f>IFERROR(((IF(BN118&gt;0,BN118)))*INDEX(Assumptions!$D:$D,MATCH(AB118,Assumptions!$A:$A,0)),0)</f>
        <v>3.9799999999999995E-2</v>
      </c>
      <c r="BR118" s="55">
        <f>IFERROR(((IF(BN118&gt;0,BN118)))*INDEX(Assumptions!$G:$G,MATCH(AC118,Assumptions!$F:$F,0)),0)</f>
        <v>0</v>
      </c>
      <c r="BS118" s="55">
        <f t="shared" si="15"/>
        <v>0.43779999999999997</v>
      </c>
      <c r="BT118" s="56">
        <f>IFERROR(INDEX(Assumptions!$B:$B,MATCH(AB118,Assumptions!$A:$A,0))+INDEX(Assumptions!$C:$C,MATCH(AB118,Assumptions!$A:$A,0))+INDEX(Assumptions!$D:$D,MATCH(AB118,Assumptions!$A:$A,0))+INDEX(Assumptions!$G:$G,MATCH(AC118,Assumptions!$F:$F,0)),0)</f>
        <v>0</v>
      </c>
      <c r="BU118" s="218">
        <f t="shared" si="26"/>
        <v>20.337799999999998</v>
      </c>
      <c r="BV118" s="26">
        <f t="shared" si="17"/>
        <v>47.995999999999995</v>
      </c>
      <c r="BW118" s="26">
        <f t="shared" si="18"/>
        <v>50.415966386554622</v>
      </c>
      <c r="BX118" s="24">
        <v>2.5</v>
      </c>
      <c r="BY118" s="218">
        <v>119.99</v>
      </c>
      <c r="BZ118" s="145">
        <v>1</v>
      </c>
      <c r="CA118" s="26">
        <f t="shared" si="19"/>
        <v>20.337799999999998</v>
      </c>
      <c r="CB118" s="218">
        <f t="shared" si="20"/>
        <v>47.995999999999995</v>
      </c>
      <c r="CC118" s="315">
        <f t="shared" si="21"/>
        <v>0.57626052171014253</v>
      </c>
      <c r="CD118" s="26">
        <f t="shared" si="22"/>
        <v>546</v>
      </c>
      <c r="CE118" s="26"/>
      <c r="CF118" s="26"/>
      <c r="CG118" s="64"/>
      <c r="CH118" s="64"/>
      <c r="CI118" s="64"/>
      <c r="CJ118" s="64"/>
      <c r="CK118" s="64" t="s">
        <v>704</v>
      </c>
      <c r="CL118" s="64"/>
      <c r="CM118" s="64"/>
      <c r="CN118" s="64"/>
      <c r="CO118" s="65"/>
      <c r="CP118" s="65"/>
      <c r="CQ118" s="53"/>
      <c r="CR118" s="57">
        <v>13</v>
      </c>
      <c r="CS118" s="57" t="s">
        <v>211</v>
      </c>
      <c r="CT118" s="175" t="s">
        <v>478</v>
      </c>
      <c r="CU118" s="57"/>
      <c r="CV118" s="57"/>
      <c r="CW118" s="58"/>
      <c r="CX118" s="59"/>
      <c r="CY118" s="90"/>
      <c r="CZ118" s="60"/>
      <c r="DA118" s="60"/>
      <c r="DB118" s="60"/>
      <c r="DC118" s="120"/>
      <c r="DD118" s="61"/>
      <c r="DE118" s="61"/>
      <c r="DF118" s="61"/>
      <c r="DG118" s="61"/>
      <c r="DH118" s="61"/>
      <c r="DI118" s="61"/>
      <c r="DJ118" s="58"/>
      <c r="DK118" s="58"/>
      <c r="DL118" s="58"/>
      <c r="DM118" s="59"/>
      <c r="DN118" s="59"/>
      <c r="DO118" s="59"/>
      <c r="DP118" s="62"/>
      <c r="DQ118" s="62"/>
      <c r="DR118" s="62"/>
      <c r="DS118" s="123">
        <f t="shared" si="23"/>
        <v>0</v>
      </c>
      <c r="DT118" s="123">
        <f t="shared" si="24"/>
        <v>0</v>
      </c>
    </row>
    <row r="119" spans="1:124" s="66" customFormat="1" ht="15" hidden="1" customHeight="1">
      <c r="A119" s="217">
        <v>2161</v>
      </c>
      <c r="B119" s="52" t="s">
        <v>784</v>
      </c>
      <c r="C119" s="52" t="s">
        <v>1078</v>
      </c>
      <c r="D119" s="52">
        <v>8117</v>
      </c>
      <c r="E119" s="217" t="s">
        <v>401</v>
      </c>
      <c r="F119" s="217" t="s">
        <v>408</v>
      </c>
      <c r="G119" s="217">
        <v>1</v>
      </c>
      <c r="H119" s="217"/>
      <c r="I119" s="152">
        <v>43621</v>
      </c>
      <c r="J119" s="217" t="s">
        <v>211</v>
      </c>
      <c r="K119" s="217" t="s">
        <v>479</v>
      </c>
      <c r="L119" s="217" t="s">
        <v>211</v>
      </c>
      <c r="M119" s="217" t="s">
        <v>1293</v>
      </c>
      <c r="N119" s="217">
        <v>61102091</v>
      </c>
      <c r="O119" s="117" t="s">
        <v>1175</v>
      </c>
      <c r="P119" s="51" t="s">
        <v>489</v>
      </c>
      <c r="Q119" s="217" t="s">
        <v>211</v>
      </c>
      <c r="R119" s="217" t="s">
        <v>211</v>
      </c>
      <c r="S119" s="217" t="s">
        <v>515</v>
      </c>
      <c r="T119" s="226" t="s">
        <v>211</v>
      </c>
      <c r="U119" s="226" t="s">
        <v>4</v>
      </c>
      <c r="V119" s="226" t="s">
        <v>551</v>
      </c>
      <c r="W119" s="226" t="s">
        <v>211</v>
      </c>
      <c r="X119" s="226" t="s">
        <v>1039</v>
      </c>
      <c r="Y119" s="226" t="s">
        <v>4</v>
      </c>
      <c r="Z119" s="226" t="s">
        <v>211</v>
      </c>
      <c r="AA119" s="226" t="s">
        <v>211</v>
      </c>
      <c r="AB119" s="65" t="s">
        <v>220</v>
      </c>
      <c r="AC119" s="53" t="s">
        <v>584</v>
      </c>
      <c r="AD119" s="53" t="s">
        <v>1286</v>
      </c>
      <c r="AE119" s="53" t="s">
        <v>579</v>
      </c>
      <c r="AF119" s="217"/>
      <c r="AG119" s="226" t="s">
        <v>1353</v>
      </c>
      <c r="AH119" s="226" t="s">
        <v>1354</v>
      </c>
      <c r="AI119" s="226" t="s">
        <v>623</v>
      </c>
      <c r="AJ119" s="226" t="s">
        <v>740</v>
      </c>
      <c r="AK119" s="226"/>
      <c r="AL119" s="221" t="s">
        <v>650</v>
      </c>
      <c r="AM119" s="226" t="s">
        <v>213</v>
      </c>
      <c r="AN119" s="226"/>
      <c r="AO119" s="226"/>
      <c r="AP119" s="226"/>
      <c r="AQ119" s="226" t="s">
        <v>687</v>
      </c>
      <c r="AR119" s="226">
        <v>550</v>
      </c>
      <c r="AS119" s="197" t="s">
        <v>693</v>
      </c>
      <c r="AT119" s="218"/>
      <c r="AU119" s="226"/>
      <c r="AV119" s="226" t="s">
        <v>708</v>
      </c>
      <c r="AW119" s="226">
        <v>0</v>
      </c>
      <c r="AX119" s="54"/>
      <c r="AY119" s="54"/>
      <c r="AZ119" s="54"/>
      <c r="BA119" s="547"/>
      <c r="BB119" s="63"/>
      <c r="BC119" s="218" t="s">
        <v>215</v>
      </c>
      <c r="BD119" s="218" t="s">
        <v>1042</v>
      </c>
      <c r="BE119" s="218" t="s">
        <v>1043</v>
      </c>
      <c r="BF119" s="218">
        <v>19.899999999999999</v>
      </c>
      <c r="BG119" s="218">
        <v>19.899999999999999</v>
      </c>
      <c r="BH119" s="218"/>
      <c r="BI119" s="218"/>
      <c r="BJ119" s="218">
        <v>20.5</v>
      </c>
      <c r="BK119" s="218"/>
      <c r="BL119" s="218"/>
      <c r="BM119" s="218"/>
      <c r="BN119" s="218">
        <f>IF(BM119&gt;0,BM119,IF(BL119&gt;0,BL119,IF(BK119&gt;0,BK119,IF(BJ119&gt;0,BJ119,IF(BI119&gt;0,BI119,0)))))</f>
        <v>20.5</v>
      </c>
      <c r="BO119" s="143">
        <f>IFERROR(((IF(BN119&gt;0,BN119)))*INDEX(Assumptions!$B:$B,MATCH(AB119,Assumptions!$A:$A,0)),0)</f>
        <v>0.41000000000000003</v>
      </c>
      <c r="BP119" s="55">
        <f>IFERROR(((IF(BN119&gt;0,BN119)))*INDEX(Assumptions!$C:$C,MATCH(AB119,Assumptions!$A:$A,0)),0)</f>
        <v>0</v>
      </c>
      <c r="BQ119" s="55">
        <f>IFERROR(((IF(BN119&gt;0,BN119)))*INDEX(Assumptions!$D:$D,MATCH(AB119,Assumptions!$A:$A,0)),0)</f>
        <v>4.1000000000000002E-2</v>
      </c>
      <c r="BR119" s="55">
        <f>IFERROR(((IF(BN119&gt;0,BN119)))*INDEX(Assumptions!$G:$G,MATCH(AC119,Assumptions!$F:$F,0)),0)</f>
        <v>0</v>
      </c>
      <c r="BS119" s="55">
        <f t="shared" si="15"/>
        <v>0.45100000000000001</v>
      </c>
      <c r="BT119" s="56">
        <f>IFERROR(INDEX(Assumptions!$B:$B,MATCH(AB119,Assumptions!$A:$A,0))+INDEX(Assumptions!$C:$C,MATCH(AB119,Assumptions!$A:$A,0))+INDEX(Assumptions!$D:$D,MATCH(AB119,Assumptions!$A:$A,0))+INDEX(Assumptions!$G:$G,MATCH(AC119,Assumptions!$F:$F,0)),0)</f>
        <v>0</v>
      </c>
      <c r="BU119" s="218">
        <f t="shared" si="26"/>
        <v>20.951000000000001</v>
      </c>
      <c r="BV119" s="218">
        <f t="shared" si="17"/>
        <v>47.995999999999995</v>
      </c>
      <c r="BW119" s="218">
        <f t="shared" si="18"/>
        <v>50.415966386554622</v>
      </c>
      <c r="BX119" s="226">
        <v>2.5</v>
      </c>
      <c r="BY119" s="218">
        <v>119.99</v>
      </c>
      <c r="BZ119" s="145">
        <v>1</v>
      </c>
      <c r="CA119" s="218">
        <f t="shared" si="19"/>
        <v>20.951000000000001</v>
      </c>
      <c r="CB119" s="218">
        <f t="shared" si="20"/>
        <v>47.995999999999995</v>
      </c>
      <c r="CC119" s="318">
        <f t="shared" si="21"/>
        <v>0.56348445703808647</v>
      </c>
      <c r="CD119" s="218">
        <f t="shared" si="22"/>
        <v>0</v>
      </c>
      <c r="CE119" s="218"/>
      <c r="CF119" s="218"/>
      <c r="CG119" s="64"/>
      <c r="CH119" s="64"/>
      <c r="CI119" s="64"/>
      <c r="CJ119" s="64"/>
      <c r="CK119" s="64"/>
      <c r="CL119" s="64"/>
      <c r="CM119" s="64"/>
      <c r="CN119" s="64"/>
      <c r="CO119" s="65"/>
      <c r="CP119" s="65"/>
      <c r="CQ119" s="53"/>
      <c r="CR119" s="57">
        <v>11</v>
      </c>
      <c r="CS119" s="57" t="s">
        <v>211</v>
      </c>
      <c r="CT119" s="175" t="s">
        <v>478</v>
      </c>
      <c r="CU119" s="57"/>
      <c r="CV119" s="57"/>
      <c r="CW119" s="58"/>
      <c r="CX119" s="59"/>
      <c r="CY119" s="90"/>
      <c r="CZ119" s="60"/>
      <c r="DA119" s="60"/>
      <c r="DB119" s="60"/>
      <c r="DC119" s="120"/>
      <c r="DD119" s="61"/>
      <c r="DE119" s="61"/>
      <c r="DF119" s="61"/>
      <c r="DG119" s="61"/>
      <c r="DH119" s="61"/>
      <c r="DI119" s="61"/>
      <c r="DJ119" s="58"/>
      <c r="DK119" s="58"/>
      <c r="DL119" s="58"/>
      <c r="DM119" s="59"/>
      <c r="DN119" s="59"/>
      <c r="DO119" s="59"/>
      <c r="DP119" s="62"/>
      <c r="DQ119" s="62"/>
      <c r="DR119" s="62"/>
      <c r="DS119" s="123">
        <f t="shared" si="23"/>
        <v>0</v>
      </c>
      <c r="DT119" s="123">
        <f t="shared" si="24"/>
        <v>0</v>
      </c>
    </row>
    <row r="120" spans="1:124" s="66" customFormat="1" ht="15" hidden="1" customHeight="1">
      <c r="A120" s="217">
        <v>2162</v>
      </c>
      <c r="B120" s="52" t="s">
        <v>785</v>
      </c>
      <c r="C120" s="52" t="s">
        <v>1035</v>
      </c>
      <c r="D120" s="52">
        <v>7117</v>
      </c>
      <c r="E120" s="217" t="s">
        <v>401</v>
      </c>
      <c r="F120" s="217" t="s">
        <v>397</v>
      </c>
      <c r="G120" s="217">
        <v>1</v>
      </c>
      <c r="H120" s="217"/>
      <c r="I120" s="152">
        <v>43621</v>
      </c>
      <c r="J120" s="217" t="s">
        <v>211</v>
      </c>
      <c r="K120" s="217" t="s">
        <v>479</v>
      </c>
      <c r="L120" s="217" t="s">
        <v>211</v>
      </c>
      <c r="M120" s="217" t="s">
        <v>1293</v>
      </c>
      <c r="N120" s="217">
        <v>61102091</v>
      </c>
      <c r="O120" s="117" t="s">
        <v>1175</v>
      </c>
      <c r="P120" s="51" t="s">
        <v>489</v>
      </c>
      <c r="Q120" s="217" t="s">
        <v>211</v>
      </c>
      <c r="R120" s="217" t="s">
        <v>211</v>
      </c>
      <c r="S120" s="217" t="s">
        <v>515</v>
      </c>
      <c r="T120" s="226" t="s">
        <v>211</v>
      </c>
      <c r="U120" s="226" t="s">
        <v>4</v>
      </c>
      <c r="V120" s="226" t="s">
        <v>551</v>
      </c>
      <c r="W120" s="226" t="s">
        <v>211</v>
      </c>
      <c r="X120" s="226" t="s">
        <v>1039</v>
      </c>
      <c r="Y120" s="226" t="s">
        <v>4</v>
      </c>
      <c r="Z120" s="226" t="s">
        <v>211</v>
      </c>
      <c r="AA120" s="226" t="s">
        <v>211</v>
      </c>
      <c r="AB120" s="65" t="s">
        <v>220</v>
      </c>
      <c r="AC120" s="53" t="s">
        <v>584</v>
      </c>
      <c r="AD120" s="53" t="s">
        <v>1286</v>
      </c>
      <c r="AE120" s="53" t="s">
        <v>579</v>
      </c>
      <c r="AF120" s="217"/>
      <c r="AG120" s="226" t="s">
        <v>1353</v>
      </c>
      <c r="AH120" s="226" t="s">
        <v>1354</v>
      </c>
      <c r="AI120" s="226" t="s">
        <v>623</v>
      </c>
      <c r="AJ120" s="226" t="s">
        <v>740</v>
      </c>
      <c r="AK120" s="226"/>
      <c r="AL120" s="221" t="s">
        <v>650</v>
      </c>
      <c r="AM120" s="226" t="s">
        <v>213</v>
      </c>
      <c r="AN120" s="226"/>
      <c r="AO120" s="226"/>
      <c r="AP120" s="226"/>
      <c r="AQ120" s="226" t="s">
        <v>687</v>
      </c>
      <c r="AR120" s="226">
        <v>550</v>
      </c>
      <c r="AS120" s="197" t="s">
        <v>693</v>
      </c>
      <c r="AT120" s="218"/>
      <c r="AU120" s="226"/>
      <c r="AV120" s="226" t="s">
        <v>708</v>
      </c>
      <c r="AW120" s="226">
        <v>0</v>
      </c>
      <c r="AX120" s="54"/>
      <c r="AY120" s="54"/>
      <c r="AZ120" s="54"/>
      <c r="BA120" s="547"/>
      <c r="BB120" s="63"/>
      <c r="BC120" s="218" t="s">
        <v>215</v>
      </c>
      <c r="BD120" s="218" t="s">
        <v>1042</v>
      </c>
      <c r="BE120" s="218" t="s">
        <v>1043</v>
      </c>
      <c r="BF120" s="218">
        <v>19.899999999999999</v>
      </c>
      <c r="BG120" s="218">
        <v>19.899999999999999</v>
      </c>
      <c r="BH120" s="218"/>
      <c r="BI120" s="218"/>
      <c r="BJ120" s="218">
        <v>20.5</v>
      </c>
      <c r="BK120" s="218"/>
      <c r="BL120" s="218"/>
      <c r="BM120" s="218"/>
      <c r="BN120" s="218">
        <f>IF(BM120&gt;0,BM120,IF(BL120&gt;0,BL120,IF(BK120&gt;0,BK120,IF(BJ120&gt;0,BJ120,IF(BI120&gt;0,BI120,0)))))</f>
        <v>20.5</v>
      </c>
      <c r="BO120" s="143">
        <f>IFERROR(((IF(BN120&gt;0,BN120)))*INDEX(Assumptions!$B:$B,MATCH(AB120,Assumptions!$A:$A,0)),0)</f>
        <v>0.41000000000000003</v>
      </c>
      <c r="BP120" s="55">
        <f>IFERROR(((IF(BN120&gt;0,BN120)))*INDEX(Assumptions!$C:$C,MATCH(AB120,Assumptions!$A:$A,0)),0)</f>
        <v>0</v>
      </c>
      <c r="BQ120" s="55">
        <f>IFERROR(((IF(BN120&gt;0,BN120)))*INDEX(Assumptions!$D:$D,MATCH(AB120,Assumptions!$A:$A,0)),0)</f>
        <v>4.1000000000000002E-2</v>
      </c>
      <c r="BR120" s="55">
        <f>IFERROR(((IF(BN120&gt;0,BN120)))*INDEX(Assumptions!$G:$G,MATCH(AC120,Assumptions!$F:$F,0)),0)</f>
        <v>0</v>
      </c>
      <c r="BS120" s="55">
        <f t="shared" si="15"/>
        <v>0.45100000000000001</v>
      </c>
      <c r="BT120" s="56">
        <f>IFERROR(INDEX(Assumptions!$B:$B,MATCH(AB120,Assumptions!$A:$A,0))+INDEX(Assumptions!$C:$C,MATCH(AB120,Assumptions!$A:$A,0))+INDEX(Assumptions!$D:$D,MATCH(AB120,Assumptions!$A:$A,0))+INDEX(Assumptions!$G:$G,MATCH(AC120,Assumptions!$F:$F,0)),0)</f>
        <v>0</v>
      </c>
      <c r="BU120" s="218">
        <f t="shared" si="26"/>
        <v>20.951000000000001</v>
      </c>
      <c r="BV120" s="218">
        <f t="shared" si="17"/>
        <v>47.995999999999995</v>
      </c>
      <c r="BW120" s="218">
        <f t="shared" si="18"/>
        <v>50.415966386554622</v>
      </c>
      <c r="BX120" s="226">
        <v>2.5</v>
      </c>
      <c r="BY120" s="218">
        <v>119.99</v>
      </c>
      <c r="BZ120" s="145">
        <v>1</v>
      </c>
      <c r="CA120" s="218">
        <f t="shared" si="19"/>
        <v>20.951000000000001</v>
      </c>
      <c r="CB120" s="218">
        <f t="shared" si="20"/>
        <v>47.995999999999995</v>
      </c>
      <c r="CC120" s="318">
        <f t="shared" si="21"/>
        <v>0.56348445703808647</v>
      </c>
      <c r="CD120" s="218">
        <f t="shared" si="22"/>
        <v>0</v>
      </c>
      <c r="CE120" s="218"/>
      <c r="CF120" s="218"/>
      <c r="CG120" s="64"/>
      <c r="CH120" s="64"/>
      <c r="CI120" s="64"/>
      <c r="CJ120" s="64"/>
      <c r="CK120" s="64"/>
      <c r="CL120" s="64"/>
      <c r="CM120" s="64"/>
      <c r="CN120" s="64"/>
      <c r="CO120" s="65"/>
      <c r="CP120" s="65"/>
      <c r="CQ120" s="53"/>
      <c r="CR120" s="57">
        <v>11</v>
      </c>
      <c r="CS120" s="57" t="s">
        <v>211</v>
      </c>
      <c r="CT120" s="175" t="s">
        <v>478</v>
      </c>
      <c r="CU120" s="57"/>
      <c r="CV120" s="57"/>
      <c r="CW120" s="58"/>
      <c r="CX120" s="59"/>
      <c r="CY120" s="90"/>
      <c r="CZ120" s="60"/>
      <c r="DA120" s="60"/>
      <c r="DB120" s="60"/>
      <c r="DC120" s="120"/>
      <c r="DD120" s="61"/>
      <c r="DE120" s="61"/>
      <c r="DF120" s="61"/>
      <c r="DG120" s="61"/>
      <c r="DH120" s="61"/>
      <c r="DI120" s="61"/>
      <c r="DJ120" s="58"/>
      <c r="DK120" s="58"/>
      <c r="DL120" s="58"/>
      <c r="DM120" s="59"/>
      <c r="DN120" s="59"/>
      <c r="DO120" s="59"/>
      <c r="DP120" s="62"/>
      <c r="DQ120" s="62"/>
      <c r="DR120" s="62"/>
      <c r="DS120" s="123">
        <f t="shared" si="23"/>
        <v>0</v>
      </c>
      <c r="DT120" s="123">
        <f t="shared" si="24"/>
        <v>0</v>
      </c>
    </row>
    <row r="121" spans="1:124" s="66" customFormat="1" ht="15" hidden="1" customHeight="1">
      <c r="A121" s="217">
        <v>2165</v>
      </c>
      <c r="B121" s="52" t="s">
        <v>847</v>
      </c>
      <c r="C121" s="52" t="s">
        <v>1078</v>
      </c>
      <c r="D121" s="52">
        <v>8141</v>
      </c>
      <c r="E121" s="217" t="s">
        <v>403</v>
      </c>
      <c r="F121" s="217" t="s">
        <v>1193</v>
      </c>
      <c r="G121" s="217">
        <v>2</v>
      </c>
      <c r="H121" s="217"/>
      <c r="I121" s="152">
        <v>43621</v>
      </c>
      <c r="J121" s="217" t="s">
        <v>211</v>
      </c>
      <c r="K121" s="217" t="s">
        <v>479</v>
      </c>
      <c r="L121" s="217" t="s">
        <v>211</v>
      </c>
      <c r="M121" s="217" t="s">
        <v>1037</v>
      </c>
      <c r="N121" s="217">
        <v>61091000</v>
      </c>
      <c r="O121" s="117" t="s">
        <v>1038</v>
      </c>
      <c r="P121" s="51" t="s">
        <v>489</v>
      </c>
      <c r="Q121" s="217" t="s">
        <v>211</v>
      </c>
      <c r="R121" s="217" t="s">
        <v>211</v>
      </c>
      <c r="S121" s="217" t="s">
        <v>515</v>
      </c>
      <c r="T121" s="226" t="s">
        <v>211</v>
      </c>
      <c r="U121" s="226" t="s">
        <v>554</v>
      </c>
      <c r="V121" s="226" t="s">
        <v>551</v>
      </c>
      <c r="W121" s="226" t="s">
        <v>211</v>
      </c>
      <c r="X121" s="226" t="s">
        <v>1039</v>
      </c>
      <c r="Y121" s="226" t="s">
        <v>578</v>
      </c>
      <c r="Z121" s="226" t="s">
        <v>211</v>
      </c>
      <c r="AA121" s="226" t="s">
        <v>211</v>
      </c>
      <c r="AB121" s="65" t="s">
        <v>267</v>
      </c>
      <c r="AC121" s="53" t="s">
        <v>622</v>
      </c>
      <c r="AD121" s="162" t="s">
        <v>1543</v>
      </c>
      <c r="AE121" s="53" t="s">
        <v>622</v>
      </c>
      <c r="AF121" s="217" t="s">
        <v>622</v>
      </c>
      <c r="AG121" s="217" t="s">
        <v>622</v>
      </c>
      <c r="AH121" s="226" t="s">
        <v>624</v>
      </c>
      <c r="AI121" s="226"/>
      <c r="AJ121" s="226" t="s">
        <v>740</v>
      </c>
      <c r="AK121" s="226"/>
      <c r="AL121" s="221" t="s">
        <v>650</v>
      </c>
      <c r="AM121" s="226" t="s">
        <v>213</v>
      </c>
      <c r="AN121" s="226"/>
      <c r="AO121" s="226"/>
      <c r="AP121" s="226"/>
      <c r="AQ121" s="226" t="s">
        <v>675</v>
      </c>
      <c r="AR121" s="226">
        <v>250</v>
      </c>
      <c r="AS121" s="197" t="s">
        <v>622</v>
      </c>
      <c r="AT121" s="218"/>
      <c r="AU121" s="226" t="s">
        <v>622</v>
      </c>
      <c r="AV121" s="226" t="s">
        <v>708</v>
      </c>
      <c r="AW121" s="226">
        <v>0</v>
      </c>
      <c r="AX121" s="54"/>
      <c r="AY121" s="54"/>
      <c r="AZ121" s="54"/>
      <c r="BA121" s="548"/>
      <c r="BB121" s="63"/>
      <c r="BC121" s="218" t="s">
        <v>215</v>
      </c>
      <c r="BD121" s="218" t="s">
        <v>1042</v>
      </c>
      <c r="BE121" s="218" t="s">
        <v>1043</v>
      </c>
      <c r="BF121" s="218">
        <v>11.9</v>
      </c>
      <c r="BG121" s="218">
        <f>IFERROR((BV121*(1-Assumptions!$K$3))*(1-BT121),0)</f>
        <v>12.047238719999998</v>
      </c>
      <c r="BH121" s="218">
        <f>BI121*2</f>
        <v>15.5</v>
      </c>
      <c r="BI121" s="218">
        <v>7.75</v>
      </c>
      <c r="BJ121" s="218"/>
      <c r="BK121" s="218"/>
      <c r="BL121" s="218"/>
      <c r="BM121" s="218"/>
      <c r="BN121" s="549">
        <v>9.4</v>
      </c>
      <c r="BO121" s="143">
        <f>IFERROR(((IF(BN121&gt;0,BN121)))*INDEX(Assumptions!$B:$B,MATCH(AB121,Assumptions!$A:$A,0)),0)</f>
        <v>0.188</v>
      </c>
      <c r="BP121" s="55">
        <f>IFERROR(((IF(BN121&gt;0,BN121)))*INDEX(Assumptions!$C:$C,MATCH(AB121,Assumptions!$A:$A,0)),0)</f>
        <v>0</v>
      </c>
      <c r="BQ121" s="55">
        <f>IFERROR(((IF(BN121&gt;0,BN121)))*INDEX(Assumptions!$D:$D,MATCH(AB121,Assumptions!$A:$A,0)),0)</f>
        <v>1.8800000000000001E-2</v>
      </c>
      <c r="BR121" s="55">
        <f>IFERROR(((IF(BN121&gt;0,BN121)))*INDEX(Assumptions!$G:$G,MATCH(AC121,Assumptions!$F:$F,0)),0)</f>
        <v>0</v>
      </c>
      <c r="BS121" s="55">
        <f t="shared" si="15"/>
        <v>0.20680000000000001</v>
      </c>
      <c r="BT121" s="56">
        <f>IFERROR(INDEX(Assumptions!$B:$B,MATCH(AB121,Assumptions!$A:$A,0))+INDEX(Assumptions!$C:$C,MATCH(AB121,Assumptions!$A:$A,0))+INDEX(Assumptions!$D:$D,MATCH(AB121,Assumptions!$A:$A,0))+INDEX(Assumptions!$G:$G,MATCH(AC121,Assumptions!$F:$F,0)),0)</f>
        <v>2.1999999999999999E-2</v>
      </c>
      <c r="BU121" s="218">
        <f t="shared" si="26"/>
        <v>9.6067999999999998</v>
      </c>
      <c r="BV121" s="218">
        <f t="shared" si="17"/>
        <v>27.995999999999999</v>
      </c>
      <c r="BW121" s="218">
        <f t="shared" si="18"/>
        <v>29.407563025210084</v>
      </c>
      <c r="BX121" s="226">
        <v>2.5</v>
      </c>
      <c r="BY121" s="168">
        <v>69.989999999999995</v>
      </c>
      <c r="BZ121" s="145">
        <v>1</v>
      </c>
      <c r="CA121" s="218">
        <f t="shared" si="19"/>
        <v>9.6067999999999998</v>
      </c>
      <c r="CB121" s="218">
        <f t="shared" si="20"/>
        <v>27.995999999999999</v>
      </c>
      <c r="CC121" s="315">
        <f t="shared" si="21"/>
        <v>0.65685097871124443</v>
      </c>
      <c r="CD121" s="218">
        <f t="shared" si="22"/>
        <v>201.5</v>
      </c>
      <c r="CE121" s="218"/>
      <c r="CF121" s="218"/>
      <c r="CG121" s="64"/>
      <c r="CH121" s="64"/>
      <c r="CI121" s="64"/>
      <c r="CJ121" s="64"/>
      <c r="CK121" s="64" t="s">
        <v>704</v>
      </c>
      <c r="CL121" s="64"/>
      <c r="CM121" s="64"/>
      <c r="CN121" s="64"/>
      <c r="CO121" s="65" t="s">
        <v>733</v>
      </c>
      <c r="CP121" s="65"/>
      <c r="CQ121" s="53"/>
      <c r="CR121" s="57">
        <v>13</v>
      </c>
      <c r="CS121" s="57" t="s">
        <v>211</v>
      </c>
      <c r="CT121" s="175" t="s">
        <v>478</v>
      </c>
      <c r="CU121" s="57"/>
      <c r="CV121" s="57"/>
      <c r="CW121" s="58"/>
      <c r="CX121" s="59"/>
      <c r="CY121" s="90"/>
      <c r="CZ121" s="60"/>
      <c r="DA121" s="60"/>
      <c r="DB121" s="60"/>
      <c r="DC121" s="120"/>
      <c r="DD121" s="61"/>
      <c r="DE121" s="61"/>
      <c r="DF121" s="61"/>
      <c r="DG121" s="61"/>
      <c r="DH121" s="61"/>
      <c r="DI121" s="61"/>
      <c r="DJ121" s="58"/>
      <c r="DK121" s="58"/>
      <c r="DL121" s="58"/>
      <c r="DM121" s="59"/>
      <c r="DN121" s="59"/>
      <c r="DO121" s="59"/>
      <c r="DP121" s="62"/>
      <c r="DQ121" s="62"/>
      <c r="DR121" s="62"/>
      <c r="DS121" s="123">
        <f t="shared" si="23"/>
        <v>0</v>
      </c>
      <c r="DT121" s="123">
        <f t="shared" si="24"/>
        <v>0</v>
      </c>
    </row>
    <row r="122" spans="1:124" s="66" customFormat="1" ht="15" hidden="1" customHeight="1">
      <c r="A122" s="217">
        <v>2166</v>
      </c>
      <c r="B122" s="52" t="s">
        <v>848</v>
      </c>
      <c r="C122" s="52" t="s">
        <v>1185</v>
      </c>
      <c r="D122" s="52">
        <v>8203</v>
      </c>
      <c r="E122" s="217" t="s">
        <v>403</v>
      </c>
      <c r="F122" s="217" t="s">
        <v>382</v>
      </c>
      <c r="G122" s="217">
        <v>2</v>
      </c>
      <c r="H122" s="217"/>
      <c r="I122" s="152">
        <v>43621</v>
      </c>
      <c r="J122" s="217" t="s">
        <v>211</v>
      </c>
      <c r="K122" s="217" t="s">
        <v>479</v>
      </c>
      <c r="L122" s="217" t="s">
        <v>211</v>
      </c>
      <c r="M122" s="217" t="s">
        <v>1037</v>
      </c>
      <c r="N122" s="217">
        <v>61091000</v>
      </c>
      <c r="O122" s="117" t="s">
        <v>1038</v>
      </c>
      <c r="P122" s="51" t="s">
        <v>489</v>
      </c>
      <c r="Q122" s="217" t="s">
        <v>211</v>
      </c>
      <c r="R122" s="217" t="s">
        <v>211</v>
      </c>
      <c r="S122" s="217" t="s">
        <v>515</v>
      </c>
      <c r="T122" s="226" t="s">
        <v>211</v>
      </c>
      <c r="U122" s="226" t="s">
        <v>554</v>
      </c>
      <c r="V122" s="226" t="s">
        <v>551</v>
      </c>
      <c r="W122" s="226" t="s">
        <v>211</v>
      </c>
      <c r="X122" s="226" t="s">
        <v>1039</v>
      </c>
      <c r="Y122" s="226" t="s">
        <v>578</v>
      </c>
      <c r="Z122" s="226" t="s">
        <v>211</v>
      </c>
      <c r="AA122" s="226" t="s">
        <v>211</v>
      </c>
      <c r="AB122" s="65" t="s">
        <v>267</v>
      </c>
      <c r="AC122" s="53" t="s">
        <v>622</v>
      </c>
      <c r="AD122" s="162" t="s">
        <v>1543</v>
      </c>
      <c r="AE122" s="53" t="s">
        <v>622</v>
      </c>
      <c r="AF122" s="217" t="s">
        <v>622</v>
      </c>
      <c r="AG122" s="217" t="s">
        <v>622</v>
      </c>
      <c r="AH122" s="226" t="s">
        <v>624</v>
      </c>
      <c r="AI122" s="226"/>
      <c r="AJ122" s="226" t="s">
        <v>740</v>
      </c>
      <c r="AK122" s="226"/>
      <c r="AL122" s="221" t="s">
        <v>650</v>
      </c>
      <c r="AM122" s="226" t="s">
        <v>213</v>
      </c>
      <c r="AN122" s="226"/>
      <c r="AO122" s="226"/>
      <c r="AP122" s="226"/>
      <c r="AQ122" s="226" t="s">
        <v>675</v>
      </c>
      <c r="AR122" s="226">
        <v>250</v>
      </c>
      <c r="AS122" s="197" t="s">
        <v>622</v>
      </c>
      <c r="AT122" s="218"/>
      <c r="AU122" s="226" t="s">
        <v>622</v>
      </c>
      <c r="AV122" s="226" t="s">
        <v>708</v>
      </c>
      <c r="AW122" s="226">
        <v>0</v>
      </c>
      <c r="AX122" s="54"/>
      <c r="AY122" s="54"/>
      <c r="AZ122" s="54"/>
      <c r="BA122" s="548"/>
      <c r="BB122" s="63"/>
      <c r="BC122" s="218" t="s">
        <v>215</v>
      </c>
      <c r="BD122" s="218" t="s">
        <v>1042</v>
      </c>
      <c r="BE122" s="218" t="s">
        <v>1043</v>
      </c>
      <c r="BF122" s="218">
        <v>11.9</v>
      </c>
      <c r="BG122" s="218">
        <f>IFERROR((BV122*(1-Assumptions!$K$3))*(1-BT122),0)</f>
        <v>12.047238719999998</v>
      </c>
      <c r="BH122" s="218">
        <f>BI122*2</f>
        <v>15.5</v>
      </c>
      <c r="BI122" s="218">
        <v>7.75</v>
      </c>
      <c r="BJ122" s="218"/>
      <c r="BK122" s="218"/>
      <c r="BL122" s="218"/>
      <c r="BM122" s="218"/>
      <c r="BN122" s="549">
        <v>9.4</v>
      </c>
      <c r="BO122" s="143">
        <f>IFERROR(((IF(BN122&gt;0,BN122)))*INDEX(Assumptions!$B:$B,MATCH(AB122,Assumptions!$A:$A,0)),0)</f>
        <v>0.188</v>
      </c>
      <c r="BP122" s="55">
        <f>IFERROR(((IF(BN122&gt;0,BN122)))*INDEX(Assumptions!$C:$C,MATCH(AB122,Assumptions!$A:$A,0)),0)</f>
        <v>0</v>
      </c>
      <c r="BQ122" s="55">
        <f>IFERROR(((IF(BN122&gt;0,BN122)))*INDEX(Assumptions!$D:$D,MATCH(AB122,Assumptions!$A:$A,0)),0)</f>
        <v>1.8800000000000001E-2</v>
      </c>
      <c r="BR122" s="55">
        <f>IFERROR(((IF(BN122&gt;0,BN122)))*INDEX(Assumptions!$G:$G,MATCH(AC122,Assumptions!$F:$F,0)),0)</f>
        <v>0</v>
      </c>
      <c r="BS122" s="55">
        <f t="shared" si="15"/>
        <v>0.20680000000000001</v>
      </c>
      <c r="BT122" s="56">
        <f>IFERROR(INDEX(Assumptions!$B:$B,MATCH(AB122,Assumptions!$A:$A,0))+INDEX(Assumptions!$C:$C,MATCH(AB122,Assumptions!$A:$A,0))+INDEX(Assumptions!$D:$D,MATCH(AB122,Assumptions!$A:$A,0))+INDEX(Assumptions!$G:$G,MATCH(AC122,Assumptions!$F:$F,0)),0)</f>
        <v>2.1999999999999999E-2</v>
      </c>
      <c r="BU122" s="218">
        <f t="shared" si="26"/>
        <v>9.6067999999999998</v>
      </c>
      <c r="BV122" s="218">
        <f t="shared" si="17"/>
        <v>27.995999999999999</v>
      </c>
      <c r="BW122" s="218">
        <f t="shared" si="18"/>
        <v>29.407563025210084</v>
      </c>
      <c r="BX122" s="226">
        <v>2.5</v>
      </c>
      <c r="BY122" s="168">
        <v>69.989999999999995</v>
      </c>
      <c r="BZ122" s="145">
        <v>1</v>
      </c>
      <c r="CA122" s="218">
        <f t="shared" si="19"/>
        <v>9.6067999999999998</v>
      </c>
      <c r="CB122" s="218">
        <f t="shared" si="20"/>
        <v>27.995999999999999</v>
      </c>
      <c r="CC122" s="315">
        <f t="shared" si="21"/>
        <v>0.65685097871124443</v>
      </c>
      <c r="CD122" s="218">
        <f t="shared" si="22"/>
        <v>77.5</v>
      </c>
      <c r="CE122" s="218"/>
      <c r="CF122" s="218"/>
      <c r="CG122" s="64"/>
      <c r="CH122" s="64"/>
      <c r="CI122" s="64"/>
      <c r="CJ122" s="64"/>
      <c r="CK122" s="64" t="s">
        <v>704</v>
      </c>
      <c r="CL122" s="64"/>
      <c r="CM122" s="64"/>
      <c r="CN122" s="64"/>
      <c r="CO122" s="65" t="s">
        <v>733</v>
      </c>
      <c r="CP122" s="65"/>
      <c r="CQ122" s="53"/>
      <c r="CR122" s="57">
        <v>5</v>
      </c>
      <c r="CS122" s="57">
        <v>8</v>
      </c>
      <c r="CT122" s="175" t="s">
        <v>478</v>
      </c>
      <c r="CU122" s="57"/>
      <c r="CV122" s="57"/>
      <c r="CW122" s="58"/>
      <c r="CX122" s="59"/>
      <c r="CY122" s="90"/>
      <c r="CZ122" s="60"/>
      <c r="DA122" s="60"/>
      <c r="DB122" s="60"/>
      <c r="DC122" s="120"/>
      <c r="DD122" s="61"/>
      <c r="DE122" s="61"/>
      <c r="DF122" s="61"/>
      <c r="DG122" s="61"/>
      <c r="DH122" s="61"/>
      <c r="DI122" s="61"/>
      <c r="DJ122" s="58"/>
      <c r="DK122" s="58"/>
      <c r="DL122" s="58"/>
      <c r="DM122" s="59"/>
      <c r="DN122" s="59"/>
      <c r="DO122" s="59"/>
      <c r="DP122" s="62"/>
      <c r="DQ122" s="62"/>
      <c r="DR122" s="62"/>
      <c r="DS122" s="123">
        <f t="shared" si="23"/>
        <v>0</v>
      </c>
      <c r="DT122" s="123">
        <f t="shared" si="24"/>
        <v>0</v>
      </c>
    </row>
    <row r="123" spans="1:124" s="66" customFormat="1" ht="15" customHeight="1">
      <c r="A123" s="217">
        <v>2185</v>
      </c>
      <c r="B123" s="52" t="s">
        <v>789</v>
      </c>
      <c r="C123" s="52" t="s">
        <v>1187</v>
      </c>
      <c r="D123" s="52">
        <v>7922</v>
      </c>
      <c r="E123" s="217" t="s">
        <v>404</v>
      </c>
      <c r="F123" s="217" t="s">
        <v>405</v>
      </c>
      <c r="G123" s="217">
        <v>1</v>
      </c>
      <c r="H123" s="217"/>
      <c r="I123" s="152">
        <v>43621</v>
      </c>
      <c r="J123" s="217" t="s">
        <v>211</v>
      </c>
      <c r="K123" s="217" t="s">
        <v>479</v>
      </c>
      <c r="L123" s="217" t="s">
        <v>211</v>
      </c>
      <c r="M123" s="217" t="s">
        <v>1037</v>
      </c>
      <c r="N123" s="217">
        <v>61091000</v>
      </c>
      <c r="O123" s="117" t="s">
        <v>1038</v>
      </c>
      <c r="P123" s="51" t="s">
        <v>489</v>
      </c>
      <c r="Q123" s="217" t="s">
        <v>211</v>
      </c>
      <c r="R123" s="217" t="s">
        <v>211</v>
      </c>
      <c r="S123" s="217" t="s">
        <v>515</v>
      </c>
      <c r="T123" s="226" t="s">
        <v>211</v>
      </c>
      <c r="U123" s="226" t="s">
        <v>4</v>
      </c>
      <c r="V123" s="226" t="s">
        <v>551</v>
      </c>
      <c r="W123" s="226" t="s">
        <v>211</v>
      </c>
      <c r="X123" s="226" t="s">
        <v>1039</v>
      </c>
      <c r="Y123" s="226" t="s">
        <v>4</v>
      </c>
      <c r="Z123" s="226" t="s">
        <v>211</v>
      </c>
      <c r="AA123" s="226" t="s">
        <v>211</v>
      </c>
      <c r="AB123" s="65" t="s">
        <v>263</v>
      </c>
      <c r="AC123" s="53" t="s">
        <v>211</v>
      </c>
      <c r="AD123" s="53" t="s">
        <v>1542</v>
      </c>
      <c r="AE123" s="53" t="s">
        <v>622</v>
      </c>
      <c r="AF123" s="226" t="s">
        <v>613</v>
      </c>
      <c r="AG123" s="226" t="s">
        <v>1801</v>
      </c>
      <c r="AH123" s="226" t="s">
        <v>1806</v>
      </c>
      <c r="AI123" s="226" t="s">
        <v>637</v>
      </c>
      <c r="AJ123" s="226" t="s">
        <v>740</v>
      </c>
      <c r="AK123" s="226"/>
      <c r="AL123" s="221" t="s">
        <v>650</v>
      </c>
      <c r="AM123" s="226" t="s">
        <v>213</v>
      </c>
      <c r="AN123" s="226"/>
      <c r="AO123" s="226"/>
      <c r="AP123" s="226"/>
      <c r="AQ123" s="221" t="s">
        <v>1817</v>
      </c>
      <c r="AR123" s="226">
        <v>200</v>
      </c>
      <c r="AS123" s="197" t="s">
        <v>1823</v>
      </c>
      <c r="AT123" s="226" t="s">
        <v>1828</v>
      </c>
      <c r="AU123" s="226" t="s">
        <v>1836</v>
      </c>
      <c r="AV123" s="226" t="s">
        <v>1838</v>
      </c>
      <c r="AW123" s="226">
        <v>0</v>
      </c>
      <c r="AX123" s="54"/>
      <c r="AY123" s="54"/>
      <c r="AZ123" s="54"/>
      <c r="BA123" s="624" t="s">
        <v>1834</v>
      </c>
      <c r="BB123" s="63"/>
      <c r="BC123" s="218" t="s">
        <v>215</v>
      </c>
      <c r="BD123" s="218" t="s">
        <v>1042</v>
      </c>
      <c r="BE123" s="218" t="s">
        <v>1043</v>
      </c>
      <c r="BF123" s="218">
        <v>11.9</v>
      </c>
      <c r="BG123" s="218">
        <f>IFERROR((BV123*(1-Assumptions!$K$3))*(1-BT123),0)</f>
        <v>10.325958719999999</v>
      </c>
      <c r="BH123" s="218">
        <f>BI123*2</f>
        <v>21.8</v>
      </c>
      <c r="BI123" s="218">
        <v>10.9</v>
      </c>
      <c r="BJ123" s="218"/>
      <c r="BK123" s="218"/>
      <c r="BL123" s="218"/>
      <c r="BM123" s="218"/>
      <c r="BN123" s="218">
        <v>10.9</v>
      </c>
      <c r="BO123" s="143">
        <f>IFERROR(((IF(BN123&gt;0,BN123)))*INDEX(Assumptions!$B:$B,MATCH(AB123,Assumptions!$A:$A,0)),0)</f>
        <v>0.218</v>
      </c>
      <c r="BP123" s="55">
        <f>IFERROR(((IF(BN123&gt;0,BN123)))*INDEX(Assumptions!$C:$C,MATCH(AB123,Assumptions!$A:$A,0)),0)</f>
        <v>0</v>
      </c>
      <c r="BQ123" s="55">
        <f>IFERROR(((IF(BN123&gt;0,BN123)))*INDEX(Assumptions!$D:$D,MATCH(AB123,Assumptions!$A:$A,0)),0)</f>
        <v>2.18E-2</v>
      </c>
      <c r="BR123" s="55">
        <f>IFERROR(((IF(BN123&gt;0,BN123)))*INDEX(Assumptions!$G:$G,MATCH(AC123,Assumptions!$F:$F,0)),0)</f>
        <v>0</v>
      </c>
      <c r="BS123" s="55">
        <f t="shared" si="15"/>
        <v>0.23980000000000001</v>
      </c>
      <c r="BT123" s="56">
        <f>IFERROR(INDEX(Assumptions!$B:$B,MATCH(AB123,Assumptions!$A:$A,0))+INDEX(Assumptions!$C:$C,MATCH(AB123,Assumptions!$A:$A,0))+INDEX(Assumptions!$D:$D,MATCH(AB123,Assumptions!$A:$A,0))+INDEX(Assumptions!$G:$G,MATCH(AC123,Assumptions!$F:$F,0)),0)</f>
        <v>2.1999999999999999E-2</v>
      </c>
      <c r="BU123" s="218">
        <f t="shared" si="26"/>
        <v>11.139800000000001</v>
      </c>
      <c r="BV123" s="218">
        <f t="shared" si="17"/>
        <v>23.996000000000002</v>
      </c>
      <c r="BW123" s="218">
        <f t="shared" si="18"/>
        <v>25.205882352941178</v>
      </c>
      <c r="BX123" s="226">
        <v>2.5</v>
      </c>
      <c r="BY123" s="168">
        <v>59.99</v>
      </c>
      <c r="BZ123" s="145">
        <v>1</v>
      </c>
      <c r="CA123" s="218">
        <f t="shared" si="19"/>
        <v>11.139800000000001</v>
      </c>
      <c r="CB123" s="218">
        <f t="shared" si="20"/>
        <v>23.996000000000002</v>
      </c>
      <c r="CC123" s="315">
        <f t="shared" si="21"/>
        <v>0.53576429404900816</v>
      </c>
      <c r="CD123" s="218">
        <f t="shared" si="22"/>
        <v>239.8</v>
      </c>
      <c r="CE123" s="218"/>
      <c r="CF123" s="218"/>
      <c r="CG123" s="64"/>
      <c r="CH123" s="64"/>
      <c r="CI123" s="64"/>
      <c r="CJ123" s="64" t="s">
        <v>211</v>
      </c>
      <c r="CK123" s="64" t="s">
        <v>704</v>
      </c>
      <c r="CL123" s="64"/>
      <c r="CM123" s="64"/>
      <c r="CN123" s="64"/>
      <c r="CO123" s="65"/>
      <c r="CP123" s="65"/>
      <c r="CQ123" s="53"/>
      <c r="CR123" s="57">
        <v>11</v>
      </c>
      <c r="CS123" s="57" t="s">
        <v>211</v>
      </c>
      <c r="CT123" s="175" t="s">
        <v>478</v>
      </c>
      <c r="CU123" s="57"/>
      <c r="CV123" s="57"/>
      <c r="CW123" s="58"/>
      <c r="CX123" s="59"/>
      <c r="CY123" s="90"/>
      <c r="CZ123" s="60"/>
      <c r="DA123" s="60"/>
      <c r="DB123" s="60"/>
      <c r="DC123" s="120"/>
      <c r="DD123" s="61"/>
      <c r="DE123" s="61"/>
      <c r="DF123" s="61"/>
      <c r="DG123" s="61"/>
      <c r="DH123" s="61"/>
      <c r="DI123" s="61"/>
      <c r="DJ123" s="58"/>
      <c r="DK123" s="58"/>
      <c r="DL123" s="58"/>
      <c r="DM123" s="59"/>
      <c r="DN123" s="59"/>
      <c r="DO123" s="59"/>
      <c r="DP123" s="62"/>
      <c r="DQ123" s="62"/>
      <c r="DR123" s="62"/>
      <c r="DS123" s="123">
        <f t="shared" si="23"/>
        <v>0</v>
      </c>
      <c r="DT123" s="123">
        <f t="shared" si="24"/>
        <v>0</v>
      </c>
    </row>
    <row r="124" spans="1:124" s="66" customFormat="1" ht="15" customHeight="1">
      <c r="A124" s="217">
        <v>2190</v>
      </c>
      <c r="B124" s="52" t="s">
        <v>790</v>
      </c>
      <c r="C124" s="52" t="s">
        <v>1078</v>
      </c>
      <c r="D124" s="52">
        <v>8122</v>
      </c>
      <c r="E124" s="217" t="s">
        <v>404</v>
      </c>
      <c r="F124" s="217" t="s">
        <v>406</v>
      </c>
      <c r="G124" s="217">
        <v>1</v>
      </c>
      <c r="H124" s="217"/>
      <c r="I124" s="152">
        <v>43621</v>
      </c>
      <c r="J124" s="217" t="s">
        <v>211</v>
      </c>
      <c r="K124" s="217" t="s">
        <v>479</v>
      </c>
      <c r="L124" s="217" t="s">
        <v>211</v>
      </c>
      <c r="M124" s="217" t="s">
        <v>1037</v>
      </c>
      <c r="N124" s="217">
        <v>61091000</v>
      </c>
      <c r="O124" s="117" t="s">
        <v>1038</v>
      </c>
      <c r="P124" s="51" t="s">
        <v>489</v>
      </c>
      <c r="Q124" s="217" t="s">
        <v>211</v>
      </c>
      <c r="R124" s="217" t="s">
        <v>211</v>
      </c>
      <c r="S124" s="217" t="s">
        <v>515</v>
      </c>
      <c r="T124" s="226" t="s">
        <v>211</v>
      </c>
      <c r="U124" s="226" t="s">
        <v>4</v>
      </c>
      <c r="V124" s="226" t="s">
        <v>551</v>
      </c>
      <c r="W124" s="226" t="s">
        <v>211</v>
      </c>
      <c r="X124" s="226" t="s">
        <v>1039</v>
      </c>
      <c r="Y124" s="226" t="s">
        <v>4</v>
      </c>
      <c r="Z124" s="226" t="s">
        <v>211</v>
      </c>
      <c r="AA124" s="226" t="s">
        <v>211</v>
      </c>
      <c r="AB124" s="65" t="s">
        <v>263</v>
      </c>
      <c r="AC124" s="53" t="s">
        <v>211</v>
      </c>
      <c r="AD124" s="53" t="s">
        <v>1542</v>
      </c>
      <c r="AE124" s="53" t="s">
        <v>622</v>
      </c>
      <c r="AF124" s="226" t="s">
        <v>613</v>
      </c>
      <c r="AG124" s="226" t="s">
        <v>1801</v>
      </c>
      <c r="AH124" s="226" t="s">
        <v>1806</v>
      </c>
      <c r="AI124" s="226" t="s">
        <v>637</v>
      </c>
      <c r="AJ124" s="226" t="s">
        <v>740</v>
      </c>
      <c r="AK124" s="226"/>
      <c r="AL124" s="221" t="s">
        <v>650</v>
      </c>
      <c r="AM124" s="226" t="s">
        <v>213</v>
      </c>
      <c r="AN124" s="226"/>
      <c r="AO124" s="226"/>
      <c r="AP124" s="226"/>
      <c r="AQ124" s="221" t="s">
        <v>1817</v>
      </c>
      <c r="AR124" s="226">
        <v>200</v>
      </c>
      <c r="AS124" s="197" t="s">
        <v>1823</v>
      </c>
      <c r="AT124" s="226" t="s">
        <v>1828</v>
      </c>
      <c r="AU124" s="226" t="s">
        <v>1836</v>
      </c>
      <c r="AV124" s="226" t="s">
        <v>1838</v>
      </c>
      <c r="AW124" s="226">
        <v>0</v>
      </c>
      <c r="AX124" s="54"/>
      <c r="AY124" s="54"/>
      <c r="AZ124" s="54"/>
      <c r="BA124" s="624" t="s">
        <v>1834</v>
      </c>
      <c r="BB124" s="63"/>
      <c r="BC124" s="218" t="s">
        <v>215</v>
      </c>
      <c r="BD124" s="218" t="s">
        <v>1042</v>
      </c>
      <c r="BE124" s="218" t="s">
        <v>1043</v>
      </c>
      <c r="BF124" s="218">
        <v>11.9</v>
      </c>
      <c r="BG124" s="218">
        <f>IFERROR((BV124*(1-Assumptions!$K$3))*(1-BT124),0)</f>
        <v>10.325958719999999</v>
      </c>
      <c r="BH124" s="218">
        <f>BI124*2</f>
        <v>21.8</v>
      </c>
      <c r="BI124" s="218">
        <v>10.9</v>
      </c>
      <c r="BJ124" s="218"/>
      <c r="BK124" s="218"/>
      <c r="BL124" s="218"/>
      <c r="BM124" s="218"/>
      <c r="BN124" s="218">
        <v>10.9</v>
      </c>
      <c r="BO124" s="143">
        <f>IFERROR(((IF(BN124&gt;0,BN124)))*INDEX(Assumptions!$B:$B,MATCH(AB124,Assumptions!$A:$A,0)),0)</f>
        <v>0.218</v>
      </c>
      <c r="BP124" s="55">
        <f>IFERROR(((IF(BN124&gt;0,BN124)))*INDEX(Assumptions!$C:$C,MATCH(AB124,Assumptions!$A:$A,0)),0)</f>
        <v>0</v>
      </c>
      <c r="BQ124" s="55">
        <f>IFERROR(((IF(BN124&gt;0,BN124)))*INDEX(Assumptions!$D:$D,MATCH(AB124,Assumptions!$A:$A,0)),0)</f>
        <v>2.18E-2</v>
      </c>
      <c r="BR124" s="55">
        <f>IFERROR(((IF(BN124&gt;0,BN124)))*INDEX(Assumptions!$G:$G,MATCH(AC124,Assumptions!$F:$F,0)),0)</f>
        <v>0</v>
      </c>
      <c r="BS124" s="55">
        <f t="shared" si="15"/>
        <v>0.23980000000000001</v>
      </c>
      <c r="BT124" s="56">
        <f>IFERROR(INDEX(Assumptions!$B:$B,MATCH(AB124,Assumptions!$A:$A,0))+INDEX(Assumptions!$C:$C,MATCH(AB124,Assumptions!$A:$A,0))+INDEX(Assumptions!$D:$D,MATCH(AB124,Assumptions!$A:$A,0))+INDEX(Assumptions!$G:$G,MATCH(AC124,Assumptions!$F:$F,0)),0)</f>
        <v>2.1999999999999999E-2</v>
      </c>
      <c r="BU124" s="218">
        <f t="shared" si="26"/>
        <v>11.139800000000001</v>
      </c>
      <c r="BV124" s="218">
        <f t="shared" si="17"/>
        <v>23.996000000000002</v>
      </c>
      <c r="BW124" s="218">
        <f t="shared" si="18"/>
        <v>25.205882352941178</v>
      </c>
      <c r="BX124" s="226">
        <v>2.5</v>
      </c>
      <c r="BY124" s="168">
        <v>59.99</v>
      </c>
      <c r="BZ124" s="145">
        <v>1</v>
      </c>
      <c r="CA124" s="218">
        <f t="shared" si="19"/>
        <v>11.139800000000001</v>
      </c>
      <c r="CB124" s="218">
        <f t="shared" si="20"/>
        <v>23.996000000000002</v>
      </c>
      <c r="CC124" s="315">
        <f t="shared" si="21"/>
        <v>0.53576429404900816</v>
      </c>
      <c r="CD124" s="218">
        <f t="shared" si="22"/>
        <v>283.40000000000003</v>
      </c>
      <c r="CE124" s="218"/>
      <c r="CF124" s="218"/>
      <c r="CG124" s="64"/>
      <c r="CH124" s="64"/>
      <c r="CI124" s="64"/>
      <c r="CJ124" s="64" t="s">
        <v>211</v>
      </c>
      <c r="CK124" s="64" t="s">
        <v>704</v>
      </c>
      <c r="CL124" s="64"/>
      <c r="CM124" s="64"/>
      <c r="CN124" s="64"/>
      <c r="CO124" s="65"/>
      <c r="CP124" s="65"/>
      <c r="CQ124" s="53"/>
      <c r="CR124" s="57">
        <v>13</v>
      </c>
      <c r="CS124" s="57" t="s">
        <v>211</v>
      </c>
      <c r="CT124" s="175" t="s">
        <v>478</v>
      </c>
      <c r="CU124" s="57"/>
      <c r="CV124" s="57"/>
      <c r="CW124" s="58"/>
      <c r="CX124" s="59"/>
      <c r="CY124" s="90"/>
      <c r="CZ124" s="60"/>
      <c r="DA124" s="60"/>
      <c r="DB124" s="60"/>
      <c r="DC124" s="120"/>
      <c r="DD124" s="61"/>
      <c r="DE124" s="61"/>
      <c r="DF124" s="61"/>
      <c r="DG124" s="61"/>
      <c r="DH124" s="61"/>
      <c r="DI124" s="61"/>
      <c r="DJ124" s="58"/>
      <c r="DK124" s="58"/>
      <c r="DL124" s="58"/>
      <c r="DM124" s="59"/>
      <c r="DN124" s="59"/>
      <c r="DO124" s="59"/>
      <c r="DP124" s="62"/>
      <c r="DQ124" s="62"/>
      <c r="DR124" s="62"/>
      <c r="DS124" s="123">
        <f t="shared" si="23"/>
        <v>0</v>
      </c>
      <c r="DT124" s="123">
        <f t="shared" si="24"/>
        <v>0</v>
      </c>
    </row>
    <row r="125" spans="1:124" s="66" customFormat="1" ht="15" customHeight="1">
      <c r="A125" s="217">
        <v>2195</v>
      </c>
      <c r="B125" s="52" t="s">
        <v>791</v>
      </c>
      <c r="C125" s="52" t="s">
        <v>1188</v>
      </c>
      <c r="D125" s="206">
        <v>7615</v>
      </c>
      <c r="E125" s="217" t="s">
        <v>404</v>
      </c>
      <c r="F125" s="217" t="s">
        <v>1194</v>
      </c>
      <c r="G125" s="217">
        <v>1</v>
      </c>
      <c r="H125" s="217"/>
      <c r="I125" s="152">
        <v>43621</v>
      </c>
      <c r="J125" s="217" t="s">
        <v>211</v>
      </c>
      <c r="K125" s="217" t="s">
        <v>479</v>
      </c>
      <c r="L125" s="217" t="s">
        <v>211</v>
      </c>
      <c r="M125" s="217" t="s">
        <v>1037</v>
      </c>
      <c r="N125" s="217">
        <v>61091000</v>
      </c>
      <c r="O125" s="117" t="s">
        <v>1038</v>
      </c>
      <c r="P125" s="51" t="s">
        <v>489</v>
      </c>
      <c r="Q125" s="217" t="s">
        <v>211</v>
      </c>
      <c r="R125" s="217" t="s">
        <v>211</v>
      </c>
      <c r="S125" s="217" t="s">
        <v>515</v>
      </c>
      <c r="T125" s="226" t="s">
        <v>211</v>
      </c>
      <c r="U125" s="226" t="s">
        <v>4</v>
      </c>
      <c r="V125" s="226" t="s">
        <v>551</v>
      </c>
      <c r="W125" s="226" t="s">
        <v>211</v>
      </c>
      <c r="X125" s="226" t="s">
        <v>1039</v>
      </c>
      <c r="Y125" s="226" t="s">
        <v>4</v>
      </c>
      <c r="Z125" s="226" t="s">
        <v>211</v>
      </c>
      <c r="AA125" s="226" t="s">
        <v>211</v>
      </c>
      <c r="AB125" s="65" t="s">
        <v>263</v>
      </c>
      <c r="AC125" s="53" t="s">
        <v>211</v>
      </c>
      <c r="AD125" s="53" t="s">
        <v>1542</v>
      </c>
      <c r="AE125" s="53" t="s">
        <v>622</v>
      </c>
      <c r="AF125" s="226" t="s">
        <v>613</v>
      </c>
      <c r="AG125" s="226" t="s">
        <v>1801</v>
      </c>
      <c r="AH125" s="226" t="s">
        <v>1806</v>
      </c>
      <c r="AI125" s="226" t="s">
        <v>637</v>
      </c>
      <c r="AJ125" s="226" t="s">
        <v>740</v>
      </c>
      <c r="AK125" s="226"/>
      <c r="AL125" s="221" t="s">
        <v>650</v>
      </c>
      <c r="AM125" s="226" t="s">
        <v>213</v>
      </c>
      <c r="AN125" s="226"/>
      <c r="AO125" s="226"/>
      <c r="AP125" s="226"/>
      <c r="AQ125" s="221" t="s">
        <v>1817</v>
      </c>
      <c r="AR125" s="226">
        <v>200</v>
      </c>
      <c r="AS125" s="197" t="s">
        <v>1823</v>
      </c>
      <c r="AT125" s="226" t="s">
        <v>1828</v>
      </c>
      <c r="AU125" s="226" t="s">
        <v>1836</v>
      </c>
      <c r="AV125" s="226" t="s">
        <v>1838</v>
      </c>
      <c r="AW125" s="226">
        <v>0</v>
      </c>
      <c r="AX125" s="54"/>
      <c r="AY125" s="54"/>
      <c r="AZ125" s="54"/>
      <c r="BA125" s="624" t="s">
        <v>1834</v>
      </c>
      <c r="BB125" s="63"/>
      <c r="BC125" s="218" t="s">
        <v>215</v>
      </c>
      <c r="BD125" s="218" t="s">
        <v>1042</v>
      </c>
      <c r="BE125" s="218" t="s">
        <v>1043</v>
      </c>
      <c r="BF125" s="218">
        <v>11.9</v>
      </c>
      <c r="BG125" s="218">
        <f>IFERROR((BV125*(1-Assumptions!$K$3))*(1-BT125),0)</f>
        <v>10.325958719999999</v>
      </c>
      <c r="BH125" s="218">
        <f>BI125*2</f>
        <v>21.8</v>
      </c>
      <c r="BI125" s="218">
        <v>10.9</v>
      </c>
      <c r="BJ125" s="218"/>
      <c r="BK125" s="218"/>
      <c r="BL125" s="218"/>
      <c r="BM125" s="218"/>
      <c r="BN125" s="218">
        <v>10.9</v>
      </c>
      <c r="BO125" s="143">
        <f>IFERROR(((IF(BN125&gt;0,BN125)))*INDEX(Assumptions!$B:$B,MATCH(AB125,Assumptions!$A:$A,0)),0)</f>
        <v>0.218</v>
      </c>
      <c r="BP125" s="55">
        <f>IFERROR(((IF(BN125&gt;0,BN125)))*INDEX(Assumptions!$C:$C,MATCH(AB125,Assumptions!$A:$A,0)),0)</f>
        <v>0</v>
      </c>
      <c r="BQ125" s="55">
        <f>IFERROR(((IF(BN125&gt;0,BN125)))*INDEX(Assumptions!$D:$D,MATCH(AB125,Assumptions!$A:$A,0)),0)</f>
        <v>2.18E-2</v>
      </c>
      <c r="BR125" s="55">
        <f>IFERROR(((IF(BN125&gt;0,BN125)))*INDEX(Assumptions!$G:$G,MATCH(AC125,Assumptions!$F:$F,0)),0)</f>
        <v>0</v>
      </c>
      <c r="BS125" s="55">
        <f t="shared" si="15"/>
        <v>0.23980000000000001</v>
      </c>
      <c r="BT125" s="56">
        <f>IFERROR(INDEX(Assumptions!$B:$B,MATCH(AB125,Assumptions!$A:$A,0))+INDEX(Assumptions!$C:$C,MATCH(AB125,Assumptions!$A:$A,0))+INDEX(Assumptions!$D:$D,MATCH(AB125,Assumptions!$A:$A,0))+INDEX(Assumptions!$G:$G,MATCH(AC125,Assumptions!$F:$F,0)),0)</f>
        <v>2.1999999999999999E-2</v>
      </c>
      <c r="BU125" s="218">
        <f t="shared" si="26"/>
        <v>11.139800000000001</v>
      </c>
      <c r="BV125" s="218">
        <f t="shared" si="17"/>
        <v>23.996000000000002</v>
      </c>
      <c r="BW125" s="218">
        <f t="shared" si="18"/>
        <v>25.205882352941178</v>
      </c>
      <c r="BX125" s="226">
        <v>2.5</v>
      </c>
      <c r="BY125" s="168">
        <v>59.99</v>
      </c>
      <c r="BZ125" s="145">
        <v>1</v>
      </c>
      <c r="CA125" s="218">
        <f t="shared" si="19"/>
        <v>11.139800000000001</v>
      </c>
      <c r="CB125" s="218">
        <f t="shared" si="20"/>
        <v>23.996000000000002</v>
      </c>
      <c r="CC125" s="315">
        <f t="shared" si="21"/>
        <v>0.53576429404900816</v>
      </c>
      <c r="CD125" s="218">
        <f t="shared" si="22"/>
        <v>87.2</v>
      </c>
      <c r="CE125" s="218"/>
      <c r="CF125" s="218"/>
      <c r="CG125" s="64"/>
      <c r="CH125" s="64"/>
      <c r="CI125" s="64"/>
      <c r="CJ125" s="64" t="s">
        <v>211</v>
      </c>
      <c r="CK125" s="64" t="s">
        <v>704</v>
      </c>
      <c r="CL125" s="64"/>
      <c r="CM125" s="64"/>
      <c r="CN125" s="64"/>
      <c r="CO125" s="65"/>
      <c r="CP125" s="65"/>
      <c r="CQ125" s="53"/>
      <c r="CR125" s="57">
        <v>4</v>
      </c>
      <c r="CS125" s="57">
        <v>9</v>
      </c>
      <c r="CT125" s="175" t="s">
        <v>478</v>
      </c>
      <c r="CU125" s="57"/>
      <c r="CV125" s="57"/>
      <c r="CW125" s="58"/>
      <c r="CX125" s="59"/>
      <c r="CY125" s="90"/>
      <c r="CZ125" s="60"/>
      <c r="DA125" s="60"/>
      <c r="DB125" s="60"/>
      <c r="DC125" s="120"/>
      <c r="DD125" s="61"/>
      <c r="DE125" s="61"/>
      <c r="DF125" s="61"/>
      <c r="DG125" s="61"/>
      <c r="DH125" s="61"/>
      <c r="DI125" s="61"/>
      <c r="DJ125" s="58"/>
      <c r="DK125" s="58"/>
      <c r="DL125" s="58"/>
      <c r="DM125" s="59"/>
      <c r="DN125" s="59"/>
      <c r="DO125" s="59"/>
      <c r="DP125" s="62"/>
      <c r="DQ125" s="62"/>
      <c r="DR125" s="62"/>
      <c r="DS125" s="123">
        <f t="shared" si="23"/>
        <v>0</v>
      </c>
      <c r="DT125" s="123">
        <f t="shared" si="24"/>
        <v>0</v>
      </c>
    </row>
    <row r="126" spans="1:124" s="66" customFormat="1" ht="15" hidden="1" customHeight="1">
      <c r="A126" s="217">
        <v>2200</v>
      </c>
      <c r="B126" s="52" t="s">
        <v>792</v>
      </c>
      <c r="C126" s="52" t="s">
        <v>1035</v>
      </c>
      <c r="D126" s="52">
        <v>7117</v>
      </c>
      <c r="E126" s="217" t="s">
        <v>404</v>
      </c>
      <c r="F126" s="217" t="s">
        <v>397</v>
      </c>
      <c r="G126" s="217">
        <v>1</v>
      </c>
      <c r="H126" s="217"/>
      <c r="I126" s="152">
        <v>43621</v>
      </c>
      <c r="J126" s="217" t="s">
        <v>211</v>
      </c>
      <c r="K126" s="217" t="s">
        <v>479</v>
      </c>
      <c r="L126" s="217" t="s">
        <v>211</v>
      </c>
      <c r="M126" s="217" t="s">
        <v>1037</v>
      </c>
      <c r="N126" s="217">
        <v>61091000</v>
      </c>
      <c r="O126" s="117" t="s">
        <v>1038</v>
      </c>
      <c r="P126" s="51" t="s">
        <v>489</v>
      </c>
      <c r="Q126" s="217" t="s">
        <v>211</v>
      </c>
      <c r="R126" s="217" t="s">
        <v>211</v>
      </c>
      <c r="S126" s="217" t="s">
        <v>515</v>
      </c>
      <c r="T126" s="226" t="s">
        <v>211</v>
      </c>
      <c r="U126" s="226" t="s">
        <v>4</v>
      </c>
      <c r="V126" s="226" t="s">
        <v>551</v>
      </c>
      <c r="W126" s="226" t="s">
        <v>211</v>
      </c>
      <c r="X126" s="226" t="s">
        <v>1039</v>
      </c>
      <c r="Y126" s="226" t="s">
        <v>4</v>
      </c>
      <c r="Z126" s="226" t="s">
        <v>211</v>
      </c>
      <c r="AA126" s="226" t="s">
        <v>211</v>
      </c>
      <c r="AB126" s="65" t="s">
        <v>220</v>
      </c>
      <c r="AC126" s="53" t="s">
        <v>584</v>
      </c>
      <c r="AD126" s="53" t="s">
        <v>1286</v>
      </c>
      <c r="AE126" s="53" t="s">
        <v>579</v>
      </c>
      <c r="AF126" s="217"/>
      <c r="AG126" s="226" t="s">
        <v>1353</v>
      </c>
      <c r="AH126" s="226" t="s">
        <v>1355</v>
      </c>
      <c r="AI126" s="226" t="s">
        <v>637</v>
      </c>
      <c r="AJ126" s="226" t="s">
        <v>740</v>
      </c>
      <c r="AK126" s="226"/>
      <c r="AL126" s="221" t="s">
        <v>650</v>
      </c>
      <c r="AM126" s="226" t="s">
        <v>213</v>
      </c>
      <c r="AN126" s="226"/>
      <c r="AO126" s="226"/>
      <c r="AP126" s="226"/>
      <c r="AQ126" s="226" t="s">
        <v>677</v>
      </c>
      <c r="AR126" s="226">
        <v>200</v>
      </c>
      <c r="AS126" s="197" t="s">
        <v>693</v>
      </c>
      <c r="AT126" s="218"/>
      <c r="AU126" s="226"/>
      <c r="AV126" s="226" t="s">
        <v>708</v>
      </c>
      <c r="AW126" s="226">
        <v>0</v>
      </c>
      <c r="AX126" s="54"/>
      <c r="AY126" s="54"/>
      <c r="AZ126" s="54"/>
      <c r="BA126" s="547"/>
      <c r="BB126" s="63"/>
      <c r="BC126" s="218" t="s">
        <v>215</v>
      </c>
      <c r="BD126" s="218" t="s">
        <v>1042</v>
      </c>
      <c r="BE126" s="218" t="s">
        <v>1043</v>
      </c>
      <c r="BF126" s="218">
        <v>7.9</v>
      </c>
      <c r="BG126" s="218">
        <v>7.9</v>
      </c>
      <c r="BH126" s="218"/>
      <c r="BI126" s="218"/>
      <c r="BJ126" s="218">
        <v>9</v>
      </c>
      <c r="BK126" s="218"/>
      <c r="BL126" s="218"/>
      <c r="BM126" s="218"/>
      <c r="BN126" s="218">
        <f t="shared" ref="BN126:BN127" si="27">IF(BM126&gt;0,BM126,IF(BL126&gt;0,BL126,IF(BK126&gt;0,BK126,IF(BJ126&gt;0,BJ126,IF(BI126&gt;0,BI126,0)))))</f>
        <v>9</v>
      </c>
      <c r="BO126" s="143">
        <f>IFERROR(((IF(BN126&gt;0,BN126)))*INDEX(Assumptions!$B:$B,MATCH(AB126,Assumptions!$A:$A,0)),0)</f>
        <v>0.18</v>
      </c>
      <c r="BP126" s="55">
        <f>IFERROR(((IF(BN126&gt;0,BN126)))*INDEX(Assumptions!$C:$C,MATCH(AB126,Assumptions!$A:$A,0)),0)</f>
        <v>0</v>
      </c>
      <c r="BQ126" s="55">
        <f>IFERROR(((IF(BN126&gt;0,BN126)))*INDEX(Assumptions!$D:$D,MATCH(AB126,Assumptions!$A:$A,0)),0)</f>
        <v>1.8000000000000002E-2</v>
      </c>
      <c r="BR126" s="55">
        <f>IFERROR(((IF(BN126&gt;0,BN126)))*INDEX(Assumptions!$G:$G,MATCH(AC126,Assumptions!$F:$F,0)),0)</f>
        <v>0</v>
      </c>
      <c r="BS126" s="55">
        <f t="shared" si="15"/>
        <v>0.19800000000000001</v>
      </c>
      <c r="BT126" s="56">
        <f>IFERROR(INDEX(Assumptions!$B:$B,MATCH(AB126,Assumptions!$A:$A,0))+INDEX(Assumptions!$C:$C,MATCH(AB126,Assumptions!$A:$A,0))+INDEX(Assumptions!$D:$D,MATCH(AB126,Assumptions!$A:$A,0))+INDEX(Assumptions!$G:$G,MATCH(AC126,Assumptions!$F:$F,0)),0)</f>
        <v>0</v>
      </c>
      <c r="BU126" s="218">
        <f t="shared" si="26"/>
        <v>9.1980000000000004</v>
      </c>
      <c r="BV126" s="218">
        <f t="shared" si="17"/>
        <v>19.996000000000002</v>
      </c>
      <c r="BW126" s="218">
        <f t="shared" si="18"/>
        <v>21.004201680672271</v>
      </c>
      <c r="BX126" s="226">
        <v>2.5</v>
      </c>
      <c r="BY126" s="218">
        <v>49.99</v>
      </c>
      <c r="BZ126" s="145">
        <v>1</v>
      </c>
      <c r="CA126" s="218">
        <f t="shared" si="19"/>
        <v>9.1980000000000004</v>
      </c>
      <c r="CB126" s="218">
        <f t="shared" si="20"/>
        <v>19.996000000000002</v>
      </c>
      <c r="CC126" s="315">
        <f t="shared" si="21"/>
        <v>0.54000800160032014</v>
      </c>
      <c r="CD126" s="218">
        <f t="shared" si="22"/>
        <v>0</v>
      </c>
      <c r="CE126" s="218"/>
      <c r="CF126" s="218"/>
      <c r="CG126" s="64"/>
      <c r="CH126" s="64"/>
      <c r="CI126" s="64"/>
      <c r="CJ126" s="64" t="s">
        <v>211</v>
      </c>
      <c r="CK126" s="64" t="s">
        <v>704</v>
      </c>
      <c r="CL126" s="64"/>
      <c r="CM126" s="64"/>
      <c r="CN126" s="64"/>
      <c r="CO126" s="65"/>
      <c r="CP126" s="65"/>
      <c r="CQ126" s="53"/>
      <c r="CR126" s="57">
        <v>13</v>
      </c>
      <c r="CS126" s="57" t="s">
        <v>211</v>
      </c>
      <c r="CT126" s="175" t="s">
        <v>478</v>
      </c>
      <c r="CU126" s="57"/>
      <c r="CV126" s="57"/>
      <c r="CW126" s="58"/>
      <c r="CX126" s="59"/>
      <c r="CY126" s="90"/>
      <c r="CZ126" s="60"/>
      <c r="DA126" s="60"/>
      <c r="DB126" s="60"/>
      <c r="DC126" s="120"/>
      <c r="DD126" s="61"/>
      <c r="DE126" s="61"/>
      <c r="DF126" s="61"/>
      <c r="DG126" s="61"/>
      <c r="DH126" s="61"/>
      <c r="DI126" s="61"/>
      <c r="DJ126" s="58"/>
      <c r="DK126" s="58"/>
      <c r="DL126" s="58"/>
      <c r="DM126" s="59"/>
      <c r="DN126" s="59"/>
      <c r="DO126" s="59"/>
      <c r="DP126" s="62"/>
      <c r="DQ126" s="62"/>
      <c r="DR126" s="62"/>
      <c r="DS126" s="123">
        <f t="shared" si="23"/>
        <v>0</v>
      </c>
      <c r="DT126" s="123">
        <f t="shared" si="24"/>
        <v>0</v>
      </c>
    </row>
    <row r="127" spans="1:124" s="66" customFormat="1" ht="15" hidden="1" customHeight="1">
      <c r="A127" s="217">
        <v>2205</v>
      </c>
      <c r="B127" s="52" t="s">
        <v>793</v>
      </c>
      <c r="C127" s="52" t="s">
        <v>1078</v>
      </c>
      <c r="D127" s="52">
        <v>8140</v>
      </c>
      <c r="E127" s="217" t="s">
        <v>404</v>
      </c>
      <c r="F127" s="217" t="s">
        <v>396</v>
      </c>
      <c r="G127" s="217">
        <v>1</v>
      </c>
      <c r="H127" s="217"/>
      <c r="I127" s="152">
        <v>43621</v>
      </c>
      <c r="J127" s="217" t="s">
        <v>211</v>
      </c>
      <c r="K127" s="217" t="s">
        <v>479</v>
      </c>
      <c r="L127" s="217" t="s">
        <v>211</v>
      </c>
      <c r="M127" s="217" t="s">
        <v>1037</v>
      </c>
      <c r="N127" s="217">
        <v>61091000</v>
      </c>
      <c r="O127" s="117" t="s">
        <v>1038</v>
      </c>
      <c r="P127" s="51" t="s">
        <v>489</v>
      </c>
      <c r="Q127" s="217" t="s">
        <v>211</v>
      </c>
      <c r="R127" s="217" t="s">
        <v>211</v>
      </c>
      <c r="S127" s="217" t="s">
        <v>515</v>
      </c>
      <c r="T127" s="226" t="s">
        <v>211</v>
      </c>
      <c r="U127" s="226" t="s">
        <v>4</v>
      </c>
      <c r="V127" s="226" t="s">
        <v>551</v>
      </c>
      <c r="W127" s="226" t="s">
        <v>211</v>
      </c>
      <c r="X127" s="226" t="s">
        <v>1039</v>
      </c>
      <c r="Y127" s="226" t="s">
        <v>4</v>
      </c>
      <c r="Z127" s="226" t="s">
        <v>211</v>
      </c>
      <c r="AA127" s="226" t="s">
        <v>211</v>
      </c>
      <c r="AB127" s="65" t="s">
        <v>220</v>
      </c>
      <c r="AC127" s="53" t="s">
        <v>584</v>
      </c>
      <c r="AD127" s="53" t="s">
        <v>1286</v>
      </c>
      <c r="AE127" s="53" t="s">
        <v>579</v>
      </c>
      <c r="AF127" s="217"/>
      <c r="AG127" s="226" t="s">
        <v>1353</v>
      </c>
      <c r="AH127" s="226" t="s">
        <v>1355</v>
      </c>
      <c r="AI127" s="226" t="s">
        <v>637</v>
      </c>
      <c r="AJ127" s="226" t="s">
        <v>740</v>
      </c>
      <c r="AK127" s="226"/>
      <c r="AL127" s="221" t="s">
        <v>650</v>
      </c>
      <c r="AM127" s="226" t="s">
        <v>213</v>
      </c>
      <c r="AN127" s="226"/>
      <c r="AO127" s="226"/>
      <c r="AP127" s="226"/>
      <c r="AQ127" s="226" t="s">
        <v>677</v>
      </c>
      <c r="AR127" s="226">
        <v>200</v>
      </c>
      <c r="AS127" s="197" t="s">
        <v>693</v>
      </c>
      <c r="AT127" s="218"/>
      <c r="AU127" s="226"/>
      <c r="AV127" s="226" t="s">
        <v>708</v>
      </c>
      <c r="AW127" s="226">
        <v>0</v>
      </c>
      <c r="AX127" s="54"/>
      <c r="AY127" s="54"/>
      <c r="AZ127" s="54"/>
      <c r="BA127" s="547"/>
      <c r="BB127" s="63"/>
      <c r="BC127" s="218" t="s">
        <v>215</v>
      </c>
      <c r="BD127" s="218" t="s">
        <v>1042</v>
      </c>
      <c r="BE127" s="218" t="s">
        <v>1043</v>
      </c>
      <c r="BF127" s="218">
        <v>7.9</v>
      </c>
      <c r="BG127" s="218">
        <v>7.9</v>
      </c>
      <c r="BH127" s="218"/>
      <c r="BI127" s="218"/>
      <c r="BJ127" s="218">
        <v>9</v>
      </c>
      <c r="BK127" s="218"/>
      <c r="BL127" s="218"/>
      <c r="BM127" s="218"/>
      <c r="BN127" s="218">
        <f t="shared" si="27"/>
        <v>9</v>
      </c>
      <c r="BO127" s="143">
        <f>IFERROR(((IF(BN127&gt;0,BN127)))*INDEX(Assumptions!$B:$B,MATCH(AB127,Assumptions!$A:$A,0)),0)</f>
        <v>0.18</v>
      </c>
      <c r="BP127" s="55">
        <f>IFERROR(((IF(BN127&gt;0,BN127)))*INDEX(Assumptions!$C:$C,MATCH(AB127,Assumptions!$A:$A,0)),0)</f>
        <v>0</v>
      </c>
      <c r="BQ127" s="55">
        <f>IFERROR(((IF(BN127&gt;0,BN127)))*INDEX(Assumptions!$D:$D,MATCH(AB127,Assumptions!$A:$A,0)),0)</f>
        <v>1.8000000000000002E-2</v>
      </c>
      <c r="BR127" s="55">
        <f>IFERROR(((IF(BN127&gt;0,BN127)))*INDEX(Assumptions!$G:$G,MATCH(AC127,Assumptions!$F:$F,0)),0)</f>
        <v>0</v>
      </c>
      <c r="BS127" s="55">
        <f t="shared" si="15"/>
        <v>0.19800000000000001</v>
      </c>
      <c r="BT127" s="56">
        <f>IFERROR(INDEX(Assumptions!$B:$B,MATCH(AB127,Assumptions!$A:$A,0))+INDEX(Assumptions!$C:$C,MATCH(AB127,Assumptions!$A:$A,0))+INDEX(Assumptions!$D:$D,MATCH(AB127,Assumptions!$A:$A,0))+INDEX(Assumptions!$G:$G,MATCH(AC127,Assumptions!$F:$F,0)),0)</f>
        <v>0</v>
      </c>
      <c r="BU127" s="218">
        <f t="shared" si="26"/>
        <v>9.1980000000000004</v>
      </c>
      <c r="BV127" s="218">
        <f t="shared" si="17"/>
        <v>19.996000000000002</v>
      </c>
      <c r="BW127" s="218">
        <f t="shared" si="18"/>
        <v>21.004201680672271</v>
      </c>
      <c r="BX127" s="226">
        <v>2.5</v>
      </c>
      <c r="BY127" s="218">
        <v>49.99</v>
      </c>
      <c r="BZ127" s="145">
        <v>1</v>
      </c>
      <c r="CA127" s="218">
        <f t="shared" si="19"/>
        <v>9.1980000000000004</v>
      </c>
      <c r="CB127" s="218">
        <f t="shared" si="20"/>
        <v>19.996000000000002</v>
      </c>
      <c r="CC127" s="315">
        <f t="shared" si="21"/>
        <v>0.54000800160032014</v>
      </c>
      <c r="CD127" s="218">
        <f t="shared" si="22"/>
        <v>0</v>
      </c>
      <c r="CE127" s="218"/>
      <c r="CF127" s="218"/>
      <c r="CG127" s="64"/>
      <c r="CH127" s="64"/>
      <c r="CI127" s="64"/>
      <c r="CJ127" s="64" t="s">
        <v>211</v>
      </c>
      <c r="CK127" s="64" t="s">
        <v>704</v>
      </c>
      <c r="CL127" s="64"/>
      <c r="CM127" s="64"/>
      <c r="CN127" s="64"/>
      <c r="CO127" s="65"/>
      <c r="CP127" s="65"/>
      <c r="CQ127" s="53"/>
      <c r="CR127" s="57">
        <v>13</v>
      </c>
      <c r="CS127" s="57" t="s">
        <v>211</v>
      </c>
      <c r="CT127" s="175" t="s">
        <v>478</v>
      </c>
      <c r="CU127" s="57"/>
      <c r="CV127" s="57"/>
      <c r="CW127" s="58"/>
      <c r="CX127" s="59"/>
      <c r="CY127" s="90"/>
      <c r="CZ127" s="60"/>
      <c r="DA127" s="60"/>
      <c r="DB127" s="60"/>
      <c r="DC127" s="120"/>
      <c r="DD127" s="61"/>
      <c r="DE127" s="61"/>
      <c r="DF127" s="61"/>
      <c r="DG127" s="61"/>
      <c r="DH127" s="61"/>
      <c r="DI127" s="61"/>
      <c r="DJ127" s="58"/>
      <c r="DK127" s="58"/>
      <c r="DL127" s="58"/>
      <c r="DM127" s="59"/>
      <c r="DN127" s="59"/>
      <c r="DO127" s="59"/>
      <c r="DP127" s="62"/>
      <c r="DQ127" s="62"/>
      <c r="DR127" s="62"/>
      <c r="DS127" s="123">
        <f t="shared" si="23"/>
        <v>0</v>
      </c>
      <c r="DT127" s="123">
        <f t="shared" si="24"/>
        <v>0</v>
      </c>
    </row>
    <row r="128" spans="1:124" s="66" customFormat="1" ht="15" hidden="1" customHeight="1">
      <c r="A128" s="217">
        <v>2226</v>
      </c>
      <c r="B128" s="52" t="s">
        <v>794</v>
      </c>
      <c r="C128" s="52" t="s">
        <v>1048</v>
      </c>
      <c r="D128" s="52">
        <v>7002</v>
      </c>
      <c r="E128" s="217" t="s">
        <v>404</v>
      </c>
      <c r="F128" s="217" t="s">
        <v>407</v>
      </c>
      <c r="G128" s="217">
        <v>1</v>
      </c>
      <c r="H128" s="217"/>
      <c r="I128" s="152">
        <v>43621</v>
      </c>
      <c r="J128" s="217" t="s">
        <v>211</v>
      </c>
      <c r="K128" s="217" t="s">
        <v>479</v>
      </c>
      <c r="L128" s="217" t="s">
        <v>211</v>
      </c>
      <c r="M128" s="217" t="s">
        <v>1037</v>
      </c>
      <c r="N128" s="217">
        <v>61091000</v>
      </c>
      <c r="O128" s="117" t="s">
        <v>1038</v>
      </c>
      <c r="P128" s="51" t="s">
        <v>489</v>
      </c>
      <c r="Q128" s="217" t="s">
        <v>211</v>
      </c>
      <c r="R128" s="217" t="s">
        <v>211</v>
      </c>
      <c r="S128" s="217" t="s">
        <v>515</v>
      </c>
      <c r="T128" s="226" t="s">
        <v>211</v>
      </c>
      <c r="U128" s="226" t="s">
        <v>4</v>
      </c>
      <c r="V128" s="226" t="s">
        <v>551</v>
      </c>
      <c r="W128" s="226" t="s">
        <v>211</v>
      </c>
      <c r="X128" s="226" t="s">
        <v>1039</v>
      </c>
      <c r="Y128" s="226" t="s">
        <v>4</v>
      </c>
      <c r="Z128" s="226" t="s">
        <v>211</v>
      </c>
      <c r="AA128" s="226" t="s">
        <v>211</v>
      </c>
      <c r="AB128" s="65" t="s">
        <v>267</v>
      </c>
      <c r="AC128" s="53" t="s">
        <v>211</v>
      </c>
      <c r="AD128" s="53" t="s">
        <v>1543</v>
      </c>
      <c r="AE128" s="53" t="s">
        <v>622</v>
      </c>
      <c r="AF128" s="217" t="s">
        <v>622</v>
      </c>
      <c r="AG128" s="217" t="s">
        <v>622</v>
      </c>
      <c r="AH128" s="226" t="s">
        <v>613</v>
      </c>
      <c r="AI128" s="226" t="s">
        <v>637</v>
      </c>
      <c r="AJ128" s="226" t="s">
        <v>740</v>
      </c>
      <c r="AK128" s="226"/>
      <c r="AL128" s="226" t="s">
        <v>650</v>
      </c>
      <c r="AM128" s="226" t="s">
        <v>213</v>
      </c>
      <c r="AN128" s="226"/>
      <c r="AO128" s="226"/>
      <c r="AP128" s="226"/>
      <c r="AQ128" s="226" t="s">
        <v>677</v>
      </c>
      <c r="AR128" s="226">
        <v>200</v>
      </c>
      <c r="AS128" s="197" t="s">
        <v>693</v>
      </c>
      <c r="AT128" s="218"/>
      <c r="AU128" s="226"/>
      <c r="AV128" s="226" t="s">
        <v>708</v>
      </c>
      <c r="AW128" s="226">
        <v>0</v>
      </c>
      <c r="AX128" s="54"/>
      <c r="AY128" s="54"/>
      <c r="AZ128" s="54"/>
      <c r="BA128" s="548"/>
      <c r="BB128" s="63"/>
      <c r="BC128" s="218" t="s">
        <v>215</v>
      </c>
      <c r="BD128" s="218" t="s">
        <v>1042</v>
      </c>
      <c r="BE128" s="218" t="s">
        <v>1043</v>
      </c>
      <c r="BF128" s="218">
        <v>8</v>
      </c>
      <c r="BG128" s="218">
        <f>IFERROR((BV128*(1-Assumptions!$K$3))*(1-BT128),0)</f>
        <v>8.604678719999999</v>
      </c>
      <c r="BH128" s="218" t="e">
        <f>BI128*2</f>
        <v>#VALUE!</v>
      </c>
      <c r="BI128" s="218" t="s">
        <v>7</v>
      </c>
      <c r="BJ128" s="218"/>
      <c r="BK128" s="218"/>
      <c r="BL128" s="218"/>
      <c r="BM128" s="218"/>
      <c r="BN128" s="549">
        <v>7.4</v>
      </c>
      <c r="BO128" s="143">
        <f>IFERROR(((IF(BN128&gt;0,BN128)))*INDEX(Assumptions!$B:$B,MATCH(AB128,Assumptions!$A:$A,0)),0)</f>
        <v>0.14800000000000002</v>
      </c>
      <c r="BP128" s="55">
        <f>IFERROR(((IF(BN128&gt;0,BN128)))*INDEX(Assumptions!$C:$C,MATCH(AB128,Assumptions!$A:$A,0)),0)</f>
        <v>0</v>
      </c>
      <c r="BQ128" s="55">
        <f>IFERROR(((IF(BN128&gt;0,BN128)))*INDEX(Assumptions!$D:$D,MATCH(AB128,Assumptions!$A:$A,0)),0)</f>
        <v>1.4800000000000001E-2</v>
      </c>
      <c r="BR128" s="55">
        <f>IFERROR(((IF(BN128&gt;0,BN128)))*INDEX(Assumptions!$G:$G,MATCH(AC128,Assumptions!$F:$F,0)),0)</f>
        <v>0</v>
      </c>
      <c r="BS128" s="55">
        <f t="shared" si="15"/>
        <v>0.16280000000000003</v>
      </c>
      <c r="BT128" s="56">
        <f>IFERROR(INDEX(Assumptions!$B:$B,MATCH(AB128,Assumptions!$A:$A,0))+INDEX(Assumptions!$C:$C,MATCH(AB128,Assumptions!$A:$A,0))+INDEX(Assumptions!$D:$D,MATCH(AB128,Assumptions!$A:$A,0))+INDEX(Assumptions!$G:$G,MATCH(AC128,Assumptions!$F:$F,0)),0)</f>
        <v>2.1999999999999999E-2</v>
      </c>
      <c r="BU128" s="218">
        <f t="shared" si="26"/>
        <v>7.5628000000000002</v>
      </c>
      <c r="BV128" s="218">
        <f t="shared" si="17"/>
        <v>19.996000000000002</v>
      </c>
      <c r="BW128" s="218">
        <f t="shared" si="18"/>
        <v>21.004201680672271</v>
      </c>
      <c r="BX128" s="226">
        <v>2.5</v>
      </c>
      <c r="BY128" s="168">
        <v>49.99</v>
      </c>
      <c r="BZ128" s="145">
        <v>1</v>
      </c>
      <c r="CA128" s="218">
        <f t="shared" si="19"/>
        <v>7.5628000000000002</v>
      </c>
      <c r="CB128" s="218">
        <f t="shared" si="20"/>
        <v>19.996000000000002</v>
      </c>
      <c r="CC128" s="315">
        <f t="shared" si="21"/>
        <v>0.62178435687137434</v>
      </c>
      <c r="CD128" s="218" t="e">
        <f t="shared" si="22"/>
        <v>#VALUE!</v>
      </c>
      <c r="CE128" s="218"/>
      <c r="CF128" s="218"/>
      <c r="CG128" s="64"/>
      <c r="CH128" s="64"/>
      <c r="CI128" s="64"/>
      <c r="CJ128" s="64"/>
      <c r="CK128" s="64"/>
      <c r="CL128" s="64"/>
      <c r="CM128" s="64"/>
      <c r="CN128" s="64"/>
      <c r="CO128" s="65"/>
      <c r="CP128" s="65"/>
      <c r="CQ128" s="53"/>
      <c r="CR128" s="57">
        <v>11</v>
      </c>
      <c r="CS128" s="57" t="s">
        <v>211</v>
      </c>
      <c r="CT128" s="175" t="s">
        <v>478</v>
      </c>
      <c r="CU128" s="57"/>
      <c r="CV128" s="57"/>
      <c r="CW128" s="58"/>
      <c r="CX128" s="59"/>
      <c r="CY128" s="90"/>
      <c r="CZ128" s="60"/>
      <c r="DA128" s="60"/>
      <c r="DB128" s="60"/>
      <c r="DC128" s="120"/>
      <c r="DD128" s="61"/>
      <c r="DE128" s="61"/>
      <c r="DF128" s="61"/>
      <c r="DG128" s="61"/>
      <c r="DH128" s="61"/>
      <c r="DI128" s="61"/>
      <c r="DJ128" s="58"/>
      <c r="DK128" s="58"/>
      <c r="DL128" s="58"/>
      <c r="DM128" s="59"/>
      <c r="DN128" s="59"/>
      <c r="DO128" s="59"/>
      <c r="DP128" s="62"/>
      <c r="DQ128" s="62"/>
      <c r="DR128" s="62"/>
      <c r="DS128" s="123">
        <f t="shared" si="23"/>
        <v>0</v>
      </c>
      <c r="DT128" s="123">
        <f t="shared" si="24"/>
        <v>0</v>
      </c>
    </row>
    <row r="129" spans="1:124" s="66" customFormat="1" ht="15" hidden="1" customHeight="1">
      <c r="A129" s="217">
        <v>2228</v>
      </c>
      <c r="B129" s="52" t="s">
        <v>795</v>
      </c>
      <c r="C129" s="52" t="s">
        <v>1045</v>
      </c>
      <c r="D129" s="52">
        <v>6912</v>
      </c>
      <c r="E129" s="217" t="s">
        <v>404</v>
      </c>
      <c r="F129" s="217" t="s">
        <v>409</v>
      </c>
      <c r="G129" s="217">
        <v>1</v>
      </c>
      <c r="H129" s="217"/>
      <c r="I129" s="152">
        <v>43621</v>
      </c>
      <c r="J129" s="217" t="s">
        <v>211</v>
      </c>
      <c r="K129" s="217" t="s">
        <v>479</v>
      </c>
      <c r="L129" s="217" t="s">
        <v>211</v>
      </c>
      <c r="M129" s="217" t="s">
        <v>1037</v>
      </c>
      <c r="N129" s="217">
        <v>61091000</v>
      </c>
      <c r="O129" s="117" t="s">
        <v>1038</v>
      </c>
      <c r="P129" s="51" t="s">
        <v>489</v>
      </c>
      <c r="Q129" s="217" t="s">
        <v>211</v>
      </c>
      <c r="R129" s="217" t="s">
        <v>211</v>
      </c>
      <c r="S129" s="217" t="s">
        <v>515</v>
      </c>
      <c r="T129" s="226" t="s">
        <v>211</v>
      </c>
      <c r="U129" s="226" t="s">
        <v>4</v>
      </c>
      <c r="V129" s="226" t="s">
        <v>551</v>
      </c>
      <c r="W129" s="226" t="s">
        <v>211</v>
      </c>
      <c r="X129" s="226" t="s">
        <v>1039</v>
      </c>
      <c r="Y129" s="226" t="s">
        <v>4</v>
      </c>
      <c r="Z129" s="226" t="s">
        <v>211</v>
      </c>
      <c r="AA129" s="226" t="s">
        <v>211</v>
      </c>
      <c r="AB129" s="65" t="s">
        <v>220</v>
      </c>
      <c r="AC129" s="53" t="s">
        <v>584</v>
      </c>
      <c r="AD129" s="53" t="s">
        <v>1286</v>
      </c>
      <c r="AE129" s="53" t="s">
        <v>579</v>
      </c>
      <c r="AF129" s="217"/>
      <c r="AG129" s="226" t="s">
        <v>1353</v>
      </c>
      <c r="AH129" s="226" t="s">
        <v>1355</v>
      </c>
      <c r="AI129" s="226" t="s">
        <v>637</v>
      </c>
      <c r="AJ129" s="226" t="s">
        <v>740</v>
      </c>
      <c r="AK129" s="226"/>
      <c r="AL129" s="226" t="s">
        <v>650</v>
      </c>
      <c r="AM129" s="226" t="s">
        <v>213</v>
      </c>
      <c r="AN129" s="226"/>
      <c r="AO129" s="226"/>
      <c r="AP129" s="226"/>
      <c r="AQ129" s="226" t="s">
        <v>677</v>
      </c>
      <c r="AR129" s="226">
        <v>200</v>
      </c>
      <c r="AS129" s="197" t="s">
        <v>693</v>
      </c>
      <c r="AT129" s="218"/>
      <c r="AU129" s="226"/>
      <c r="AV129" s="226" t="s">
        <v>708</v>
      </c>
      <c r="AW129" s="226">
        <v>0</v>
      </c>
      <c r="AX129" s="54"/>
      <c r="AY129" s="54"/>
      <c r="AZ129" s="54"/>
      <c r="BA129" s="547"/>
      <c r="BB129" s="63"/>
      <c r="BC129" s="218" t="s">
        <v>215</v>
      </c>
      <c r="BD129" s="218" t="s">
        <v>1042</v>
      </c>
      <c r="BE129" s="218" t="s">
        <v>1043</v>
      </c>
      <c r="BF129" s="218">
        <v>7.9</v>
      </c>
      <c r="BG129" s="218">
        <v>7.9</v>
      </c>
      <c r="BH129" s="218"/>
      <c r="BI129" s="218"/>
      <c r="BJ129" s="218">
        <v>9.1999999999999993</v>
      </c>
      <c r="BK129" s="218"/>
      <c r="BL129" s="218"/>
      <c r="BM129" s="218"/>
      <c r="BN129" s="218">
        <f>IF(BM129&gt;0,BM129,IF(BL129&gt;0,BL129,IF(BK129&gt;0,BK129,IF(BJ129&gt;0,BJ129,IF(BI129&gt;0,BI129,0)))))</f>
        <v>9.1999999999999993</v>
      </c>
      <c r="BO129" s="143">
        <f>IFERROR(((IF(BN129&gt;0,BN129)))*INDEX(Assumptions!$B:$B,MATCH(AB129,Assumptions!$A:$A,0)),0)</f>
        <v>0.184</v>
      </c>
      <c r="BP129" s="55">
        <f>IFERROR(((IF(BN129&gt;0,BN129)))*INDEX(Assumptions!$C:$C,MATCH(AB129,Assumptions!$A:$A,0)),0)</f>
        <v>0</v>
      </c>
      <c r="BQ129" s="55">
        <f>IFERROR(((IF(BN129&gt;0,BN129)))*INDEX(Assumptions!$D:$D,MATCH(AB129,Assumptions!$A:$A,0)),0)</f>
        <v>1.84E-2</v>
      </c>
      <c r="BR129" s="55">
        <f>IFERROR(((IF(BN129&gt;0,BN129)))*INDEX(Assumptions!$G:$G,MATCH(AC129,Assumptions!$F:$F,0)),0)</f>
        <v>0</v>
      </c>
      <c r="BS129" s="55">
        <f t="shared" si="15"/>
        <v>0.2024</v>
      </c>
      <c r="BT129" s="56">
        <f>IFERROR(INDEX(Assumptions!$B:$B,MATCH(AB129,Assumptions!$A:$A,0))+INDEX(Assumptions!$C:$C,MATCH(AB129,Assumptions!$A:$A,0))+INDEX(Assumptions!$D:$D,MATCH(AB129,Assumptions!$A:$A,0))+INDEX(Assumptions!$G:$G,MATCH(AC129,Assumptions!$F:$F,0)),0)</f>
        <v>0</v>
      </c>
      <c r="BU129" s="218">
        <f t="shared" si="26"/>
        <v>9.4024000000000001</v>
      </c>
      <c r="BV129" s="218">
        <f t="shared" si="17"/>
        <v>19.996000000000002</v>
      </c>
      <c r="BW129" s="218">
        <f t="shared" si="18"/>
        <v>21.004201680672271</v>
      </c>
      <c r="BX129" s="226">
        <v>2.5</v>
      </c>
      <c r="BY129" s="218">
        <v>49.99</v>
      </c>
      <c r="BZ129" s="145">
        <v>1</v>
      </c>
      <c r="CA129" s="218">
        <f t="shared" si="19"/>
        <v>9.4024000000000001</v>
      </c>
      <c r="CB129" s="218">
        <f t="shared" si="20"/>
        <v>19.996000000000002</v>
      </c>
      <c r="CC129" s="315">
        <f>IF(SUM(BM129:BN129)=0,0,(BV129-BU129)/BV129)</f>
        <v>0.52978595719143828</v>
      </c>
      <c r="CD129" s="218">
        <f t="shared" si="22"/>
        <v>0</v>
      </c>
      <c r="CE129" s="218"/>
      <c r="CF129" s="218"/>
      <c r="CG129" s="64"/>
      <c r="CH129" s="64"/>
      <c r="CI129" s="64"/>
      <c r="CJ129" s="64"/>
      <c r="CK129" s="64"/>
      <c r="CL129" s="64"/>
      <c r="CM129" s="64"/>
      <c r="CN129" s="64"/>
      <c r="CO129" s="65"/>
      <c r="CP129" s="65"/>
      <c r="CQ129" s="53"/>
      <c r="CR129" s="57">
        <v>11</v>
      </c>
      <c r="CS129" s="57" t="s">
        <v>211</v>
      </c>
      <c r="CT129" s="175" t="s">
        <v>478</v>
      </c>
      <c r="CU129" s="57"/>
      <c r="CV129" s="57"/>
      <c r="CW129" s="58"/>
      <c r="CX129" s="59"/>
      <c r="CY129" s="90"/>
      <c r="CZ129" s="60"/>
      <c r="DA129" s="60"/>
      <c r="DB129" s="60"/>
      <c r="DC129" s="120"/>
      <c r="DD129" s="61"/>
      <c r="DE129" s="61"/>
      <c r="DF129" s="61"/>
      <c r="DG129" s="61"/>
      <c r="DH129" s="61"/>
      <c r="DI129" s="61"/>
      <c r="DJ129" s="58"/>
      <c r="DK129" s="58"/>
      <c r="DL129" s="58"/>
      <c r="DM129" s="59"/>
      <c r="DN129" s="59"/>
      <c r="DO129" s="59"/>
      <c r="DP129" s="62"/>
      <c r="DQ129" s="62"/>
      <c r="DR129" s="62"/>
      <c r="DS129" s="123">
        <f t="shared" si="23"/>
        <v>0</v>
      </c>
      <c r="DT129" s="123">
        <f t="shared" si="24"/>
        <v>0</v>
      </c>
    </row>
    <row r="130" spans="1:124" s="66" customFormat="1" ht="15" hidden="1" customHeight="1">
      <c r="A130" s="217">
        <v>2230</v>
      </c>
      <c r="B130" s="52" t="s">
        <v>796</v>
      </c>
      <c r="C130" s="52" t="s">
        <v>1035</v>
      </c>
      <c r="D130" s="52">
        <v>7115</v>
      </c>
      <c r="E130" s="217" t="s">
        <v>404</v>
      </c>
      <c r="F130" s="25" t="s">
        <v>410</v>
      </c>
      <c r="G130" s="25">
        <v>2</v>
      </c>
      <c r="H130" s="25"/>
      <c r="I130" s="152">
        <v>43524</v>
      </c>
      <c r="J130" s="25" t="s">
        <v>211</v>
      </c>
      <c r="K130" s="25" t="s">
        <v>479</v>
      </c>
      <c r="L130" s="217" t="s">
        <v>211</v>
      </c>
      <c r="M130" s="25" t="s">
        <v>1037</v>
      </c>
      <c r="N130" s="217">
        <v>61091000</v>
      </c>
      <c r="O130" s="117" t="s">
        <v>1038</v>
      </c>
      <c r="P130" s="51" t="s">
        <v>489</v>
      </c>
      <c r="Q130" s="25" t="s">
        <v>211</v>
      </c>
      <c r="R130" s="25" t="s">
        <v>211</v>
      </c>
      <c r="S130" s="217" t="s">
        <v>515</v>
      </c>
      <c r="T130" s="226" t="s">
        <v>211</v>
      </c>
      <c r="U130" s="226" t="s">
        <v>4</v>
      </c>
      <c r="V130" s="226" t="s">
        <v>551</v>
      </c>
      <c r="W130" s="226" t="s">
        <v>211</v>
      </c>
      <c r="X130" s="226" t="s">
        <v>1039</v>
      </c>
      <c r="Y130" s="226" t="s">
        <v>4</v>
      </c>
      <c r="Z130" s="226" t="s">
        <v>211</v>
      </c>
      <c r="AA130" s="226" t="s">
        <v>211</v>
      </c>
      <c r="AB130" s="65" t="s">
        <v>220</v>
      </c>
      <c r="AC130" s="53" t="s">
        <v>584</v>
      </c>
      <c r="AD130" s="53" t="s">
        <v>1286</v>
      </c>
      <c r="AE130" s="53" t="s">
        <v>579</v>
      </c>
      <c r="AF130" s="217"/>
      <c r="AG130" s="226" t="s">
        <v>1353</v>
      </c>
      <c r="AH130" s="226" t="s">
        <v>1355</v>
      </c>
      <c r="AI130" s="226" t="s">
        <v>637</v>
      </c>
      <c r="AJ130" s="24" t="s">
        <v>740</v>
      </c>
      <c r="AK130" s="24"/>
      <c r="AL130" s="221" t="s">
        <v>650</v>
      </c>
      <c r="AM130" s="226" t="s">
        <v>213</v>
      </c>
      <c r="AN130" s="226"/>
      <c r="AO130" s="226"/>
      <c r="AP130" s="226"/>
      <c r="AQ130" s="226" t="s">
        <v>677</v>
      </c>
      <c r="AR130" s="226">
        <v>200</v>
      </c>
      <c r="AS130" s="197" t="s">
        <v>622</v>
      </c>
      <c r="AT130" s="26"/>
      <c r="AU130" s="24"/>
      <c r="AV130" s="24" t="s">
        <v>708</v>
      </c>
      <c r="AW130" s="24">
        <v>0</v>
      </c>
      <c r="AX130" s="54"/>
      <c r="AY130" s="54"/>
      <c r="AZ130" s="54"/>
      <c r="BA130" s="547"/>
      <c r="BB130" s="63"/>
      <c r="BC130" s="26" t="s">
        <v>215</v>
      </c>
      <c r="BD130" s="26" t="s">
        <v>216</v>
      </c>
      <c r="BE130" s="26" t="s">
        <v>217</v>
      </c>
      <c r="BF130" s="26">
        <v>8</v>
      </c>
      <c r="BG130" s="26">
        <f>IFERROR((BV130*(1-Assumptions!$K$3))*(1-BT130),0)</f>
        <v>8.7982399999999998</v>
      </c>
      <c r="BH130" s="168">
        <f t="shared" ref="BH130:BH139" si="28">BI130*2</f>
        <v>15</v>
      </c>
      <c r="BI130" s="26">
        <v>7.5</v>
      </c>
      <c r="BJ130" s="26">
        <v>7.9</v>
      </c>
      <c r="BK130" s="26"/>
      <c r="BL130" s="218"/>
      <c r="BM130" s="26"/>
      <c r="BN130" s="218">
        <f t="shared" ref="BN130:BN141" si="29">IF(BM130&gt;0,BM130,IF(BL130&gt;0,BL130,IF(BK130&gt;0,BK130,IF(BJ130&gt;0,BJ130,IF(BI130&gt;0,BI130,0)))))</f>
        <v>7.9</v>
      </c>
      <c r="BO130" s="143">
        <f>IFERROR(((IF(BN130&gt;0,BN130)))*INDEX(Assumptions!$B:$B,MATCH(AB130,Assumptions!$A:$A,0)),0)</f>
        <v>0.158</v>
      </c>
      <c r="BP130" s="55">
        <f>IFERROR(((IF(BN130&gt;0,BN130)))*INDEX(Assumptions!$C:$C,MATCH(AB130,Assumptions!$A:$A,0)),0)</f>
        <v>0</v>
      </c>
      <c r="BQ130" s="55">
        <f>IFERROR(((IF(BN130&gt;0,BN130)))*INDEX(Assumptions!$D:$D,MATCH(AB130,Assumptions!$A:$A,0)),0)</f>
        <v>1.5800000000000002E-2</v>
      </c>
      <c r="BR130" s="55">
        <f>IFERROR(((IF(BN130&gt;0,BN130)))*INDEX(Assumptions!$G:$G,MATCH(AC130,Assumptions!$F:$F,0)),0)</f>
        <v>0</v>
      </c>
      <c r="BS130" s="55">
        <f t="shared" si="15"/>
        <v>0.17380000000000001</v>
      </c>
      <c r="BT130" s="56">
        <f>IFERROR(INDEX(Assumptions!$B:$B,MATCH(AB130,Assumptions!$A:$A,0))+INDEX(Assumptions!$C:$C,MATCH(AB130,Assumptions!$A:$A,0))+INDEX(Assumptions!$D:$D,MATCH(AB130,Assumptions!$A:$A,0))+INDEX(Assumptions!$G:$G,MATCH(AC130,Assumptions!$F:$F,0)),0)</f>
        <v>0</v>
      </c>
      <c r="BU130" s="218">
        <f t="shared" si="26"/>
        <v>8.0738000000000003</v>
      </c>
      <c r="BV130" s="26">
        <f t="shared" si="17"/>
        <v>19.996000000000002</v>
      </c>
      <c r="BW130" s="26">
        <f t="shared" si="18"/>
        <v>21.004201680672271</v>
      </c>
      <c r="BX130" s="24">
        <v>2.5</v>
      </c>
      <c r="BY130" s="218">
        <v>49.99</v>
      </c>
      <c r="BZ130" s="145">
        <v>1</v>
      </c>
      <c r="CA130" s="26">
        <f t="shared" si="19"/>
        <v>8.0738000000000003</v>
      </c>
      <c r="CB130" s="218">
        <f t="shared" si="20"/>
        <v>19.996000000000002</v>
      </c>
      <c r="CC130" s="318">
        <f t="shared" si="21"/>
        <v>0.59622924584916981</v>
      </c>
      <c r="CD130" s="26">
        <f t="shared" si="22"/>
        <v>60</v>
      </c>
      <c r="CE130" s="26"/>
      <c r="CF130" s="26"/>
      <c r="CG130" s="64"/>
      <c r="CH130" s="64"/>
      <c r="CI130" s="64"/>
      <c r="CJ130" s="64" t="s">
        <v>211</v>
      </c>
      <c r="CK130" s="64" t="s">
        <v>704</v>
      </c>
      <c r="CL130" s="64"/>
      <c r="CM130" s="64"/>
      <c r="CN130" s="64"/>
      <c r="CO130" s="65"/>
      <c r="CP130" s="65"/>
      <c r="CQ130" s="53"/>
      <c r="CR130" s="57">
        <v>4</v>
      </c>
      <c r="CS130" s="57">
        <v>9</v>
      </c>
      <c r="CT130" s="175" t="s">
        <v>478</v>
      </c>
      <c r="CU130" s="57"/>
      <c r="CV130" s="57"/>
      <c r="CW130" s="58"/>
      <c r="CX130" s="59"/>
      <c r="CY130" s="90"/>
      <c r="CZ130" s="60"/>
      <c r="DA130" s="60"/>
      <c r="DB130" s="60"/>
      <c r="DC130" s="120"/>
      <c r="DD130" s="61"/>
      <c r="DE130" s="61"/>
      <c r="DF130" s="61"/>
      <c r="DG130" s="61"/>
      <c r="DH130" s="61"/>
      <c r="DI130" s="61"/>
      <c r="DJ130" s="58"/>
      <c r="DK130" s="58"/>
      <c r="DL130" s="58"/>
      <c r="DM130" s="59"/>
      <c r="DN130" s="59"/>
      <c r="DO130" s="59"/>
      <c r="DP130" s="62"/>
      <c r="DQ130" s="62"/>
      <c r="DR130" s="62"/>
      <c r="DS130" s="123">
        <f t="shared" si="23"/>
        <v>0</v>
      </c>
      <c r="DT130" s="123">
        <f t="shared" si="24"/>
        <v>0</v>
      </c>
    </row>
    <row r="131" spans="1:124" s="66" customFormat="1" ht="15" hidden="1" customHeight="1">
      <c r="A131" s="217">
        <v>2235</v>
      </c>
      <c r="B131" s="52" t="s">
        <v>797</v>
      </c>
      <c r="C131" s="52" t="s">
        <v>1184</v>
      </c>
      <c r="D131" s="52">
        <v>7709</v>
      </c>
      <c r="E131" s="217" t="s">
        <v>404</v>
      </c>
      <c r="F131" s="25" t="s">
        <v>398</v>
      </c>
      <c r="G131" s="25">
        <v>2</v>
      </c>
      <c r="H131" s="25"/>
      <c r="I131" s="152">
        <v>43524</v>
      </c>
      <c r="J131" s="25" t="s">
        <v>211</v>
      </c>
      <c r="K131" s="25" t="s">
        <v>479</v>
      </c>
      <c r="L131" s="217" t="s">
        <v>211</v>
      </c>
      <c r="M131" s="25" t="s">
        <v>1037</v>
      </c>
      <c r="N131" s="217">
        <v>61091000</v>
      </c>
      <c r="O131" s="117" t="s">
        <v>1038</v>
      </c>
      <c r="P131" s="51" t="s">
        <v>489</v>
      </c>
      <c r="Q131" s="25" t="s">
        <v>211</v>
      </c>
      <c r="R131" s="25" t="s">
        <v>211</v>
      </c>
      <c r="S131" s="217" t="s">
        <v>515</v>
      </c>
      <c r="T131" s="226" t="s">
        <v>211</v>
      </c>
      <c r="U131" s="226" t="s">
        <v>4</v>
      </c>
      <c r="V131" s="226" t="s">
        <v>551</v>
      </c>
      <c r="W131" s="226" t="s">
        <v>211</v>
      </c>
      <c r="X131" s="226" t="s">
        <v>1039</v>
      </c>
      <c r="Y131" s="226" t="s">
        <v>4</v>
      </c>
      <c r="Z131" s="226" t="s">
        <v>211</v>
      </c>
      <c r="AA131" s="226" t="s">
        <v>211</v>
      </c>
      <c r="AB131" s="65" t="s">
        <v>220</v>
      </c>
      <c r="AC131" s="53" t="s">
        <v>584</v>
      </c>
      <c r="AD131" s="53" t="s">
        <v>1286</v>
      </c>
      <c r="AE131" s="53" t="s">
        <v>579</v>
      </c>
      <c r="AF131" s="217"/>
      <c r="AG131" s="226" t="s">
        <v>1353</v>
      </c>
      <c r="AH131" s="226" t="s">
        <v>1355</v>
      </c>
      <c r="AI131" s="226" t="s">
        <v>637</v>
      </c>
      <c r="AJ131" s="24" t="s">
        <v>740</v>
      </c>
      <c r="AK131" s="24"/>
      <c r="AL131" s="221" t="s">
        <v>650</v>
      </c>
      <c r="AM131" s="226" t="s">
        <v>213</v>
      </c>
      <c r="AN131" s="226"/>
      <c r="AO131" s="226"/>
      <c r="AP131" s="226"/>
      <c r="AQ131" s="226" t="s">
        <v>677</v>
      </c>
      <c r="AR131" s="226">
        <v>200</v>
      </c>
      <c r="AS131" s="197" t="s">
        <v>622</v>
      </c>
      <c r="AT131" s="26"/>
      <c r="AU131" s="24"/>
      <c r="AV131" s="24" t="s">
        <v>708</v>
      </c>
      <c r="AW131" s="24">
        <v>0</v>
      </c>
      <c r="AX131" s="54"/>
      <c r="AY131" s="54"/>
      <c r="AZ131" s="54"/>
      <c r="BA131" s="547"/>
      <c r="BB131" s="63"/>
      <c r="BC131" s="26" t="s">
        <v>215</v>
      </c>
      <c r="BD131" s="26" t="s">
        <v>216</v>
      </c>
      <c r="BE131" s="26" t="s">
        <v>217</v>
      </c>
      <c r="BF131" s="26">
        <v>8</v>
      </c>
      <c r="BG131" s="26">
        <f>IFERROR((BV131*(1-Assumptions!$K$3))*(1-BT131),0)</f>
        <v>8.7982399999999998</v>
      </c>
      <c r="BH131" s="168">
        <f t="shared" si="28"/>
        <v>15</v>
      </c>
      <c r="BI131" s="26">
        <v>7.5</v>
      </c>
      <c r="BJ131" s="218">
        <v>7.9</v>
      </c>
      <c r="BK131" s="26"/>
      <c r="BL131" s="218"/>
      <c r="BM131" s="26"/>
      <c r="BN131" s="218">
        <f t="shared" si="29"/>
        <v>7.9</v>
      </c>
      <c r="BO131" s="143">
        <f>IFERROR(((IF(BN131&gt;0,BN131)))*INDEX(Assumptions!$B:$B,MATCH(AB131,Assumptions!$A:$A,0)),0)</f>
        <v>0.158</v>
      </c>
      <c r="BP131" s="55">
        <f>IFERROR(((IF(BN131&gt;0,BN131)))*INDEX(Assumptions!$C:$C,MATCH(AB131,Assumptions!$A:$A,0)),0)</f>
        <v>0</v>
      </c>
      <c r="BQ131" s="55">
        <f>IFERROR(((IF(BN131&gt;0,BN131)))*INDEX(Assumptions!$D:$D,MATCH(AB131,Assumptions!$A:$A,0)),0)</f>
        <v>1.5800000000000002E-2</v>
      </c>
      <c r="BR131" s="55">
        <f>IFERROR(((IF(BN131&gt;0,BN131)))*INDEX(Assumptions!$G:$G,MATCH(AC131,Assumptions!$F:$F,0)),0)</f>
        <v>0</v>
      </c>
      <c r="BS131" s="55">
        <f t="shared" si="15"/>
        <v>0.17380000000000001</v>
      </c>
      <c r="BT131" s="56">
        <f>IFERROR(INDEX(Assumptions!$B:$B,MATCH(AB131,Assumptions!$A:$A,0))+INDEX(Assumptions!$C:$C,MATCH(AB131,Assumptions!$A:$A,0))+INDEX(Assumptions!$D:$D,MATCH(AB131,Assumptions!$A:$A,0))+INDEX(Assumptions!$G:$G,MATCH(AC131,Assumptions!$F:$F,0)),0)</f>
        <v>0</v>
      </c>
      <c r="BU131" s="218">
        <f t="shared" si="26"/>
        <v>8.0738000000000003</v>
      </c>
      <c r="BV131" s="26">
        <f t="shared" si="17"/>
        <v>19.996000000000002</v>
      </c>
      <c r="BW131" s="26">
        <f t="shared" si="18"/>
        <v>21.004201680672271</v>
      </c>
      <c r="BX131" s="24">
        <v>2.5</v>
      </c>
      <c r="BY131" s="218">
        <v>49.99</v>
      </c>
      <c r="BZ131" s="145">
        <v>1</v>
      </c>
      <c r="CA131" s="26">
        <f t="shared" si="19"/>
        <v>8.0738000000000003</v>
      </c>
      <c r="CB131" s="218">
        <f t="shared" si="20"/>
        <v>19.996000000000002</v>
      </c>
      <c r="CC131" s="318">
        <f t="shared" si="21"/>
        <v>0.59622924584916981</v>
      </c>
      <c r="CD131" s="26">
        <f t="shared" si="22"/>
        <v>195</v>
      </c>
      <c r="CE131" s="26"/>
      <c r="CF131" s="26"/>
      <c r="CG131" s="64"/>
      <c r="CH131" s="64"/>
      <c r="CI131" s="64"/>
      <c r="CJ131" s="64" t="s">
        <v>211</v>
      </c>
      <c r="CK131" s="64" t="s">
        <v>704</v>
      </c>
      <c r="CL131" s="64"/>
      <c r="CM131" s="64"/>
      <c r="CN131" s="64"/>
      <c r="CO131" s="65"/>
      <c r="CP131" s="65"/>
      <c r="CQ131" s="53"/>
      <c r="CR131" s="57">
        <v>13</v>
      </c>
      <c r="CS131" s="57" t="s">
        <v>211</v>
      </c>
      <c r="CT131" s="175" t="s">
        <v>478</v>
      </c>
      <c r="CU131" s="57"/>
      <c r="CV131" s="57"/>
      <c r="CW131" s="58"/>
      <c r="CX131" s="59"/>
      <c r="CY131" s="90"/>
      <c r="CZ131" s="60"/>
      <c r="DA131" s="60"/>
      <c r="DB131" s="60"/>
      <c r="DC131" s="120"/>
      <c r="DD131" s="61"/>
      <c r="DE131" s="61"/>
      <c r="DF131" s="61"/>
      <c r="DG131" s="61"/>
      <c r="DH131" s="61"/>
      <c r="DI131" s="61"/>
      <c r="DJ131" s="58"/>
      <c r="DK131" s="58"/>
      <c r="DL131" s="58"/>
      <c r="DM131" s="59"/>
      <c r="DN131" s="59"/>
      <c r="DO131" s="59"/>
      <c r="DP131" s="62"/>
      <c r="DQ131" s="62"/>
      <c r="DR131" s="62"/>
      <c r="DS131" s="123">
        <f t="shared" si="23"/>
        <v>0</v>
      </c>
      <c r="DT131" s="123">
        <f t="shared" si="24"/>
        <v>0</v>
      </c>
    </row>
    <row r="132" spans="1:124" s="66" customFormat="1" ht="15" hidden="1" customHeight="1">
      <c r="A132" s="217">
        <v>2240</v>
      </c>
      <c r="B132" s="52" t="s">
        <v>798</v>
      </c>
      <c r="C132" s="52" t="s">
        <v>1185</v>
      </c>
      <c r="D132" s="52">
        <v>8202</v>
      </c>
      <c r="E132" s="217" t="s">
        <v>404</v>
      </c>
      <c r="F132" s="217" t="s">
        <v>411</v>
      </c>
      <c r="G132" s="25">
        <v>2</v>
      </c>
      <c r="H132" s="25"/>
      <c r="I132" s="152">
        <v>43524</v>
      </c>
      <c r="J132" s="25" t="s">
        <v>211</v>
      </c>
      <c r="K132" s="25" t="s">
        <v>479</v>
      </c>
      <c r="L132" s="217" t="s">
        <v>211</v>
      </c>
      <c r="M132" s="25" t="s">
        <v>1037</v>
      </c>
      <c r="N132" s="25">
        <v>61091000</v>
      </c>
      <c r="O132" s="117" t="s">
        <v>1038</v>
      </c>
      <c r="P132" s="51" t="s">
        <v>489</v>
      </c>
      <c r="Q132" s="25" t="s">
        <v>211</v>
      </c>
      <c r="R132" s="25" t="s">
        <v>211</v>
      </c>
      <c r="S132" s="217" t="s">
        <v>515</v>
      </c>
      <c r="T132" s="24" t="s">
        <v>211</v>
      </c>
      <c r="U132" s="24" t="s">
        <v>4</v>
      </c>
      <c r="V132" s="24" t="s">
        <v>551</v>
      </c>
      <c r="W132" s="24" t="s">
        <v>211</v>
      </c>
      <c r="X132" s="24" t="s">
        <v>1039</v>
      </c>
      <c r="Y132" s="24" t="s">
        <v>4</v>
      </c>
      <c r="Z132" s="24" t="s">
        <v>211</v>
      </c>
      <c r="AA132" s="24" t="s">
        <v>211</v>
      </c>
      <c r="AB132" s="65" t="s">
        <v>220</v>
      </c>
      <c r="AC132" s="53" t="s">
        <v>584</v>
      </c>
      <c r="AD132" s="53" t="s">
        <v>1286</v>
      </c>
      <c r="AE132" s="53" t="s">
        <v>579</v>
      </c>
      <c r="AF132" s="217"/>
      <c r="AG132" s="226" t="s">
        <v>1353</v>
      </c>
      <c r="AH132" s="226" t="s">
        <v>1355</v>
      </c>
      <c r="AI132" s="24" t="s">
        <v>637</v>
      </c>
      <c r="AJ132" s="24" t="s">
        <v>740</v>
      </c>
      <c r="AK132" s="24"/>
      <c r="AL132" s="221" t="s">
        <v>650</v>
      </c>
      <c r="AM132" s="24" t="s">
        <v>213</v>
      </c>
      <c r="AN132" s="226"/>
      <c r="AO132" s="226"/>
      <c r="AP132" s="226"/>
      <c r="AQ132" s="24" t="s">
        <v>677</v>
      </c>
      <c r="AR132" s="226">
        <v>200</v>
      </c>
      <c r="AS132" s="197" t="s">
        <v>622</v>
      </c>
      <c r="AT132" s="26"/>
      <c r="AU132" s="24"/>
      <c r="AV132" s="24" t="s">
        <v>708</v>
      </c>
      <c r="AW132" s="24">
        <v>0</v>
      </c>
      <c r="AX132" s="54"/>
      <c r="AY132" s="54"/>
      <c r="AZ132" s="54"/>
      <c r="BA132" s="547"/>
      <c r="BB132" s="63"/>
      <c r="BC132" s="26" t="s">
        <v>215</v>
      </c>
      <c r="BD132" s="26" t="s">
        <v>216</v>
      </c>
      <c r="BE132" s="26" t="s">
        <v>217</v>
      </c>
      <c r="BF132" s="26">
        <v>8</v>
      </c>
      <c r="BG132" s="26">
        <f>IFERROR((BV132*(1-Assumptions!$K$3))*(1-BT132),0)</f>
        <v>8.7982399999999998</v>
      </c>
      <c r="BH132" s="168">
        <f t="shared" si="28"/>
        <v>15</v>
      </c>
      <c r="BI132" s="26">
        <v>7.5</v>
      </c>
      <c r="BJ132" s="218">
        <v>7.9</v>
      </c>
      <c r="BK132" s="26"/>
      <c r="BL132" s="218"/>
      <c r="BM132" s="26"/>
      <c r="BN132" s="218">
        <f t="shared" si="29"/>
        <v>7.9</v>
      </c>
      <c r="BO132" s="143">
        <f>IFERROR(((IF(BN132&gt;0,BN132)))*INDEX(Assumptions!$B:$B,MATCH(AB132,Assumptions!$A:$A,0)),0)</f>
        <v>0.158</v>
      </c>
      <c r="BP132" s="55">
        <f>IFERROR(((IF(BN132&gt;0,BN132)))*INDEX(Assumptions!$C:$C,MATCH(AB132,Assumptions!$A:$A,0)),0)</f>
        <v>0</v>
      </c>
      <c r="BQ132" s="55">
        <f>IFERROR(((IF(BN132&gt;0,BN132)))*INDEX(Assumptions!$D:$D,MATCH(AB132,Assumptions!$A:$A,0)),0)</f>
        <v>1.5800000000000002E-2</v>
      </c>
      <c r="BR132" s="55">
        <f>IFERROR(((IF(BN132&gt;0,BN132)))*INDEX(Assumptions!$G:$G,MATCH(AC132,Assumptions!$F:$F,0)),0)</f>
        <v>0</v>
      </c>
      <c r="BS132" s="55">
        <f t="shared" ref="BS132:BS195" si="30">SUM(BO132:BR132)</f>
        <v>0.17380000000000001</v>
      </c>
      <c r="BT132" s="56">
        <f>IFERROR(INDEX(Assumptions!$B:$B,MATCH(AB132,Assumptions!$A:$A,0))+INDEX(Assumptions!$C:$C,MATCH(AB132,Assumptions!$A:$A,0))+INDEX(Assumptions!$D:$D,MATCH(AB132,Assumptions!$A:$A,0))+INDEX(Assumptions!$G:$G,MATCH(AC132,Assumptions!$F:$F,0)),0)</f>
        <v>0</v>
      </c>
      <c r="BU132" s="218">
        <f t="shared" si="26"/>
        <v>8.0738000000000003</v>
      </c>
      <c r="BV132" s="26">
        <f t="shared" ref="BV132:BV195" si="31">BY132/BX132</f>
        <v>19.996000000000002</v>
      </c>
      <c r="BW132" s="26">
        <f t="shared" ref="BW132:BW195" si="32">BY132/2.38</f>
        <v>21.004201680672271</v>
      </c>
      <c r="BX132" s="24">
        <v>2.5</v>
      </c>
      <c r="BY132" s="218">
        <v>49.99</v>
      </c>
      <c r="BZ132" s="145">
        <v>1</v>
      </c>
      <c r="CA132" s="26">
        <f t="shared" ref="CA132:CA195" si="33">IF(BU132=0,"",BU132*BZ132)</f>
        <v>8.0738000000000003</v>
      </c>
      <c r="CB132" s="218">
        <f t="shared" ref="CB132:CB141" si="34">IF(BN132=0,"",BZ132*BV132)</f>
        <v>19.996000000000002</v>
      </c>
      <c r="CC132" s="318">
        <f t="shared" ref="CC132:CC195" si="35">IF(SUM(BM132:BN132)=0,0,(BV132-BU132)/BV132)</f>
        <v>0.59622924584916981</v>
      </c>
      <c r="CD132" s="26">
        <f t="shared" ref="CD132:CD195" si="36">BH132*CR132</f>
        <v>195</v>
      </c>
      <c r="CE132" s="26"/>
      <c r="CF132" s="26"/>
      <c r="CG132" s="64"/>
      <c r="CH132" s="64"/>
      <c r="CI132" s="64"/>
      <c r="CJ132" s="64" t="s">
        <v>211</v>
      </c>
      <c r="CK132" s="64" t="s">
        <v>704</v>
      </c>
      <c r="CL132" s="64"/>
      <c r="CM132" s="64"/>
      <c r="CN132" s="64"/>
      <c r="CO132" s="65"/>
      <c r="CP132" s="65"/>
      <c r="CQ132" s="53"/>
      <c r="CR132" s="57">
        <v>13</v>
      </c>
      <c r="CS132" s="57" t="s">
        <v>211</v>
      </c>
      <c r="CT132" s="175" t="s">
        <v>478</v>
      </c>
      <c r="CU132" s="57"/>
      <c r="CV132" s="57"/>
      <c r="CW132" s="58"/>
      <c r="CX132" s="59"/>
      <c r="CY132" s="90"/>
      <c r="CZ132" s="60"/>
      <c r="DA132" s="60"/>
      <c r="DB132" s="60"/>
      <c r="DC132" s="120"/>
      <c r="DD132" s="61"/>
      <c r="DE132" s="61"/>
      <c r="DF132" s="61"/>
      <c r="DG132" s="61"/>
      <c r="DH132" s="61"/>
      <c r="DI132" s="61"/>
      <c r="DJ132" s="58"/>
      <c r="DK132" s="58"/>
      <c r="DL132" s="58"/>
      <c r="DM132" s="59"/>
      <c r="DN132" s="59"/>
      <c r="DO132" s="59"/>
      <c r="DP132" s="62"/>
      <c r="DQ132" s="62"/>
      <c r="DR132" s="62"/>
      <c r="DS132" s="123">
        <f t="shared" ref="DS132:DS195" si="37">IF(BU132=0,"",BU132*DP132)</f>
        <v>0</v>
      </c>
      <c r="DT132" s="123">
        <f t="shared" ref="DT132:DT195" si="38">IF(BN132=0,"",DP132*BV132)</f>
        <v>0</v>
      </c>
    </row>
    <row r="133" spans="1:124" s="66" customFormat="1" ht="15" hidden="1" customHeight="1">
      <c r="A133" s="217">
        <v>2245</v>
      </c>
      <c r="B133" s="52" t="s">
        <v>799</v>
      </c>
      <c r="C133" s="52" t="s">
        <v>1035</v>
      </c>
      <c r="D133" s="52">
        <v>7116</v>
      </c>
      <c r="E133" s="217" t="s">
        <v>404</v>
      </c>
      <c r="F133" s="25" t="s">
        <v>412</v>
      </c>
      <c r="G133" s="25">
        <v>2</v>
      </c>
      <c r="H133" s="25"/>
      <c r="I133" s="152">
        <v>43524</v>
      </c>
      <c r="J133" s="25" t="s">
        <v>211</v>
      </c>
      <c r="K133" s="25" t="s">
        <v>479</v>
      </c>
      <c r="L133" s="25" t="s">
        <v>211</v>
      </c>
      <c r="M133" s="25" t="s">
        <v>1037</v>
      </c>
      <c r="N133" s="25">
        <v>61091000</v>
      </c>
      <c r="O133" s="117" t="s">
        <v>1038</v>
      </c>
      <c r="P133" s="51" t="s">
        <v>489</v>
      </c>
      <c r="Q133" s="25" t="s">
        <v>211</v>
      </c>
      <c r="R133" s="25" t="s">
        <v>211</v>
      </c>
      <c r="S133" s="217" t="s">
        <v>515</v>
      </c>
      <c r="T133" s="24" t="s">
        <v>211</v>
      </c>
      <c r="U133" s="24" t="s">
        <v>4</v>
      </c>
      <c r="V133" s="24" t="s">
        <v>551</v>
      </c>
      <c r="W133" s="24" t="s">
        <v>211</v>
      </c>
      <c r="X133" s="24" t="s">
        <v>1039</v>
      </c>
      <c r="Y133" s="24" t="s">
        <v>4</v>
      </c>
      <c r="Z133" s="24" t="s">
        <v>211</v>
      </c>
      <c r="AA133" s="24" t="s">
        <v>211</v>
      </c>
      <c r="AB133" s="65" t="s">
        <v>220</v>
      </c>
      <c r="AC133" s="53" t="s">
        <v>584</v>
      </c>
      <c r="AD133" s="53" t="s">
        <v>1286</v>
      </c>
      <c r="AE133" s="53" t="s">
        <v>579</v>
      </c>
      <c r="AF133" s="217"/>
      <c r="AG133" s="226" t="s">
        <v>1353</v>
      </c>
      <c r="AH133" s="226" t="s">
        <v>1355</v>
      </c>
      <c r="AI133" s="226" t="s">
        <v>637</v>
      </c>
      <c r="AJ133" s="24" t="s">
        <v>740</v>
      </c>
      <c r="AK133" s="24"/>
      <c r="AL133" s="221" t="s">
        <v>650</v>
      </c>
      <c r="AM133" s="24" t="s">
        <v>213</v>
      </c>
      <c r="AN133" s="226"/>
      <c r="AO133" s="226"/>
      <c r="AP133" s="226"/>
      <c r="AQ133" s="226" t="s">
        <v>677</v>
      </c>
      <c r="AR133" s="226">
        <v>200</v>
      </c>
      <c r="AS133" s="197" t="s">
        <v>622</v>
      </c>
      <c r="AT133" s="26"/>
      <c r="AU133" s="24"/>
      <c r="AV133" s="24" t="s">
        <v>708</v>
      </c>
      <c r="AW133" s="24">
        <v>0</v>
      </c>
      <c r="AX133" s="54"/>
      <c r="AY133" s="54"/>
      <c r="AZ133" s="54"/>
      <c r="BA133" s="547"/>
      <c r="BB133" s="63"/>
      <c r="BC133" s="26" t="s">
        <v>215</v>
      </c>
      <c r="BD133" s="26" t="s">
        <v>216</v>
      </c>
      <c r="BE133" s="26" t="s">
        <v>217</v>
      </c>
      <c r="BF133" s="26">
        <v>8</v>
      </c>
      <c r="BG133" s="26">
        <f>IFERROR((BV133*(1-Assumptions!$K$3))*(1-BT133),0)</f>
        <v>8.7982399999999998</v>
      </c>
      <c r="BH133" s="168">
        <f t="shared" si="28"/>
        <v>15</v>
      </c>
      <c r="BI133" s="26">
        <v>7.5</v>
      </c>
      <c r="BJ133" s="218">
        <v>7.9</v>
      </c>
      <c r="BK133" s="26"/>
      <c r="BL133" s="218"/>
      <c r="BM133" s="26"/>
      <c r="BN133" s="218">
        <f t="shared" si="29"/>
        <v>7.9</v>
      </c>
      <c r="BO133" s="143">
        <f>IFERROR(((IF(BN133&gt;0,BN133)))*INDEX(Assumptions!$B:$B,MATCH(AB133,Assumptions!$A:$A,0)),0)</f>
        <v>0.158</v>
      </c>
      <c r="BP133" s="55">
        <f>IFERROR(((IF(BN133&gt;0,BN133)))*INDEX(Assumptions!$C:$C,MATCH(AB133,Assumptions!$A:$A,0)),0)</f>
        <v>0</v>
      </c>
      <c r="BQ133" s="55">
        <f>IFERROR(((IF(BN133&gt;0,BN133)))*INDEX(Assumptions!$D:$D,MATCH(AB133,Assumptions!$A:$A,0)),0)</f>
        <v>1.5800000000000002E-2</v>
      </c>
      <c r="BR133" s="55">
        <f>IFERROR(((IF(BN133&gt;0,BN133)))*INDEX(Assumptions!$G:$G,MATCH(AC133,Assumptions!$F:$F,0)),0)</f>
        <v>0</v>
      </c>
      <c r="BS133" s="55">
        <f t="shared" si="30"/>
        <v>0.17380000000000001</v>
      </c>
      <c r="BT133" s="56">
        <f>IFERROR(INDEX(Assumptions!$B:$B,MATCH(AB133,Assumptions!$A:$A,0))+INDEX(Assumptions!$C:$C,MATCH(AB133,Assumptions!$A:$A,0))+INDEX(Assumptions!$D:$D,MATCH(AB133,Assumptions!$A:$A,0))+INDEX(Assumptions!$G:$G,MATCH(AC133,Assumptions!$F:$F,0)),0)</f>
        <v>0</v>
      </c>
      <c r="BU133" s="218">
        <f t="shared" si="26"/>
        <v>8.0738000000000003</v>
      </c>
      <c r="BV133" s="26">
        <f t="shared" si="31"/>
        <v>19.996000000000002</v>
      </c>
      <c r="BW133" s="26">
        <f t="shared" si="32"/>
        <v>21.004201680672271</v>
      </c>
      <c r="BX133" s="24">
        <v>2.5</v>
      </c>
      <c r="BY133" s="218">
        <v>49.99</v>
      </c>
      <c r="BZ133" s="145">
        <v>1</v>
      </c>
      <c r="CA133" s="26">
        <f t="shared" si="33"/>
        <v>8.0738000000000003</v>
      </c>
      <c r="CB133" s="218">
        <f t="shared" si="34"/>
        <v>19.996000000000002</v>
      </c>
      <c r="CC133" s="318">
        <f t="shared" si="35"/>
        <v>0.59622924584916981</v>
      </c>
      <c r="CD133" s="26">
        <f t="shared" si="36"/>
        <v>165</v>
      </c>
      <c r="CE133" s="26"/>
      <c r="CF133" s="26"/>
      <c r="CG133" s="64"/>
      <c r="CH133" s="64"/>
      <c r="CI133" s="64"/>
      <c r="CJ133" s="64" t="s">
        <v>211</v>
      </c>
      <c r="CK133" s="64" t="s">
        <v>704</v>
      </c>
      <c r="CL133" s="64"/>
      <c r="CM133" s="64"/>
      <c r="CN133" s="64"/>
      <c r="CO133" s="65"/>
      <c r="CP133" s="65"/>
      <c r="CQ133" s="53"/>
      <c r="CR133" s="57">
        <v>11</v>
      </c>
      <c r="CS133" s="57" t="s">
        <v>211</v>
      </c>
      <c r="CT133" s="175" t="s">
        <v>478</v>
      </c>
      <c r="CU133" s="57"/>
      <c r="CV133" s="57"/>
      <c r="CW133" s="58"/>
      <c r="CX133" s="59"/>
      <c r="CY133" s="90"/>
      <c r="CZ133" s="60"/>
      <c r="DA133" s="60"/>
      <c r="DB133" s="60"/>
      <c r="DC133" s="120"/>
      <c r="DD133" s="61"/>
      <c r="DE133" s="61"/>
      <c r="DF133" s="61"/>
      <c r="DG133" s="61"/>
      <c r="DH133" s="61"/>
      <c r="DI133" s="61"/>
      <c r="DJ133" s="58"/>
      <c r="DK133" s="58"/>
      <c r="DL133" s="58"/>
      <c r="DM133" s="59"/>
      <c r="DN133" s="59"/>
      <c r="DO133" s="59"/>
      <c r="DP133" s="62"/>
      <c r="DQ133" s="62"/>
      <c r="DR133" s="62"/>
      <c r="DS133" s="123">
        <f t="shared" si="37"/>
        <v>0</v>
      </c>
      <c r="DT133" s="123">
        <f t="shared" si="38"/>
        <v>0</v>
      </c>
    </row>
    <row r="134" spans="1:124" s="66" customFormat="1" ht="15" hidden="1" customHeight="1">
      <c r="A134" s="217">
        <v>2250</v>
      </c>
      <c r="B134" s="52" t="s">
        <v>800</v>
      </c>
      <c r="C134" s="52" t="s">
        <v>1078</v>
      </c>
      <c r="D134" s="52">
        <v>8138</v>
      </c>
      <c r="E134" s="217" t="s">
        <v>404</v>
      </c>
      <c r="F134" s="217" t="s">
        <v>399</v>
      </c>
      <c r="G134" s="25">
        <v>2</v>
      </c>
      <c r="H134" s="25"/>
      <c r="I134" s="152">
        <v>43524</v>
      </c>
      <c r="J134" s="25" t="s">
        <v>211</v>
      </c>
      <c r="K134" s="25" t="s">
        <v>479</v>
      </c>
      <c r="L134" s="217" t="s">
        <v>211</v>
      </c>
      <c r="M134" s="25" t="s">
        <v>1037</v>
      </c>
      <c r="N134" s="25">
        <v>61091000</v>
      </c>
      <c r="O134" s="117" t="s">
        <v>1038</v>
      </c>
      <c r="P134" s="51" t="s">
        <v>489</v>
      </c>
      <c r="Q134" s="25" t="s">
        <v>211</v>
      </c>
      <c r="R134" s="25" t="s">
        <v>211</v>
      </c>
      <c r="S134" s="217" t="s">
        <v>515</v>
      </c>
      <c r="T134" s="24" t="s">
        <v>211</v>
      </c>
      <c r="U134" s="24" t="s">
        <v>4</v>
      </c>
      <c r="V134" s="24" t="s">
        <v>551</v>
      </c>
      <c r="W134" s="24" t="s">
        <v>211</v>
      </c>
      <c r="X134" s="24" t="s">
        <v>1039</v>
      </c>
      <c r="Y134" s="24" t="s">
        <v>4</v>
      </c>
      <c r="Z134" s="24" t="s">
        <v>211</v>
      </c>
      <c r="AA134" s="24" t="s">
        <v>211</v>
      </c>
      <c r="AB134" s="65" t="s">
        <v>220</v>
      </c>
      <c r="AC134" s="53" t="s">
        <v>584</v>
      </c>
      <c r="AD134" s="53" t="s">
        <v>1286</v>
      </c>
      <c r="AE134" s="53" t="s">
        <v>579</v>
      </c>
      <c r="AF134" s="217"/>
      <c r="AG134" s="226" t="s">
        <v>1353</v>
      </c>
      <c r="AH134" s="226" t="s">
        <v>1355</v>
      </c>
      <c r="AI134" s="24" t="s">
        <v>637</v>
      </c>
      <c r="AJ134" s="24" t="s">
        <v>740</v>
      </c>
      <c r="AK134" s="24"/>
      <c r="AL134" s="221" t="s">
        <v>650</v>
      </c>
      <c r="AM134" s="24" t="s">
        <v>213</v>
      </c>
      <c r="AN134" s="226"/>
      <c r="AO134" s="226"/>
      <c r="AP134" s="226"/>
      <c r="AQ134" s="24" t="s">
        <v>677</v>
      </c>
      <c r="AR134" s="226">
        <v>200</v>
      </c>
      <c r="AS134" s="197" t="s">
        <v>622</v>
      </c>
      <c r="AT134" s="26"/>
      <c r="AU134" s="24"/>
      <c r="AV134" s="24" t="s">
        <v>708</v>
      </c>
      <c r="AW134" s="24">
        <v>0</v>
      </c>
      <c r="AX134" s="54"/>
      <c r="AY134" s="54"/>
      <c r="AZ134" s="54"/>
      <c r="BA134" s="547"/>
      <c r="BB134" s="63"/>
      <c r="BC134" s="26" t="s">
        <v>215</v>
      </c>
      <c r="BD134" s="26" t="s">
        <v>216</v>
      </c>
      <c r="BE134" s="26" t="s">
        <v>217</v>
      </c>
      <c r="BF134" s="26">
        <v>8</v>
      </c>
      <c r="BG134" s="26">
        <f>IFERROR((BV134*(1-Assumptions!$K$3))*(1-BT134),0)</f>
        <v>8.7982399999999998</v>
      </c>
      <c r="BH134" s="168">
        <f t="shared" si="28"/>
        <v>15</v>
      </c>
      <c r="BI134" s="26">
        <v>7.5</v>
      </c>
      <c r="BJ134" s="218">
        <v>7.9</v>
      </c>
      <c r="BK134" s="26"/>
      <c r="BL134" s="218"/>
      <c r="BM134" s="26"/>
      <c r="BN134" s="218">
        <f t="shared" si="29"/>
        <v>7.9</v>
      </c>
      <c r="BO134" s="143">
        <f>IFERROR(((IF(BN134&gt;0,BN134)))*INDEX(Assumptions!$B:$B,MATCH(AB134,Assumptions!$A:$A,0)),0)</f>
        <v>0.158</v>
      </c>
      <c r="BP134" s="55">
        <f>IFERROR(((IF(BN134&gt;0,BN134)))*INDEX(Assumptions!$C:$C,MATCH(AB134,Assumptions!$A:$A,0)),0)</f>
        <v>0</v>
      </c>
      <c r="BQ134" s="55">
        <f>IFERROR(((IF(BN134&gt;0,BN134)))*INDEX(Assumptions!$D:$D,MATCH(AB134,Assumptions!$A:$A,0)),0)</f>
        <v>1.5800000000000002E-2</v>
      </c>
      <c r="BR134" s="55">
        <f>IFERROR(((IF(BN134&gt;0,BN134)))*INDEX(Assumptions!$G:$G,MATCH(AC134,Assumptions!$F:$F,0)),0)</f>
        <v>0</v>
      </c>
      <c r="BS134" s="55">
        <f t="shared" si="30"/>
        <v>0.17380000000000001</v>
      </c>
      <c r="BT134" s="56">
        <f>IFERROR(INDEX(Assumptions!$B:$B,MATCH(AB134,Assumptions!$A:$A,0))+INDEX(Assumptions!$C:$C,MATCH(AB134,Assumptions!$A:$A,0))+INDEX(Assumptions!$D:$D,MATCH(AB134,Assumptions!$A:$A,0))+INDEX(Assumptions!$G:$G,MATCH(AC134,Assumptions!$F:$F,0)),0)</f>
        <v>0</v>
      </c>
      <c r="BU134" s="218">
        <f t="shared" si="26"/>
        <v>8.0738000000000003</v>
      </c>
      <c r="BV134" s="26">
        <f t="shared" si="31"/>
        <v>19.996000000000002</v>
      </c>
      <c r="BW134" s="26">
        <f t="shared" si="32"/>
        <v>21.004201680672271</v>
      </c>
      <c r="BX134" s="24">
        <v>2.5</v>
      </c>
      <c r="BY134" s="218">
        <v>49.99</v>
      </c>
      <c r="BZ134" s="145">
        <v>1</v>
      </c>
      <c r="CA134" s="26">
        <f t="shared" si="33"/>
        <v>8.0738000000000003</v>
      </c>
      <c r="CB134" s="218">
        <f t="shared" si="34"/>
        <v>19.996000000000002</v>
      </c>
      <c r="CC134" s="318">
        <f t="shared" si="35"/>
        <v>0.59622924584916981</v>
      </c>
      <c r="CD134" s="26">
        <f t="shared" si="36"/>
        <v>195</v>
      </c>
      <c r="CE134" s="26"/>
      <c r="CF134" s="26"/>
      <c r="CG134" s="64"/>
      <c r="CH134" s="64"/>
      <c r="CI134" s="64"/>
      <c r="CJ134" s="64" t="s">
        <v>211</v>
      </c>
      <c r="CK134" s="64" t="s">
        <v>704</v>
      </c>
      <c r="CL134" s="64"/>
      <c r="CM134" s="64"/>
      <c r="CN134" s="64"/>
      <c r="CO134" s="65"/>
      <c r="CP134" s="65"/>
      <c r="CQ134" s="53"/>
      <c r="CR134" s="57">
        <v>13</v>
      </c>
      <c r="CS134" s="57" t="s">
        <v>211</v>
      </c>
      <c r="CT134" s="175" t="s">
        <v>478</v>
      </c>
      <c r="CU134" s="57"/>
      <c r="CV134" s="57"/>
      <c r="CW134" s="58"/>
      <c r="CX134" s="59"/>
      <c r="CY134" s="90"/>
      <c r="CZ134" s="60"/>
      <c r="DA134" s="60"/>
      <c r="DB134" s="60"/>
      <c r="DC134" s="120"/>
      <c r="DD134" s="61"/>
      <c r="DE134" s="61"/>
      <c r="DF134" s="61"/>
      <c r="DG134" s="61"/>
      <c r="DH134" s="61"/>
      <c r="DI134" s="61"/>
      <c r="DJ134" s="58"/>
      <c r="DK134" s="58"/>
      <c r="DL134" s="58"/>
      <c r="DM134" s="59"/>
      <c r="DN134" s="59"/>
      <c r="DO134" s="59"/>
      <c r="DP134" s="62"/>
      <c r="DQ134" s="62"/>
      <c r="DR134" s="62"/>
      <c r="DS134" s="123">
        <f t="shared" si="37"/>
        <v>0</v>
      </c>
      <c r="DT134" s="123">
        <f t="shared" si="38"/>
        <v>0</v>
      </c>
    </row>
    <row r="135" spans="1:124" s="66" customFormat="1" ht="15" hidden="1" customHeight="1">
      <c r="A135" s="217">
        <v>2255</v>
      </c>
      <c r="B135" s="52" t="s">
        <v>801</v>
      </c>
      <c r="C135" s="52" t="s">
        <v>1184</v>
      </c>
      <c r="D135" s="52">
        <v>7710</v>
      </c>
      <c r="E135" s="25" t="s">
        <v>404</v>
      </c>
      <c r="F135" s="25" t="s">
        <v>413</v>
      </c>
      <c r="G135" s="25">
        <v>2</v>
      </c>
      <c r="H135" s="25"/>
      <c r="I135" s="152">
        <v>43524</v>
      </c>
      <c r="J135" s="25" t="s">
        <v>211</v>
      </c>
      <c r="K135" s="25" t="s">
        <v>479</v>
      </c>
      <c r="L135" s="217" t="s">
        <v>211</v>
      </c>
      <c r="M135" s="25" t="s">
        <v>1037</v>
      </c>
      <c r="N135" s="217">
        <v>61091000</v>
      </c>
      <c r="O135" s="117" t="s">
        <v>1038</v>
      </c>
      <c r="P135" s="51" t="s">
        <v>489</v>
      </c>
      <c r="Q135" s="25" t="s">
        <v>211</v>
      </c>
      <c r="R135" s="25" t="s">
        <v>211</v>
      </c>
      <c r="S135" s="217" t="s">
        <v>515</v>
      </c>
      <c r="T135" s="24" t="s">
        <v>211</v>
      </c>
      <c r="U135" s="24" t="s">
        <v>4</v>
      </c>
      <c r="V135" s="24" t="s">
        <v>551</v>
      </c>
      <c r="W135" s="24" t="s">
        <v>211</v>
      </c>
      <c r="X135" s="24" t="s">
        <v>1039</v>
      </c>
      <c r="Y135" s="24" t="s">
        <v>4</v>
      </c>
      <c r="Z135" s="24" t="s">
        <v>211</v>
      </c>
      <c r="AA135" s="24" t="s">
        <v>211</v>
      </c>
      <c r="AB135" s="65" t="s">
        <v>220</v>
      </c>
      <c r="AC135" s="53" t="s">
        <v>584</v>
      </c>
      <c r="AD135" s="53" t="s">
        <v>1286</v>
      </c>
      <c r="AE135" s="53" t="s">
        <v>579</v>
      </c>
      <c r="AF135" s="217"/>
      <c r="AG135" s="226" t="s">
        <v>1353</v>
      </c>
      <c r="AH135" s="226" t="s">
        <v>1355</v>
      </c>
      <c r="AI135" s="24" t="s">
        <v>637</v>
      </c>
      <c r="AJ135" s="24" t="s">
        <v>740</v>
      </c>
      <c r="AK135" s="226"/>
      <c r="AL135" s="221" t="s">
        <v>650</v>
      </c>
      <c r="AM135" s="24" t="s">
        <v>213</v>
      </c>
      <c r="AN135" s="226"/>
      <c r="AO135" s="226"/>
      <c r="AP135" s="226"/>
      <c r="AQ135" s="24" t="s">
        <v>677</v>
      </c>
      <c r="AR135" s="226">
        <v>200</v>
      </c>
      <c r="AS135" s="197" t="s">
        <v>622</v>
      </c>
      <c r="AT135" s="26"/>
      <c r="AU135" s="24"/>
      <c r="AV135" s="24" t="s">
        <v>708</v>
      </c>
      <c r="AW135" s="24">
        <v>0</v>
      </c>
      <c r="AX135" s="54"/>
      <c r="AY135" s="54"/>
      <c r="AZ135" s="54"/>
      <c r="BA135" s="547"/>
      <c r="BB135" s="63"/>
      <c r="BC135" s="26" t="s">
        <v>215</v>
      </c>
      <c r="BD135" s="26" t="s">
        <v>216</v>
      </c>
      <c r="BE135" s="26" t="s">
        <v>217</v>
      </c>
      <c r="BF135" s="26">
        <v>8</v>
      </c>
      <c r="BG135" s="26">
        <f>IFERROR((BV135*(1-Assumptions!$K$3))*(1-BT135),0)</f>
        <v>8.7982399999999998</v>
      </c>
      <c r="BH135" s="168">
        <f t="shared" si="28"/>
        <v>15</v>
      </c>
      <c r="BI135" s="26">
        <v>7.5</v>
      </c>
      <c r="BJ135" s="218">
        <v>7.9</v>
      </c>
      <c r="BK135" s="26"/>
      <c r="BL135" s="218"/>
      <c r="BM135" s="26"/>
      <c r="BN135" s="218">
        <f t="shared" si="29"/>
        <v>7.9</v>
      </c>
      <c r="BO135" s="143">
        <f>IFERROR(((IF(BN135&gt;0,BN135)))*INDEX(Assumptions!$B:$B,MATCH(AB135,Assumptions!$A:$A,0)),0)</f>
        <v>0.158</v>
      </c>
      <c r="BP135" s="55">
        <f>IFERROR(((IF(BN135&gt;0,BN135)))*INDEX(Assumptions!$C:$C,MATCH(AB135,Assumptions!$A:$A,0)),0)</f>
        <v>0</v>
      </c>
      <c r="BQ135" s="55">
        <f>IFERROR(((IF(BN135&gt;0,BN135)))*INDEX(Assumptions!$D:$D,MATCH(AB135,Assumptions!$A:$A,0)),0)</f>
        <v>1.5800000000000002E-2</v>
      </c>
      <c r="BR135" s="55">
        <f>IFERROR(((IF(BN135&gt;0,BN135)))*INDEX(Assumptions!$G:$G,MATCH(AC135,Assumptions!$F:$F,0)),0)</f>
        <v>0</v>
      </c>
      <c r="BS135" s="55">
        <f t="shared" si="30"/>
        <v>0.17380000000000001</v>
      </c>
      <c r="BT135" s="56">
        <f>IFERROR(INDEX(Assumptions!$B:$B,MATCH(AB135,Assumptions!$A:$A,0))+INDEX(Assumptions!$C:$C,MATCH(AB135,Assumptions!$A:$A,0))+INDEX(Assumptions!$D:$D,MATCH(AB135,Assumptions!$A:$A,0))+INDEX(Assumptions!$G:$G,MATCH(AC135,Assumptions!$F:$F,0)),0)</f>
        <v>0</v>
      </c>
      <c r="BU135" s="218">
        <f t="shared" si="26"/>
        <v>8.0738000000000003</v>
      </c>
      <c r="BV135" s="26">
        <f t="shared" si="31"/>
        <v>19.996000000000002</v>
      </c>
      <c r="BW135" s="26">
        <f t="shared" si="32"/>
        <v>21.004201680672271</v>
      </c>
      <c r="BX135" s="24">
        <v>2.5</v>
      </c>
      <c r="BY135" s="218">
        <v>49.99</v>
      </c>
      <c r="BZ135" s="145">
        <v>1</v>
      </c>
      <c r="CA135" s="26">
        <f t="shared" si="33"/>
        <v>8.0738000000000003</v>
      </c>
      <c r="CB135" s="218">
        <f t="shared" si="34"/>
        <v>19.996000000000002</v>
      </c>
      <c r="CC135" s="318">
        <f t="shared" si="35"/>
        <v>0.59622924584916981</v>
      </c>
      <c r="CD135" s="26">
        <f t="shared" si="36"/>
        <v>75</v>
      </c>
      <c r="CE135" s="26"/>
      <c r="CF135" s="26"/>
      <c r="CG135" s="64"/>
      <c r="CH135" s="64"/>
      <c r="CI135" s="64"/>
      <c r="CJ135" s="64" t="s">
        <v>211</v>
      </c>
      <c r="CK135" s="64" t="s">
        <v>704</v>
      </c>
      <c r="CL135" s="64"/>
      <c r="CM135" s="64"/>
      <c r="CN135" s="64"/>
      <c r="CO135" s="65"/>
      <c r="CP135" s="65"/>
      <c r="CQ135" s="53"/>
      <c r="CR135" s="57">
        <v>5</v>
      </c>
      <c r="CS135" s="57">
        <v>8</v>
      </c>
      <c r="CT135" s="175" t="s">
        <v>478</v>
      </c>
      <c r="CU135" s="57"/>
      <c r="CV135" s="57"/>
      <c r="CW135" s="58"/>
      <c r="CX135" s="59"/>
      <c r="CY135" s="90"/>
      <c r="CZ135" s="60"/>
      <c r="DA135" s="60"/>
      <c r="DB135" s="60"/>
      <c r="DC135" s="120"/>
      <c r="DD135" s="61"/>
      <c r="DE135" s="61"/>
      <c r="DF135" s="61"/>
      <c r="DG135" s="61"/>
      <c r="DH135" s="61"/>
      <c r="DI135" s="61"/>
      <c r="DJ135" s="58"/>
      <c r="DK135" s="58"/>
      <c r="DL135" s="58"/>
      <c r="DM135" s="59"/>
      <c r="DN135" s="59"/>
      <c r="DO135" s="59"/>
      <c r="DP135" s="62"/>
      <c r="DQ135" s="62"/>
      <c r="DR135" s="62"/>
      <c r="DS135" s="123">
        <f t="shared" si="37"/>
        <v>0</v>
      </c>
      <c r="DT135" s="123">
        <f t="shared" si="38"/>
        <v>0</v>
      </c>
    </row>
    <row r="136" spans="1:124" s="66" customFormat="1" ht="15" hidden="1" customHeight="1">
      <c r="A136" s="217">
        <v>2260</v>
      </c>
      <c r="B136" s="52" t="s">
        <v>802</v>
      </c>
      <c r="C136" s="52" t="s">
        <v>1184</v>
      </c>
      <c r="D136" s="52">
        <v>7714</v>
      </c>
      <c r="E136" s="217" t="s">
        <v>404</v>
      </c>
      <c r="F136" s="25" t="s">
        <v>414</v>
      </c>
      <c r="G136" s="25">
        <v>3</v>
      </c>
      <c r="H136" s="25"/>
      <c r="I136" s="152">
        <v>43524</v>
      </c>
      <c r="J136" s="25" t="s">
        <v>211</v>
      </c>
      <c r="K136" s="25" t="s">
        <v>479</v>
      </c>
      <c r="L136" s="25" t="s">
        <v>211</v>
      </c>
      <c r="M136" s="25" t="s">
        <v>1037</v>
      </c>
      <c r="N136" s="217">
        <v>61091000</v>
      </c>
      <c r="O136" s="117" t="s">
        <v>1038</v>
      </c>
      <c r="P136" s="51" t="s">
        <v>489</v>
      </c>
      <c r="Q136" s="25" t="s">
        <v>211</v>
      </c>
      <c r="R136" s="25" t="s">
        <v>211</v>
      </c>
      <c r="S136" s="217" t="s">
        <v>370</v>
      </c>
      <c r="T136" s="24" t="s">
        <v>211</v>
      </c>
      <c r="U136" s="24" t="s">
        <v>4</v>
      </c>
      <c r="V136" s="24" t="s">
        <v>551</v>
      </c>
      <c r="W136" s="24" t="s">
        <v>211</v>
      </c>
      <c r="X136" s="24" t="s">
        <v>1039</v>
      </c>
      <c r="Y136" s="24" t="s">
        <v>4</v>
      </c>
      <c r="Z136" s="24" t="s">
        <v>211</v>
      </c>
      <c r="AA136" s="24" t="s">
        <v>211</v>
      </c>
      <c r="AB136" s="65" t="s">
        <v>220</v>
      </c>
      <c r="AC136" s="53" t="s">
        <v>584</v>
      </c>
      <c r="AD136" s="53" t="s">
        <v>1286</v>
      </c>
      <c r="AE136" s="53" t="s">
        <v>579</v>
      </c>
      <c r="AF136" s="217"/>
      <c r="AG136" s="226" t="s">
        <v>1353</v>
      </c>
      <c r="AH136" s="226" t="s">
        <v>1355</v>
      </c>
      <c r="AI136" s="24" t="s">
        <v>637</v>
      </c>
      <c r="AJ136" s="24" t="s">
        <v>740</v>
      </c>
      <c r="AK136" s="24"/>
      <c r="AL136" s="221" t="s">
        <v>650</v>
      </c>
      <c r="AM136" s="24" t="s">
        <v>213</v>
      </c>
      <c r="AN136" s="226"/>
      <c r="AO136" s="226"/>
      <c r="AP136" s="226"/>
      <c r="AQ136" s="24" t="s">
        <v>677</v>
      </c>
      <c r="AR136" s="226">
        <v>200</v>
      </c>
      <c r="AS136" s="197" t="s">
        <v>622</v>
      </c>
      <c r="AT136" s="26"/>
      <c r="AU136" s="24"/>
      <c r="AV136" s="24" t="s">
        <v>708</v>
      </c>
      <c r="AW136" s="24">
        <v>0</v>
      </c>
      <c r="AX136" s="54"/>
      <c r="AY136" s="54"/>
      <c r="AZ136" s="54"/>
      <c r="BA136" s="547"/>
      <c r="BB136" s="63"/>
      <c r="BC136" s="26" t="s">
        <v>215</v>
      </c>
      <c r="BD136" s="26" t="s">
        <v>216</v>
      </c>
      <c r="BE136" s="26" t="s">
        <v>217</v>
      </c>
      <c r="BF136" s="26">
        <v>10.199999999999999</v>
      </c>
      <c r="BG136" s="26">
        <f>IFERROR((BV136*(1-Assumptions!$K$3))*(1-BT136),0)</f>
        <v>10.55824</v>
      </c>
      <c r="BH136" s="168">
        <f t="shared" si="28"/>
        <v>19</v>
      </c>
      <c r="BI136" s="26">
        <v>9.5</v>
      </c>
      <c r="BJ136" s="26">
        <v>10.5</v>
      </c>
      <c r="BK136" s="26"/>
      <c r="BL136" s="218"/>
      <c r="BM136" s="26"/>
      <c r="BN136" s="26">
        <f t="shared" si="29"/>
        <v>10.5</v>
      </c>
      <c r="BO136" s="143">
        <f>IFERROR(((IF(BN136&gt;0,BN136)))*INDEX(Assumptions!$B:$B,MATCH(AB136,Assumptions!$A:$A,0)),0)</f>
        <v>0.21</v>
      </c>
      <c r="BP136" s="55">
        <f>IFERROR(((IF(BN136&gt;0,BN136)))*INDEX(Assumptions!$C:$C,MATCH(AB136,Assumptions!$A:$A,0)),0)</f>
        <v>0</v>
      </c>
      <c r="BQ136" s="55">
        <f>IFERROR(((IF(BN136&gt;0,BN136)))*INDEX(Assumptions!$D:$D,MATCH(AB136,Assumptions!$A:$A,0)),0)</f>
        <v>2.1000000000000001E-2</v>
      </c>
      <c r="BR136" s="55">
        <f>IFERROR(((IF(BN136&gt;0,BN136)))*INDEX(Assumptions!$G:$G,MATCH(AC136,Assumptions!$F:$F,0)),0)</f>
        <v>0</v>
      </c>
      <c r="BS136" s="55">
        <f t="shared" si="30"/>
        <v>0.23099999999999998</v>
      </c>
      <c r="BT136" s="56">
        <f>IFERROR(INDEX(Assumptions!$B:$B,MATCH(AB136,Assumptions!$A:$A,0))+INDEX(Assumptions!$C:$C,MATCH(AB136,Assumptions!$A:$A,0))+INDEX(Assumptions!$D:$D,MATCH(AB136,Assumptions!$A:$A,0))+INDEX(Assumptions!$G:$G,MATCH(AC136,Assumptions!$F:$F,0)),0)</f>
        <v>0</v>
      </c>
      <c r="BU136" s="218">
        <f t="shared" si="26"/>
        <v>10.731</v>
      </c>
      <c r="BV136" s="26">
        <f t="shared" si="31"/>
        <v>23.996000000000002</v>
      </c>
      <c r="BW136" s="26">
        <f t="shared" si="32"/>
        <v>25.205882352941178</v>
      </c>
      <c r="BX136" s="24">
        <v>2.5</v>
      </c>
      <c r="BY136" s="169">
        <v>59.99</v>
      </c>
      <c r="BZ136" s="145">
        <v>1</v>
      </c>
      <c r="CA136" s="26">
        <f t="shared" si="33"/>
        <v>10.731</v>
      </c>
      <c r="CB136" s="218">
        <f t="shared" si="34"/>
        <v>23.996000000000002</v>
      </c>
      <c r="CC136" s="318">
        <f t="shared" si="35"/>
        <v>0.55280046674445749</v>
      </c>
      <c r="CD136" s="26">
        <f t="shared" si="36"/>
        <v>190</v>
      </c>
      <c r="CE136" s="26"/>
      <c r="CF136" s="26"/>
      <c r="CG136" s="64"/>
      <c r="CH136" s="64"/>
      <c r="CI136" s="64"/>
      <c r="CJ136" s="64" t="s">
        <v>211</v>
      </c>
      <c r="CK136" s="64" t="s">
        <v>704</v>
      </c>
      <c r="CL136" s="64"/>
      <c r="CM136" s="64"/>
      <c r="CN136" s="64"/>
      <c r="CO136" s="65"/>
      <c r="CP136" s="65"/>
      <c r="CQ136" s="53"/>
      <c r="CR136" s="57">
        <v>10</v>
      </c>
      <c r="CS136" s="57" t="s">
        <v>211</v>
      </c>
      <c r="CT136" s="175" t="s">
        <v>478</v>
      </c>
      <c r="CU136" s="57"/>
      <c r="CV136" s="57"/>
      <c r="CW136" s="58"/>
      <c r="CX136" s="59"/>
      <c r="CY136" s="90"/>
      <c r="CZ136" s="60"/>
      <c r="DA136" s="60"/>
      <c r="DB136" s="60"/>
      <c r="DC136" s="120"/>
      <c r="DD136" s="61"/>
      <c r="DE136" s="61"/>
      <c r="DF136" s="61"/>
      <c r="DG136" s="61"/>
      <c r="DH136" s="61"/>
      <c r="DI136" s="61"/>
      <c r="DJ136" s="58"/>
      <c r="DK136" s="58"/>
      <c r="DL136" s="58"/>
      <c r="DM136" s="59"/>
      <c r="DN136" s="59"/>
      <c r="DO136" s="59"/>
      <c r="DP136" s="62"/>
      <c r="DQ136" s="62"/>
      <c r="DR136" s="62"/>
      <c r="DS136" s="123">
        <f t="shared" si="37"/>
        <v>0</v>
      </c>
      <c r="DT136" s="123">
        <f t="shared" si="38"/>
        <v>0</v>
      </c>
    </row>
    <row r="137" spans="1:124" s="66" customFormat="1" ht="15" hidden="1" customHeight="1">
      <c r="A137" s="217">
        <v>2265</v>
      </c>
      <c r="B137" s="52" t="s">
        <v>803</v>
      </c>
      <c r="C137" s="52" t="s">
        <v>1188</v>
      </c>
      <c r="D137" s="52">
        <v>7616</v>
      </c>
      <c r="E137" s="217" t="s">
        <v>404</v>
      </c>
      <c r="F137" s="217" t="s">
        <v>415</v>
      </c>
      <c r="G137" s="25">
        <v>3</v>
      </c>
      <c r="H137" s="25"/>
      <c r="I137" s="152">
        <v>43524</v>
      </c>
      <c r="J137" s="25" t="s">
        <v>211</v>
      </c>
      <c r="K137" s="25" t="s">
        <v>479</v>
      </c>
      <c r="L137" s="25" t="s">
        <v>211</v>
      </c>
      <c r="M137" s="25" t="s">
        <v>1037</v>
      </c>
      <c r="N137" s="217">
        <v>61091000</v>
      </c>
      <c r="O137" s="117" t="s">
        <v>1038</v>
      </c>
      <c r="P137" s="51" t="s">
        <v>489</v>
      </c>
      <c r="Q137" s="25" t="s">
        <v>211</v>
      </c>
      <c r="R137" s="25" t="s">
        <v>211</v>
      </c>
      <c r="S137" s="217" t="s">
        <v>370</v>
      </c>
      <c r="T137" s="24" t="s">
        <v>211</v>
      </c>
      <c r="U137" s="24" t="s">
        <v>4</v>
      </c>
      <c r="V137" s="24" t="s">
        <v>551</v>
      </c>
      <c r="W137" s="24" t="s">
        <v>211</v>
      </c>
      <c r="X137" s="24" t="s">
        <v>1039</v>
      </c>
      <c r="Y137" s="24" t="s">
        <v>4</v>
      </c>
      <c r="Z137" s="24" t="s">
        <v>211</v>
      </c>
      <c r="AA137" s="24" t="s">
        <v>211</v>
      </c>
      <c r="AB137" s="65" t="s">
        <v>220</v>
      </c>
      <c r="AC137" s="53" t="s">
        <v>584</v>
      </c>
      <c r="AD137" s="53" t="s">
        <v>1286</v>
      </c>
      <c r="AE137" s="53" t="s">
        <v>579</v>
      </c>
      <c r="AF137" s="217"/>
      <c r="AG137" s="226" t="s">
        <v>1353</v>
      </c>
      <c r="AH137" s="226" t="s">
        <v>1355</v>
      </c>
      <c r="AI137" s="24" t="s">
        <v>637</v>
      </c>
      <c r="AJ137" s="24" t="s">
        <v>740</v>
      </c>
      <c r="AK137" s="24"/>
      <c r="AL137" s="221" t="s">
        <v>650</v>
      </c>
      <c r="AM137" s="24" t="s">
        <v>213</v>
      </c>
      <c r="AN137" s="226"/>
      <c r="AO137" s="226"/>
      <c r="AP137" s="226"/>
      <c r="AQ137" s="24" t="s">
        <v>677</v>
      </c>
      <c r="AR137" s="226">
        <v>200</v>
      </c>
      <c r="AS137" s="197" t="s">
        <v>622</v>
      </c>
      <c r="AT137" s="26"/>
      <c r="AU137" s="24"/>
      <c r="AV137" s="24" t="s">
        <v>708</v>
      </c>
      <c r="AW137" s="24">
        <v>0</v>
      </c>
      <c r="AX137" s="54"/>
      <c r="AY137" s="54"/>
      <c r="AZ137" s="54"/>
      <c r="BA137" s="547"/>
      <c r="BB137" s="63"/>
      <c r="BC137" s="26" t="s">
        <v>215</v>
      </c>
      <c r="BD137" s="26" t="s">
        <v>216</v>
      </c>
      <c r="BE137" s="26" t="s">
        <v>217</v>
      </c>
      <c r="BF137" s="26">
        <v>10.199999999999999</v>
      </c>
      <c r="BG137" s="26">
        <f>IFERROR((BV137*(1-Assumptions!$K$3))*(1-BT137),0)</f>
        <v>10.55824</v>
      </c>
      <c r="BH137" s="168">
        <f t="shared" si="28"/>
        <v>19</v>
      </c>
      <c r="BI137" s="218">
        <v>9.5</v>
      </c>
      <c r="BJ137" s="218">
        <v>10.5</v>
      </c>
      <c r="BK137" s="26"/>
      <c r="BL137" s="218"/>
      <c r="BM137" s="26"/>
      <c r="BN137" s="218">
        <f t="shared" si="29"/>
        <v>10.5</v>
      </c>
      <c r="BO137" s="143">
        <f>IFERROR(((IF(BN137&gt;0,BN137)))*INDEX(Assumptions!$B:$B,MATCH(AB137,Assumptions!$A:$A,0)),0)</f>
        <v>0.21</v>
      </c>
      <c r="BP137" s="55">
        <f>IFERROR(((IF(BN137&gt;0,BN137)))*INDEX(Assumptions!$C:$C,MATCH(AB137,Assumptions!$A:$A,0)),0)</f>
        <v>0</v>
      </c>
      <c r="BQ137" s="55">
        <f>IFERROR(((IF(BN137&gt;0,BN137)))*INDEX(Assumptions!$D:$D,MATCH(AB137,Assumptions!$A:$A,0)),0)</f>
        <v>2.1000000000000001E-2</v>
      </c>
      <c r="BR137" s="55">
        <f>IFERROR(((IF(BN137&gt;0,BN137)))*INDEX(Assumptions!$G:$G,MATCH(AC137,Assumptions!$F:$F,0)),0)</f>
        <v>0</v>
      </c>
      <c r="BS137" s="55">
        <f t="shared" si="30"/>
        <v>0.23099999999999998</v>
      </c>
      <c r="BT137" s="56">
        <f>IFERROR(INDEX(Assumptions!$B:$B,MATCH(AB137,Assumptions!$A:$A,0))+INDEX(Assumptions!$C:$C,MATCH(AB137,Assumptions!$A:$A,0))+INDEX(Assumptions!$D:$D,MATCH(AB137,Assumptions!$A:$A,0))+INDEX(Assumptions!$G:$G,MATCH(AC137,Assumptions!$F:$F,0)),0)</f>
        <v>0</v>
      </c>
      <c r="BU137" s="218">
        <f t="shared" si="26"/>
        <v>10.731</v>
      </c>
      <c r="BV137" s="26">
        <f t="shared" si="31"/>
        <v>23.996000000000002</v>
      </c>
      <c r="BW137" s="26">
        <f t="shared" si="32"/>
        <v>25.205882352941178</v>
      </c>
      <c r="BX137" s="24">
        <v>2.5</v>
      </c>
      <c r="BY137" s="168">
        <v>59.99</v>
      </c>
      <c r="BZ137" s="145">
        <v>1</v>
      </c>
      <c r="CA137" s="26">
        <f t="shared" si="33"/>
        <v>10.731</v>
      </c>
      <c r="CB137" s="218">
        <f t="shared" si="34"/>
        <v>23.996000000000002</v>
      </c>
      <c r="CC137" s="318">
        <f t="shared" si="35"/>
        <v>0.55280046674445749</v>
      </c>
      <c r="CD137" s="26">
        <f t="shared" si="36"/>
        <v>133</v>
      </c>
      <c r="CE137" s="26"/>
      <c r="CF137" s="26"/>
      <c r="CG137" s="64"/>
      <c r="CH137" s="64"/>
      <c r="CI137" s="64"/>
      <c r="CJ137" s="64" t="s">
        <v>211</v>
      </c>
      <c r="CK137" s="64" t="s">
        <v>704</v>
      </c>
      <c r="CL137" s="64"/>
      <c r="CM137" s="64"/>
      <c r="CN137" s="64"/>
      <c r="CO137" s="65"/>
      <c r="CP137" s="65"/>
      <c r="CQ137" s="53"/>
      <c r="CR137" s="57">
        <v>7</v>
      </c>
      <c r="CS137" s="57">
        <v>6</v>
      </c>
      <c r="CT137" s="175" t="s">
        <v>478</v>
      </c>
      <c r="CU137" s="57"/>
      <c r="CV137" s="57"/>
      <c r="CW137" s="58"/>
      <c r="CX137" s="59"/>
      <c r="CY137" s="90"/>
      <c r="CZ137" s="60"/>
      <c r="DA137" s="60"/>
      <c r="DB137" s="60"/>
      <c r="DC137" s="120"/>
      <c r="DD137" s="61"/>
      <c r="DE137" s="61"/>
      <c r="DF137" s="61"/>
      <c r="DG137" s="61"/>
      <c r="DH137" s="61"/>
      <c r="DI137" s="61"/>
      <c r="DJ137" s="58"/>
      <c r="DK137" s="58"/>
      <c r="DL137" s="58"/>
      <c r="DM137" s="59"/>
      <c r="DN137" s="59"/>
      <c r="DO137" s="59"/>
      <c r="DP137" s="62"/>
      <c r="DQ137" s="62"/>
      <c r="DR137" s="62"/>
      <c r="DS137" s="123">
        <f t="shared" si="37"/>
        <v>0</v>
      </c>
      <c r="DT137" s="123">
        <f t="shared" si="38"/>
        <v>0</v>
      </c>
    </row>
    <row r="138" spans="1:124" s="66" customFormat="1" ht="15" hidden="1" customHeight="1">
      <c r="A138" s="217">
        <v>2270</v>
      </c>
      <c r="B138" s="52" t="s">
        <v>804</v>
      </c>
      <c r="C138" s="52" t="s">
        <v>1181</v>
      </c>
      <c r="D138" s="52">
        <v>8007</v>
      </c>
      <c r="E138" s="217" t="s">
        <v>404</v>
      </c>
      <c r="F138" s="217" t="s">
        <v>1297</v>
      </c>
      <c r="G138" s="25">
        <v>3</v>
      </c>
      <c r="H138" s="25"/>
      <c r="I138" s="152">
        <v>43524</v>
      </c>
      <c r="J138" s="25" t="s">
        <v>211</v>
      </c>
      <c r="K138" s="25" t="s">
        <v>479</v>
      </c>
      <c r="L138" s="25" t="s">
        <v>211</v>
      </c>
      <c r="M138" s="25" t="s">
        <v>1037</v>
      </c>
      <c r="N138" s="217">
        <v>61091000</v>
      </c>
      <c r="O138" s="117" t="s">
        <v>1038</v>
      </c>
      <c r="P138" s="51" t="s">
        <v>489</v>
      </c>
      <c r="Q138" s="25" t="s">
        <v>211</v>
      </c>
      <c r="R138" s="25" t="s">
        <v>211</v>
      </c>
      <c r="S138" s="217" t="s">
        <v>515</v>
      </c>
      <c r="T138" s="24" t="s">
        <v>211</v>
      </c>
      <c r="U138" s="24" t="s">
        <v>4</v>
      </c>
      <c r="V138" s="24" t="s">
        <v>551</v>
      </c>
      <c r="W138" s="24" t="s">
        <v>211</v>
      </c>
      <c r="X138" s="24" t="s">
        <v>1039</v>
      </c>
      <c r="Y138" s="24" t="s">
        <v>4</v>
      </c>
      <c r="Z138" s="24" t="s">
        <v>211</v>
      </c>
      <c r="AA138" s="24" t="s">
        <v>211</v>
      </c>
      <c r="AB138" s="65" t="s">
        <v>220</v>
      </c>
      <c r="AC138" s="53" t="s">
        <v>584</v>
      </c>
      <c r="AD138" s="53" t="s">
        <v>1286</v>
      </c>
      <c r="AE138" s="53" t="s">
        <v>579</v>
      </c>
      <c r="AF138" s="217"/>
      <c r="AG138" s="226" t="s">
        <v>1353</v>
      </c>
      <c r="AH138" s="226" t="s">
        <v>1355</v>
      </c>
      <c r="AI138" s="24" t="s">
        <v>637</v>
      </c>
      <c r="AJ138" s="24" t="s">
        <v>740</v>
      </c>
      <c r="AK138" s="24"/>
      <c r="AL138" s="221" t="s">
        <v>650</v>
      </c>
      <c r="AM138" s="24" t="s">
        <v>213</v>
      </c>
      <c r="AN138" s="226"/>
      <c r="AO138" s="226"/>
      <c r="AP138" s="226"/>
      <c r="AQ138" s="24" t="s">
        <v>677</v>
      </c>
      <c r="AR138" s="226">
        <v>200</v>
      </c>
      <c r="AS138" s="197" t="s">
        <v>622</v>
      </c>
      <c r="AT138" s="26"/>
      <c r="AU138" s="24"/>
      <c r="AV138" s="24" t="s">
        <v>708</v>
      </c>
      <c r="AW138" s="24">
        <v>0</v>
      </c>
      <c r="AX138" s="54"/>
      <c r="AY138" s="54"/>
      <c r="AZ138" s="54"/>
      <c r="BA138" s="547"/>
      <c r="BB138" s="63"/>
      <c r="BC138" s="26" t="s">
        <v>215</v>
      </c>
      <c r="BD138" s="26" t="s">
        <v>216</v>
      </c>
      <c r="BE138" s="26" t="s">
        <v>217</v>
      </c>
      <c r="BF138" s="26">
        <v>8</v>
      </c>
      <c r="BG138" s="26">
        <f>IFERROR((BV138*(1-Assumptions!$K$3))*(1-BT138),0)</f>
        <v>8.7982399999999998</v>
      </c>
      <c r="BH138" s="168">
        <f t="shared" si="28"/>
        <v>15</v>
      </c>
      <c r="BI138" s="26">
        <v>7.5</v>
      </c>
      <c r="BJ138" s="26">
        <v>8.9</v>
      </c>
      <c r="BK138" s="26"/>
      <c r="BL138" s="218"/>
      <c r="BM138" s="26"/>
      <c r="BN138" s="26">
        <f t="shared" si="29"/>
        <v>8.9</v>
      </c>
      <c r="BO138" s="143">
        <f>IFERROR(((IF(BN138&gt;0,BN138)))*INDEX(Assumptions!$B:$B,MATCH(AB138,Assumptions!$A:$A,0)),0)</f>
        <v>0.17800000000000002</v>
      </c>
      <c r="BP138" s="55">
        <f>IFERROR(((IF(BN138&gt;0,BN138)))*INDEX(Assumptions!$C:$C,MATCH(AB138,Assumptions!$A:$A,0)),0)</f>
        <v>0</v>
      </c>
      <c r="BQ138" s="55">
        <f>IFERROR(((IF(BN138&gt;0,BN138)))*INDEX(Assumptions!$D:$D,MATCH(AB138,Assumptions!$A:$A,0)),0)</f>
        <v>1.78E-2</v>
      </c>
      <c r="BR138" s="55">
        <f>IFERROR(((IF(BN138&gt;0,BN138)))*INDEX(Assumptions!$G:$G,MATCH(AC138,Assumptions!$F:$F,0)),0)</f>
        <v>0</v>
      </c>
      <c r="BS138" s="55">
        <f t="shared" si="30"/>
        <v>0.19580000000000003</v>
      </c>
      <c r="BT138" s="56">
        <f>IFERROR(INDEX(Assumptions!$B:$B,MATCH(AB138,Assumptions!$A:$A,0))+INDEX(Assumptions!$C:$C,MATCH(AB138,Assumptions!$A:$A,0))+INDEX(Assumptions!$D:$D,MATCH(AB138,Assumptions!$A:$A,0))+INDEX(Assumptions!$G:$G,MATCH(AC138,Assumptions!$F:$F,0)),0)</f>
        <v>0</v>
      </c>
      <c r="BU138" s="218">
        <f t="shared" si="26"/>
        <v>9.0958000000000006</v>
      </c>
      <c r="BV138" s="26">
        <f t="shared" si="31"/>
        <v>19.996000000000002</v>
      </c>
      <c r="BW138" s="26">
        <f t="shared" si="32"/>
        <v>21.004201680672271</v>
      </c>
      <c r="BX138" s="24">
        <v>2.5</v>
      </c>
      <c r="BY138" s="218">
        <v>49.99</v>
      </c>
      <c r="BZ138" s="145">
        <v>1</v>
      </c>
      <c r="CA138" s="26">
        <f t="shared" si="33"/>
        <v>9.0958000000000006</v>
      </c>
      <c r="CB138" s="218">
        <f t="shared" si="34"/>
        <v>19.996000000000002</v>
      </c>
      <c r="CC138" s="318">
        <f t="shared" si="35"/>
        <v>0.54511902380476096</v>
      </c>
      <c r="CD138" s="26">
        <f t="shared" si="36"/>
        <v>60</v>
      </c>
      <c r="CE138" s="26"/>
      <c r="CF138" s="26"/>
      <c r="CG138" s="64"/>
      <c r="CH138" s="64"/>
      <c r="CI138" s="64"/>
      <c r="CJ138" s="64" t="s">
        <v>211</v>
      </c>
      <c r="CK138" s="64" t="s">
        <v>704</v>
      </c>
      <c r="CL138" s="64"/>
      <c r="CM138" s="64"/>
      <c r="CN138" s="64"/>
      <c r="CO138" s="65"/>
      <c r="CP138" s="65"/>
      <c r="CQ138" s="53"/>
      <c r="CR138" s="57">
        <v>4</v>
      </c>
      <c r="CS138" s="57">
        <v>9</v>
      </c>
      <c r="CT138" s="175" t="s">
        <v>478</v>
      </c>
      <c r="CU138" s="57"/>
      <c r="CV138" s="57"/>
      <c r="CW138" s="58"/>
      <c r="CX138" s="59"/>
      <c r="CY138" s="90"/>
      <c r="CZ138" s="60"/>
      <c r="DA138" s="60"/>
      <c r="DB138" s="60"/>
      <c r="DC138" s="120"/>
      <c r="DD138" s="61"/>
      <c r="DE138" s="61"/>
      <c r="DF138" s="61"/>
      <c r="DG138" s="61"/>
      <c r="DH138" s="61"/>
      <c r="DI138" s="61"/>
      <c r="DJ138" s="58"/>
      <c r="DK138" s="58"/>
      <c r="DL138" s="58"/>
      <c r="DM138" s="59"/>
      <c r="DN138" s="59"/>
      <c r="DO138" s="59"/>
      <c r="DP138" s="62"/>
      <c r="DQ138" s="62"/>
      <c r="DR138" s="62"/>
      <c r="DS138" s="123">
        <f t="shared" si="37"/>
        <v>0</v>
      </c>
      <c r="DT138" s="123">
        <f t="shared" si="38"/>
        <v>0</v>
      </c>
    </row>
    <row r="139" spans="1:124" s="66" customFormat="1" ht="15" hidden="1" customHeight="1">
      <c r="A139" s="217">
        <v>2271</v>
      </c>
      <c r="B139" s="52" t="s">
        <v>805</v>
      </c>
      <c r="C139" s="52" t="s">
        <v>1188</v>
      </c>
      <c r="D139" s="52">
        <v>7612</v>
      </c>
      <c r="E139" s="217" t="s">
        <v>404</v>
      </c>
      <c r="F139" s="217" t="s">
        <v>1224</v>
      </c>
      <c r="G139" s="25">
        <v>3</v>
      </c>
      <c r="H139" s="25"/>
      <c r="I139" s="152">
        <v>43524</v>
      </c>
      <c r="J139" s="25" t="s">
        <v>211</v>
      </c>
      <c r="K139" s="25" t="s">
        <v>479</v>
      </c>
      <c r="L139" s="217" t="s">
        <v>211</v>
      </c>
      <c r="M139" s="25" t="s">
        <v>1037</v>
      </c>
      <c r="N139" s="217">
        <v>61091000</v>
      </c>
      <c r="O139" s="117" t="s">
        <v>1038</v>
      </c>
      <c r="P139" s="51" t="s">
        <v>489</v>
      </c>
      <c r="Q139" s="25" t="s">
        <v>211</v>
      </c>
      <c r="R139" s="25" t="s">
        <v>211</v>
      </c>
      <c r="S139" s="217" t="s">
        <v>515</v>
      </c>
      <c r="T139" s="24" t="s">
        <v>211</v>
      </c>
      <c r="U139" s="24" t="s">
        <v>4</v>
      </c>
      <c r="V139" s="24" t="s">
        <v>551</v>
      </c>
      <c r="W139" s="24" t="s">
        <v>211</v>
      </c>
      <c r="X139" s="24" t="s">
        <v>1039</v>
      </c>
      <c r="Y139" s="24" t="s">
        <v>4</v>
      </c>
      <c r="Z139" s="24" t="s">
        <v>211</v>
      </c>
      <c r="AA139" s="24" t="s">
        <v>211</v>
      </c>
      <c r="AB139" s="65" t="s">
        <v>220</v>
      </c>
      <c r="AC139" s="53" t="s">
        <v>584</v>
      </c>
      <c r="AD139" s="53" t="s">
        <v>1286</v>
      </c>
      <c r="AE139" s="53" t="s">
        <v>579</v>
      </c>
      <c r="AF139" s="217"/>
      <c r="AG139" s="226" t="s">
        <v>1353</v>
      </c>
      <c r="AH139" s="226" t="s">
        <v>1355</v>
      </c>
      <c r="AI139" s="24" t="s">
        <v>637</v>
      </c>
      <c r="AJ139" s="24" t="s">
        <v>740</v>
      </c>
      <c r="AK139" s="226"/>
      <c r="AL139" s="221" t="s">
        <v>650</v>
      </c>
      <c r="AM139" s="226" t="s">
        <v>213</v>
      </c>
      <c r="AN139" s="226"/>
      <c r="AO139" s="226"/>
      <c r="AP139" s="226"/>
      <c r="AQ139" s="24" t="s">
        <v>677</v>
      </c>
      <c r="AR139" s="226">
        <v>200</v>
      </c>
      <c r="AS139" s="197" t="s">
        <v>622</v>
      </c>
      <c r="AT139" s="26"/>
      <c r="AU139" s="24"/>
      <c r="AV139" s="24" t="s">
        <v>708</v>
      </c>
      <c r="AW139" s="24">
        <v>0</v>
      </c>
      <c r="AX139" s="54"/>
      <c r="AY139" s="54"/>
      <c r="AZ139" s="54"/>
      <c r="BA139" s="547"/>
      <c r="BB139" s="63"/>
      <c r="BC139" s="26" t="s">
        <v>215</v>
      </c>
      <c r="BD139" s="26" t="s">
        <v>216</v>
      </c>
      <c r="BE139" s="26" t="s">
        <v>217</v>
      </c>
      <c r="BF139" s="26">
        <v>8</v>
      </c>
      <c r="BG139" s="26">
        <f>IFERROR((BV139*(1-Assumptions!$K$3))*(1-BT139),0)</f>
        <v>8.7982399999999998</v>
      </c>
      <c r="BH139" s="168">
        <f t="shared" si="28"/>
        <v>15</v>
      </c>
      <c r="BI139" s="26">
        <v>7.5</v>
      </c>
      <c r="BJ139" s="26">
        <v>8.9</v>
      </c>
      <c r="BK139" s="26"/>
      <c r="BL139" s="218"/>
      <c r="BM139" s="26"/>
      <c r="BN139" s="218">
        <f t="shared" si="29"/>
        <v>8.9</v>
      </c>
      <c r="BO139" s="143">
        <f>IFERROR(((IF(BN139&gt;0,BN139)))*INDEX(Assumptions!$B:$B,MATCH(AB139,Assumptions!$A:$A,0)),0)</f>
        <v>0.17800000000000002</v>
      </c>
      <c r="BP139" s="55">
        <f>IFERROR(((IF(BN139&gt;0,BN139)))*INDEX(Assumptions!$C:$C,MATCH(AB139,Assumptions!$A:$A,0)),0)</f>
        <v>0</v>
      </c>
      <c r="BQ139" s="55">
        <f>IFERROR(((IF(BN139&gt;0,BN139)))*INDEX(Assumptions!$D:$D,MATCH(AB139,Assumptions!$A:$A,0)),0)</f>
        <v>1.78E-2</v>
      </c>
      <c r="BR139" s="55">
        <f>IFERROR(((IF(BN139&gt;0,BN139)))*INDEX(Assumptions!$G:$G,MATCH(AC139,Assumptions!$F:$F,0)),0)</f>
        <v>0</v>
      </c>
      <c r="BS139" s="55">
        <f t="shared" si="30"/>
        <v>0.19580000000000003</v>
      </c>
      <c r="BT139" s="56">
        <f>IFERROR(INDEX(Assumptions!$B:$B,MATCH(AB139,Assumptions!$A:$A,0))+INDEX(Assumptions!$C:$C,MATCH(AB139,Assumptions!$A:$A,0))+INDEX(Assumptions!$D:$D,MATCH(AB139,Assumptions!$A:$A,0))+INDEX(Assumptions!$G:$G,MATCH(AC139,Assumptions!$F:$F,0)),0)</f>
        <v>0</v>
      </c>
      <c r="BU139" s="218">
        <f t="shared" si="26"/>
        <v>9.0958000000000006</v>
      </c>
      <c r="BV139" s="26">
        <f t="shared" si="31"/>
        <v>19.996000000000002</v>
      </c>
      <c r="BW139" s="26">
        <f t="shared" si="32"/>
        <v>21.004201680672271</v>
      </c>
      <c r="BX139" s="24">
        <v>2.5</v>
      </c>
      <c r="BY139" s="218">
        <v>49.99</v>
      </c>
      <c r="BZ139" s="145">
        <v>1</v>
      </c>
      <c r="CA139" s="26">
        <f t="shared" si="33"/>
        <v>9.0958000000000006</v>
      </c>
      <c r="CB139" s="218">
        <f t="shared" si="34"/>
        <v>19.996000000000002</v>
      </c>
      <c r="CC139" s="318">
        <f t="shared" si="35"/>
        <v>0.54511902380476096</v>
      </c>
      <c r="CD139" s="26">
        <f t="shared" si="36"/>
        <v>195</v>
      </c>
      <c r="CE139" s="26"/>
      <c r="CF139" s="218"/>
      <c r="CG139" s="64"/>
      <c r="CH139" s="64"/>
      <c r="CI139" s="64"/>
      <c r="CJ139" s="64" t="s">
        <v>211</v>
      </c>
      <c r="CK139" s="64" t="s">
        <v>704</v>
      </c>
      <c r="CL139" s="64"/>
      <c r="CM139" s="64"/>
      <c r="CN139" s="64"/>
      <c r="CO139" s="65"/>
      <c r="CP139" s="65"/>
      <c r="CQ139" s="53"/>
      <c r="CR139" s="57">
        <v>13</v>
      </c>
      <c r="CS139" s="57" t="s">
        <v>211</v>
      </c>
      <c r="CT139" s="175" t="s">
        <v>478</v>
      </c>
      <c r="CU139" s="57"/>
      <c r="CV139" s="57"/>
      <c r="CW139" s="58"/>
      <c r="CX139" s="59"/>
      <c r="CY139" s="90"/>
      <c r="CZ139" s="60"/>
      <c r="DA139" s="60"/>
      <c r="DB139" s="60"/>
      <c r="DC139" s="120"/>
      <c r="DD139" s="61"/>
      <c r="DE139" s="61"/>
      <c r="DF139" s="61"/>
      <c r="DG139" s="61"/>
      <c r="DH139" s="61"/>
      <c r="DI139" s="61"/>
      <c r="DJ139" s="58"/>
      <c r="DK139" s="58"/>
      <c r="DL139" s="58"/>
      <c r="DM139" s="59"/>
      <c r="DN139" s="59"/>
      <c r="DO139" s="59"/>
      <c r="DP139" s="62"/>
      <c r="DQ139" s="62"/>
      <c r="DR139" s="62"/>
      <c r="DS139" s="123">
        <f t="shared" si="37"/>
        <v>0</v>
      </c>
      <c r="DT139" s="123">
        <f t="shared" si="38"/>
        <v>0</v>
      </c>
    </row>
    <row r="140" spans="1:124" s="66" customFormat="1" ht="15" hidden="1" customHeight="1">
      <c r="A140" s="217">
        <v>2272</v>
      </c>
      <c r="B140" s="52" t="s">
        <v>806</v>
      </c>
      <c r="C140" s="52" t="s">
        <v>1035</v>
      </c>
      <c r="D140" s="52">
        <v>7111</v>
      </c>
      <c r="E140" s="217" t="s">
        <v>404</v>
      </c>
      <c r="F140" s="217" t="s">
        <v>349</v>
      </c>
      <c r="G140" s="217">
        <v>4</v>
      </c>
      <c r="H140" s="217"/>
      <c r="I140" s="152">
        <v>43621</v>
      </c>
      <c r="J140" s="217" t="s">
        <v>211</v>
      </c>
      <c r="K140" s="217" t="s">
        <v>479</v>
      </c>
      <c r="L140" s="217" t="s">
        <v>211</v>
      </c>
      <c r="M140" s="217" t="s">
        <v>1037</v>
      </c>
      <c r="N140" s="217">
        <v>61091000</v>
      </c>
      <c r="O140" s="117" t="s">
        <v>1038</v>
      </c>
      <c r="P140" s="51" t="s">
        <v>489</v>
      </c>
      <c r="Q140" s="217" t="s">
        <v>211</v>
      </c>
      <c r="R140" s="217" t="s">
        <v>211</v>
      </c>
      <c r="S140" s="217" t="s">
        <v>515</v>
      </c>
      <c r="T140" s="226" t="s">
        <v>211</v>
      </c>
      <c r="U140" s="226" t="s">
        <v>4</v>
      </c>
      <c r="V140" s="226" t="s">
        <v>551</v>
      </c>
      <c r="W140" s="226" t="s">
        <v>211</v>
      </c>
      <c r="X140" s="226" t="s">
        <v>1039</v>
      </c>
      <c r="Y140" s="226" t="s">
        <v>4</v>
      </c>
      <c r="Z140" s="226" t="s">
        <v>211</v>
      </c>
      <c r="AA140" s="226" t="s">
        <v>211</v>
      </c>
      <c r="AB140" s="65" t="s">
        <v>220</v>
      </c>
      <c r="AC140" s="53" t="s">
        <v>584</v>
      </c>
      <c r="AD140" s="53" t="s">
        <v>1286</v>
      </c>
      <c r="AE140" s="53" t="s">
        <v>579</v>
      </c>
      <c r="AF140" s="217"/>
      <c r="AG140" s="226" t="s">
        <v>1353</v>
      </c>
      <c r="AH140" s="226" t="s">
        <v>1355</v>
      </c>
      <c r="AI140" s="226" t="s">
        <v>637</v>
      </c>
      <c r="AJ140" s="226" t="s">
        <v>740</v>
      </c>
      <c r="AK140" s="226"/>
      <c r="AL140" s="221" t="s">
        <v>650</v>
      </c>
      <c r="AM140" s="226" t="s">
        <v>213</v>
      </c>
      <c r="AN140" s="226"/>
      <c r="AO140" s="226"/>
      <c r="AP140" s="226"/>
      <c r="AQ140" s="226" t="s">
        <v>677</v>
      </c>
      <c r="AR140" s="226">
        <v>200</v>
      </c>
      <c r="AS140" s="197" t="s">
        <v>693</v>
      </c>
      <c r="AT140" s="218"/>
      <c r="AU140" s="226"/>
      <c r="AV140" s="226" t="s">
        <v>708</v>
      </c>
      <c r="AW140" s="226">
        <v>0</v>
      </c>
      <c r="AX140" s="54"/>
      <c r="AY140" s="54"/>
      <c r="AZ140" s="54"/>
      <c r="BA140" s="547"/>
      <c r="BB140" s="63"/>
      <c r="BC140" s="218" t="s">
        <v>215</v>
      </c>
      <c r="BD140" s="218" t="s">
        <v>1042</v>
      </c>
      <c r="BE140" s="218" t="s">
        <v>1043</v>
      </c>
      <c r="BF140" s="218">
        <v>7.9</v>
      </c>
      <c r="BG140" s="218">
        <v>7.9</v>
      </c>
      <c r="BH140" s="218"/>
      <c r="BI140" s="218"/>
      <c r="BJ140" s="218">
        <v>8.6999999999999993</v>
      </c>
      <c r="BK140" s="218"/>
      <c r="BL140" s="218"/>
      <c r="BM140" s="218"/>
      <c r="BN140" s="218">
        <f t="shared" si="29"/>
        <v>8.6999999999999993</v>
      </c>
      <c r="BO140" s="143">
        <f>IFERROR(((IF(BN140&gt;0,BN140)))*INDEX(Assumptions!$B:$B,MATCH(AB140,Assumptions!$A:$A,0)),0)</f>
        <v>0.17399999999999999</v>
      </c>
      <c r="BP140" s="55">
        <f>IFERROR(((IF(BN140&gt;0,BN140)))*INDEX(Assumptions!$C:$C,MATCH(AB140,Assumptions!$A:$A,0)),0)</f>
        <v>0</v>
      </c>
      <c r="BQ140" s="55">
        <f>IFERROR(((IF(BN140&gt;0,BN140)))*INDEX(Assumptions!$D:$D,MATCH(AB140,Assumptions!$A:$A,0)),0)</f>
        <v>1.7399999999999999E-2</v>
      </c>
      <c r="BR140" s="55">
        <f>IFERROR(((IF(BN140&gt;0,BN140)))*INDEX(Assumptions!$G:$G,MATCH(AC140,Assumptions!$F:$F,0)),0)</f>
        <v>0</v>
      </c>
      <c r="BS140" s="55">
        <f t="shared" si="30"/>
        <v>0.19139999999999999</v>
      </c>
      <c r="BT140" s="56">
        <f>IFERROR(INDEX(Assumptions!$B:$B,MATCH(AB140,Assumptions!$A:$A,0))+INDEX(Assumptions!$C:$C,MATCH(AB140,Assumptions!$A:$A,0))+INDEX(Assumptions!$D:$D,MATCH(AB140,Assumptions!$A:$A,0))+INDEX(Assumptions!$G:$G,MATCH(AC140,Assumptions!$F:$F,0)),0)</f>
        <v>0</v>
      </c>
      <c r="BU140" s="218">
        <f t="shared" si="26"/>
        <v>8.8913999999999991</v>
      </c>
      <c r="BV140" s="218">
        <f t="shared" si="31"/>
        <v>19.996000000000002</v>
      </c>
      <c r="BW140" s="218">
        <f t="shared" si="32"/>
        <v>21.004201680672271</v>
      </c>
      <c r="BX140" s="226">
        <v>2.5</v>
      </c>
      <c r="BY140" s="218">
        <v>49.99</v>
      </c>
      <c r="BZ140" s="145">
        <v>1</v>
      </c>
      <c r="CA140" s="218">
        <f t="shared" si="33"/>
        <v>8.8913999999999991</v>
      </c>
      <c r="CB140" s="218">
        <f t="shared" si="34"/>
        <v>19.996000000000002</v>
      </c>
      <c r="CC140" s="315">
        <f t="shared" si="35"/>
        <v>0.55534106821364282</v>
      </c>
      <c r="CD140" s="218">
        <f t="shared" si="36"/>
        <v>0</v>
      </c>
      <c r="CE140" s="218"/>
      <c r="CF140" s="218"/>
      <c r="CG140" s="64"/>
      <c r="CH140" s="64"/>
      <c r="CI140" s="64"/>
      <c r="CJ140" s="64"/>
      <c r="CK140" s="64"/>
      <c r="CL140" s="64"/>
      <c r="CM140" s="64"/>
      <c r="CN140" s="64"/>
      <c r="CO140" s="65"/>
      <c r="CP140" s="65"/>
      <c r="CQ140" s="53"/>
      <c r="CR140" s="57">
        <v>10</v>
      </c>
      <c r="CS140" s="57" t="s">
        <v>211</v>
      </c>
      <c r="CT140" s="175" t="s">
        <v>478</v>
      </c>
      <c r="CU140" s="57"/>
      <c r="CV140" s="57"/>
      <c r="CW140" s="58"/>
      <c r="CX140" s="59"/>
      <c r="CY140" s="90"/>
      <c r="CZ140" s="60"/>
      <c r="DA140" s="60"/>
      <c r="DB140" s="60"/>
      <c r="DC140" s="120"/>
      <c r="DD140" s="61"/>
      <c r="DE140" s="61"/>
      <c r="DF140" s="61"/>
      <c r="DG140" s="61"/>
      <c r="DH140" s="61"/>
      <c r="DI140" s="61"/>
      <c r="DJ140" s="58"/>
      <c r="DK140" s="58"/>
      <c r="DL140" s="58"/>
      <c r="DM140" s="59"/>
      <c r="DN140" s="59"/>
      <c r="DO140" s="59"/>
      <c r="DP140" s="62"/>
      <c r="DQ140" s="62"/>
      <c r="DR140" s="62"/>
      <c r="DS140" s="123">
        <f t="shared" si="37"/>
        <v>0</v>
      </c>
      <c r="DT140" s="123">
        <f t="shared" si="38"/>
        <v>0</v>
      </c>
    </row>
    <row r="141" spans="1:124" s="66" customFormat="1" ht="15" hidden="1" customHeight="1">
      <c r="A141" s="217">
        <v>2273</v>
      </c>
      <c r="B141" s="52" t="s">
        <v>807</v>
      </c>
      <c r="C141" s="52" t="s">
        <v>1078</v>
      </c>
      <c r="D141" s="52">
        <v>8132</v>
      </c>
      <c r="E141" s="217" t="s">
        <v>404</v>
      </c>
      <c r="F141" s="217" t="s">
        <v>1195</v>
      </c>
      <c r="G141" s="217">
        <v>4</v>
      </c>
      <c r="H141" s="217"/>
      <c r="I141" s="152">
        <v>43621</v>
      </c>
      <c r="J141" s="217" t="s">
        <v>211</v>
      </c>
      <c r="K141" s="217" t="s">
        <v>479</v>
      </c>
      <c r="L141" s="217" t="s">
        <v>211</v>
      </c>
      <c r="M141" s="217" t="s">
        <v>1037</v>
      </c>
      <c r="N141" s="217">
        <v>61091000</v>
      </c>
      <c r="O141" s="117" t="s">
        <v>1038</v>
      </c>
      <c r="P141" s="51" t="s">
        <v>489</v>
      </c>
      <c r="Q141" s="217" t="s">
        <v>211</v>
      </c>
      <c r="R141" s="217" t="s">
        <v>211</v>
      </c>
      <c r="S141" s="217" t="s">
        <v>370</v>
      </c>
      <c r="T141" s="226" t="s">
        <v>211</v>
      </c>
      <c r="U141" s="226" t="s">
        <v>4</v>
      </c>
      <c r="V141" s="226" t="s">
        <v>551</v>
      </c>
      <c r="W141" s="226" t="s">
        <v>211</v>
      </c>
      <c r="X141" s="226" t="s">
        <v>1039</v>
      </c>
      <c r="Y141" s="226" t="s">
        <v>4</v>
      </c>
      <c r="Z141" s="226" t="s">
        <v>211</v>
      </c>
      <c r="AA141" s="226" t="s">
        <v>211</v>
      </c>
      <c r="AB141" s="65" t="s">
        <v>220</v>
      </c>
      <c r="AC141" s="53" t="s">
        <v>584</v>
      </c>
      <c r="AD141" s="53" t="s">
        <v>1286</v>
      </c>
      <c r="AE141" s="53" t="s">
        <v>579</v>
      </c>
      <c r="AF141" s="217"/>
      <c r="AG141" s="226" t="s">
        <v>1353</v>
      </c>
      <c r="AH141" s="226" t="s">
        <v>1355</v>
      </c>
      <c r="AI141" s="226" t="s">
        <v>637</v>
      </c>
      <c r="AJ141" s="226" t="s">
        <v>740</v>
      </c>
      <c r="AK141" s="226"/>
      <c r="AL141" s="221" t="s">
        <v>650</v>
      </c>
      <c r="AM141" s="226" t="s">
        <v>213</v>
      </c>
      <c r="AN141" s="226"/>
      <c r="AO141" s="226"/>
      <c r="AP141" s="226"/>
      <c r="AQ141" s="226" t="s">
        <v>677</v>
      </c>
      <c r="AR141" s="226">
        <v>200</v>
      </c>
      <c r="AS141" s="197" t="s">
        <v>693</v>
      </c>
      <c r="AT141" s="218"/>
      <c r="AU141" s="226"/>
      <c r="AV141" s="226" t="s">
        <v>708</v>
      </c>
      <c r="AW141" s="226">
        <v>0</v>
      </c>
      <c r="AX141" s="54"/>
      <c r="AY141" s="54"/>
      <c r="AZ141" s="54"/>
      <c r="BA141" s="547"/>
      <c r="BB141" s="63"/>
      <c r="BC141" s="218" t="s">
        <v>215</v>
      </c>
      <c r="BD141" s="218" t="s">
        <v>1042</v>
      </c>
      <c r="BE141" s="218" t="s">
        <v>1043</v>
      </c>
      <c r="BF141" s="218">
        <v>10.5</v>
      </c>
      <c r="BG141" s="218">
        <v>10.5</v>
      </c>
      <c r="BH141" s="218"/>
      <c r="BI141" s="218"/>
      <c r="BJ141" s="218">
        <v>11.3</v>
      </c>
      <c r="BK141" s="218"/>
      <c r="BL141" s="218"/>
      <c r="BM141" s="218"/>
      <c r="BN141" s="218">
        <f t="shared" si="29"/>
        <v>11.3</v>
      </c>
      <c r="BO141" s="143">
        <f>IFERROR(((IF(BN141&gt;0,BN141)))*INDEX(Assumptions!$B:$B,MATCH(AB141,Assumptions!$A:$A,0)),0)</f>
        <v>0.22600000000000001</v>
      </c>
      <c r="BP141" s="55">
        <f>IFERROR(((IF(BN141&gt;0,BN141)))*INDEX(Assumptions!$C:$C,MATCH(AB141,Assumptions!$A:$A,0)),0)</f>
        <v>0</v>
      </c>
      <c r="BQ141" s="55">
        <f>IFERROR(((IF(BN141&gt;0,BN141)))*INDEX(Assumptions!$D:$D,MATCH(AB141,Assumptions!$A:$A,0)),0)</f>
        <v>2.2600000000000002E-2</v>
      </c>
      <c r="BR141" s="55">
        <f>IFERROR(((IF(BN141&gt;0,BN141)))*INDEX(Assumptions!$G:$G,MATCH(AC141,Assumptions!$F:$F,0)),0)</f>
        <v>0</v>
      </c>
      <c r="BS141" s="55">
        <f t="shared" si="30"/>
        <v>0.24860000000000002</v>
      </c>
      <c r="BT141" s="56">
        <f>IFERROR(INDEX(Assumptions!$B:$B,MATCH(AB141,Assumptions!$A:$A,0))+INDEX(Assumptions!$C:$C,MATCH(AB141,Assumptions!$A:$A,0))+INDEX(Assumptions!$D:$D,MATCH(AB141,Assumptions!$A:$A,0))+INDEX(Assumptions!$G:$G,MATCH(AC141,Assumptions!$F:$F,0)),0)</f>
        <v>0</v>
      </c>
      <c r="BU141" s="218">
        <f t="shared" si="26"/>
        <v>11.5486</v>
      </c>
      <c r="BV141" s="218">
        <f t="shared" si="31"/>
        <v>23.996000000000002</v>
      </c>
      <c r="BW141" s="218">
        <f t="shared" si="32"/>
        <v>25.205882352941178</v>
      </c>
      <c r="BX141" s="226">
        <v>2.5</v>
      </c>
      <c r="BY141" s="168">
        <v>59.99</v>
      </c>
      <c r="BZ141" s="145">
        <v>1</v>
      </c>
      <c r="CA141" s="218">
        <f t="shared" si="33"/>
        <v>11.5486</v>
      </c>
      <c r="CB141" s="218">
        <f t="shared" si="34"/>
        <v>23.996000000000002</v>
      </c>
      <c r="CC141" s="315">
        <f t="shared" si="35"/>
        <v>0.51872812135355895</v>
      </c>
      <c r="CD141" s="218">
        <f t="shared" si="36"/>
        <v>0</v>
      </c>
      <c r="CE141" s="218"/>
      <c r="CF141" s="218"/>
      <c r="CG141" s="64"/>
      <c r="CH141" s="64"/>
      <c r="CI141" s="64"/>
      <c r="CJ141" s="64"/>
      <c r="CK141" s="64"/>
      <c r="CL141" s="64"/>
      <c r="CM141" s="64"/>
      <c r="CN141" s="64"/>
      <c r="CO141" s="65"/>
      <c r="CP141" s="65"/>
      <c r="CQ141" s="53"/>
      <c r="CR141" s="57">
        <v>10</v>
      </c>
      <c r="CS141" s="57" t="s">
        <v>211</v>
      </c>
      <c r="CT141" s="175" t="s">
        <v>478</v>
      </c>
      <c r="CU141" s="57"/>
      <c r="CV141" s="57"/>
      <c r="CW141" s="58"/>
      <c r="CX141" s="59"/>
      <c r="CY141" s="90"/>
      <c r="CZ141" s="60"/>
      <c r="DA141" s="60"/>
      <c r="DB141" s="60"/>
      <c r="DC141" s="120"/>
      <c r="DD141" s="61"/>
      <c r="DE141" s="61"/>
      <c r="DF141" s="61"/>
      <c r="DG141" s="61"/>
      <c r="DH141" s="61"/>
      <c r="DI141" s="61"/>
      <c r="DJ141" s="58"/>
      <c r="DK141" s="58"/>
      <c r="DL141" s="58"/>
      <c r="DM141" s="59"/>
      <c r="DN141" s="59"/>
      <c r="DO141" s="59"/>
      <c r="DP141" s="62"/>
      <c r="DQ141" s="62"/>
      <c r="DR141" s="62"/>
      <c r="DS141" s="123">
        <f t="shared" si="37"/>
        <v>0</v>
      </c>
      <c r="DT141" s="123">
        <f t="shared" si="38"/>
        <v>0</v>
      </c>
    </row>
    <row r="142" spans="1:124" s="66" customFormat="1" ht="15" hidden="1" customHeight="1">
      <c r="A142" s="217">
        <v>2275</v>
      </c>
      <c r="B142" s="52" t="s">
        <v>834</v>
      </c>
      <c r="C142" s="52" t="s">
        <v>1078</v>
      </c>
      <c r="D142" s="52">
        <v>8135</v>
      </c>
      <c r="E142" s="217" t="s">
        <v>416</v>
      </c>
      <c r="F142" s="217" t="s">
        <v>391</v>
      </c>
      <c r="G142" s="25">
        <v>3</v>
      </c>
      <c r="H142" s="25"/>
      <c r="I142" s="217"/>
      <c r="J142" s="25" t="s">
        <v>211</v>
      </c>
      <c r="K142" s="25" t="s">
        <v>479</v>
      </c>
      <c r="L142" s="217" t="s">
        <v>211</v>
      </c>
      <c r="M142" s="25" t="s">
        <v>486</v>
      </c>
      <c r="N142" s="217">
        <v>62034990</v>
      </c>
      <c r="O142" s="117" t="s">
        <v>1169</v>
      </c>
      <c r="P142" s="51" t="s">
        <v>489</v>
      </c>
      <c r="Q142" s="25" t="s">
        <v>211</v>
      </c>
      <c r="R142" s="25" t="s">
        <v>211</v>
      </c>
      <c r="S142" s="217" t="s">
        <v>515</v>
      </c>
      <c r="T142" s="24" t="s">
        <v>211</v>
      </c>
      <c r="U142" s="24" t="s">
        <v>555</v>
      </c>
      <c r="V142" s="205" t="s">
        <v>1279</v>
      </c>
      <c r="W142" s="24" t="s">
        <v>530</v>
      </c>
      <c r="X142" s="24" t="s">
        <v>1208</v>
      </c>
      <c r="Y142" s="24" t="s">
        <v>578</v>
      </c>
      <c r="Z142" s="24" t="s">
        <v>211</v>
      </c>
      <c r="AA142" s="24" t="s">
        <v>211</v>
      </c>
      <c r="AB142" s="65" t="s">
        <v>220</v>
      </c>
      <c r="AC142" s="53" t="s">
        <v>221</v>
      </c>
      <c r="AD142" s="53" t="s">
        <v>258</v>
      </c>
      <c r="AE142" s="53" t="s">
        <v>741</v>
      </c>
      <c r="AF142" s="217"/>
      <c r="AG142" s="24" t="s">
        <v>590</v>
      </c>
      <c r="AH142" s="24" t="s">
        <v>619</v>
      </c>
      <c r="AI142" s="24" t="s">
        <v>211</v>
      </c>
      <c r="AJ142" s="24" t="s">
        <v>648</v>
      </c>
      <c r="AK142" s="24"/>
      <c r="AL142" s="428" t="s">
        <v>650</v>
      </c>
      <c r="AM142" s="24" t="s">
        <v>652</v>
      </c>
      <c r="AN142" s="226"/>
      <c r="AO142" s="226"/>
      <c r="AP142" s="226"/>
      <c r="AQ142" s="226" t="s">
        <v>678</v>
      </c>
      <c r="AR142" s="24">
        <v>250</v>
      </c>
      <c r="AS142" s="197">
        <v>6.5</v>
      </c>
      <c r="AT142" s="26" t="s">
        <v>1254</v>
      </c>
      <c r="AU142" s="24"/>
      <c r="AV142" s="24" t="s">
        <v>711</v>
      </c>
      <c r="AW142" s="24">
        <v>22</v>
      </c>
      <c r="AX142" s="54"/>
      <c r="AY142" s="54"/>
      <c r="AZ142" s="54"/>
      <c r="BA142" s="219">
        <v>0.92</v>
      </c>
      <c r="BB142" s="63"/>
      <c r="BC142" s="26" t="s">
        <v>215</v>
      </c>
      <c r="BD142" s="26" t="s">
        <v>216</v>
      </c>
      <c r="BE142" s="26" t="s">
        <v>217</v>
      </c>
      <c r="BF142" s="26">
        <v>16.899999999999999</v>
      </c>
      <c r="BG142" s="26">
        <f>IFERROR((BV142*(1-Assumptions!$K$3))*(1-BT142),0)</f>
        <v>17.211078719999996</v>
      </c>
      <c r="BH142" s="26">
        <v>45</v>
      </c>
      <c r="BI142" s="26">
        <v>15</v>
      </c>
      <c r="BJ142" s="26"/>
      <c r="BK142" s="26"/>
      <c r="BL142" s="296">
        <v>17.8</v>
      </c>
      <c r="BM142" s="26"/>
      <c r="BN142" s="576">
        <f t="shared" ref="BN142:BN173" si="39">IF(BM142&gt;0,BM142,IF(BL142&gt;0,BL142,IF(BK142&gt;0,BK142,IF(BJ142&gt;0,BJ142,IF(BI142&gt;0,BI142,0)))))</f>
        <v>17.8</v>
      </c>
      <c r="BO142" s="143">
        <f>IFERROR(((IF(BN142&gt;0,BN142)))*INDEX(Assumptions!$B:$B,MATCH(AB142,Assumptions!$A:$A,0)),0)</f>
        <v>0.35600000000000004</v>
      </c>
      <c r="BP142" s="55">
        <f>IFERROR(((IF(BN142&gt;0,BN142)))*INDEX(Assumptions!$C:$C,MATCH(AB142,Assumptions!$A:$A,0)),0)</f>
        <v>0</v>
      </c>
      <c r="BQ142" s="55">
        <f>IFERROR(((IF(BN142&gt;0,BN142)))*INDEX(Assumptions!$D:$D,MATCH(AB142,Assumptions!$A:$A,0)),0)</f>
        <v>3.56E-2</v>
      </c>
      <c r="BR142" s="55">
        <f>IFERROR(((IF(BN142&gt;0,BN142)))*INDEX(Assumptions!$G:$G,MATCH(AC142,Assumptions!$F:$F,0)),0)</f>
        <v>0</v>
      </c>
      <c r="BS142" s="55">
        <f t="shared" si="30"/>
        <v>0.39160000000000006</v>
      </c>
      <c r="BT142" s="56">
        <f>IFERROR(INDEX(Assumptions!$B:$B,MATCH(AB142,Assumptions!$A:$A,0))+INDEX(Assumptions!$C:$C,MATCH(AB142,Assumptions!$A:$A,0))+INDEX(Assumptions!$D:$D,MATCH(AB142,Assumptions!$A:$A,0))+INDEX(Assumptions!$G:$G,MATCH(AC142,Assumptions!$F:$F,0)),0)</f>
        <v>2.1999999999999999E-2</v>
      </c>
      <c r="BU142" s="26">
        <f t="shared" ref="BU142:BU159" si="40">((IF(BN142&gt;0,BN142,IF(BM142&gt;0,BM142,IF(BI142&gt;0,BI142,0)))))+BS142</f>
        <v>18.191600000000001</v>
      </c>
      <c r="BV142" s="26">
        <f t="shared" si="31"/>
        <v>39.995999999999995</v>
      </c>
      <c r="BW142" s="26">
        <f t="shared" si="32"/>
        <v>42.012605042016808</v>
      </c>
      <c r="BX142" s="24">
        <v>2.5</v>
      </c>
      <c r="BY142" s="218">
        <v>99.99</v>
      </c>
      <c r="BZ142" s="145">
        <v>1</v>
      </c>
      <c r="CA142" s="26">
        <f t="shared" si="33"/>
        <v>18.191600000000001</v>
      </c>
      <c r="CB142" s="26">
        <f t="shared" ref="CB142:CB195" si="41">IF(BN142=0,"",BZ142*BV142)</f>
        <v>39.995999999999995</v>
      </c>
      <c r="CC142" s="315">
        <f t="shared" si="35"/>
        <v>0.5451645164516451</v>
      </c>
      <c r="CD142" s="26">
        <f t="shared" si="36"/>
        <v>585</v>
      </c>
      <c r="CE142" s="26"/>
      <c r="CF142" s="26"/>
      <c r="CG142" s="64"/>
      <c r="CH142" s="64"/>
      <c r="CI142" s="64"/>
      <c r="CJ142" s="64"/>
      <c r="CK142" s="64" t="s">
        <v>716</v>
      </c>
      <c r="CL142" s="64"/>
      <c r="CM142" s="64"/>
      <c r="CN142" s="64"/>
      <c r="CO142" s="65"/>
      <c r="CP142" s="65"/>
      <c r="CQ142" s="53"/>
      <c r="CR142" s="57">
        <v>13</v>
      </c>
      <c r="CS142" s="57" t="s">
        <v>211</v>
      </c>
      <c r="CT142" s="211">
        <v>32</v>
      </c>
      <c r="CU142" s="57"/>
      <c r="CV142" s="57"/>
      <c r="CW142" s="58"/>
      <c r="CX142" s="59"/>
      <c r="CY142" s="90"/>
      <c r="CZ142" s="60"/>
      <c r="DA142" s="60"/>
      <c r="DB142" s="60"/>
      <c r="DC142" s="120"/>
      <c r="DD142" s="61"/>
      <c r="DE142" s="61"/>
      <c r="DF142" s="61"/>
      <c r="DG142" s="61"/>
      <c r="DH142" s="61"/>
      <c r="DI142" s="61"/>
      <c r="DJ142" s="58"/>
      <c r="DK142" s="58"/>
      <c r="DL142" s="58"/>
      <c r="DM142" s="59"/>
      <c r="DN142" s="59"/>
      <c r="DO142" s="59"/>
      <c r="DP142" s="62"/>
      <c r="DQ142" s="62"/>
      <c r="DR142" s="62"/>
      <c r="DS142" s="123">
        <f t="shared" si="37"/>
        <v>0</v>
      </c>
      <c r="DT142" s="123">
        <f t="shared" si="38"/>
        <v>0</v>
      </c>
    </row>
    <row r="143" spans="1:124" s="66" customFormat="1" ht="15" hidden="1" customHeight="1">
      <c r="A143" s="217">
        <v>2280</v>
      </c>
      <c r="B143" s="52" t="s">
        <v>835</v>
      </c>
      <c r="C143" s="52" t="s">
        <v>1185</v>
      </c>
      <c r="D143" s="52">
        <v>8203</v>
      </c>
      <c r="E143" s="217" t="s">
        <v>416</v>
      </c>
      <c r="F143" s="217" t="s">
        <v>382</v>
      </c>
      <c r="G143" s="25">
        <v>3</v>
      </c>
      <c r="H143" s="25"/>
      <c r="I143" s="217"/>
      <c r="J143" s="25" t="s">
        <v>211</v>
      </c>
      <c r="K143" s="25" t="s">
        <v>479</v>
      </c>
      <c r="L143" s="217" t="s">
        <v>211</v>
      </c>
      <c r="M143" s="25" t="s">
        <v>486</v>
      </c>
      <c r="N143" s="25">
        <v>62034990</v>
      </c>
      <c r="O143" s="117" t="s">
        <v>1169</v>
      </c>
      <c r="P143" s="51" t="s">
        <v>489</v>
      </c>
      <c r="Q143" s="25" t="s">
        <v>211</v>
      </c>
      <c r="R143" s="25" t="s">
        <v>211</v>
      </c>
      <c r="S143" s="217" t="s">
        <v>512</v>
      </c>
      <c r="T143" s="24" t="s">
        <v>211</v>
      </c>
      <c r="U143" s="24" t="s">
        <v>555</v>
      </c>
      <c r="V143" s="205" t="s">
        <v>1279</v>
      </c>
      <c r="W143" s="24" t="s">
        <v>530</v>
      </c>
      <c r="X143" s="24" t="s">
        <v>1208</v>
      </c>
      <c r="Y143" s="24" t="s">
        <v>578</v>
      </c>
      <c r="Z143" s="24" t="s">
        <v>211</v>
      </c>
      <c r="AA143" s="24" t="s">
        <v>211</v>
      </c>
      <c r="AB143" s="65" t="s">
        <v>220</v>
      </c>
      <c r="AC143" s="53" t="s">
        <v>221</v>
      </c>
      <c r="AD143" s="53" t="s">
        <v>258</v>
      </c>
      <c r="AE143" s="53" t="s">
        <v>579</v>
      </c>
      <c r="AF143" s="25"/>
      <c r="AG143" s="226" t="s">
        <v>590</v>
      </c>
      <c r="AH143" s="24" t="s">
        <v>604</v>
      </c>
      <c r="AI143" s="24" t="s">
        <v>211</v>
      </c>
      <c r="AJ143" s="24" t="s">
        <v>648</v>
      </c>
      <c r="AK143" s="226"/>
      <c r="AL143" s="428" t="s">
        <v>650</v>
      </c>
      <c r="AM143" s="226" t="s">
        <v>652</v>
      </c>
      <c r="AN143" s="226"/>
      <c r="AO143" s="226"/>
      <c r="AP143" s="226"/>
      <c r="AQ143" s="24" t="s">
        <v>678</v>
      </c>
      <c r="AR143" s="24">
        <v>250</v>
      </c>
      <c r="AS143" s="197">
        <v>3.8</v>
      </c>
      <c r="AT143" s="26" t="s">
        <v>1256</v>
      </c>
      <c r="AU143" s="24" t="s">
        <v>695</v>
      </c>
      <c r="AV143" s="24" t="s">
        <v>711</v>
      </c>
      <c r="AW143" s="24">
        <v>22</v>
      </c>
      <c r="AX143" s="54"/>
      <c r="AY143" s="54"/>
      <c r="AZ143" s="54"/>
      <c r="BA143" s="219">
        <v>0.76</v>
      </c>
      <c r="BB143" s="63"/>
      <c r="BC143" s="26" t="s">
        <v>215</v>
      </c>
      <c r="BD143" s="26" t="s">
        <v>216</v>
      </c>
      <c r="BE143" s="26" t="s">
        <v>217</v>
      </c>
      <c r="BF143" s="26">
        <v>15.2</v>
      </c>
      <c r="BG143" s="26">
        <f>IFERROR((BV143*(1-Assumptions!$K$3))*(1-BT143),0)</f>
        <v>15.489798719999996</v>
      </c>
      <c r="BH143" s="26">
        <v>45</v>
      </c>
      <c r="BI143" s="26">
        <v>15</v>
      </c>
      <c r="BJ143" s="26"/>
      <c r="BK143" s="26"/>
      <c r="BL143" s="293">
        <v>15.3</v>
      </c>
      <c r="BM143" s="26">
        <v>15.1</v>
      </c>
      <c r="BN143" s="574">
        <f t="shared" si="39"/>
        <v>15.1</v>
      </c>
      <c r="BO143" s="143">
        <f>IFERROR(((IF(BN143&gt;0,BN143)))*INDEX(Assumptions!$B:$B,MATCH(AB143,Assumptions!$A:$A,0)),0)</f>
        <v>0.30199999999999999</v>
      </c>
      <c r="BP143" s="55">
        <f>IFERROR(((IF(BN143&gt;0,BN143)))*INDEX(Assumptions!$C:$C,MATCH(AB143,Assumptions!$A:$A,0)),0)</f>
        <v>0</v>
      </c>
      <c r="BQ143" s="55">
        <f>IFERROR(((IF(BN143&gt;0,BN143)))*INDEX(Assumptions!$D:$D,MATCH(AB143,Assumptions!$A:$A,0)),0)</f>
        <v>3.0200000000000001E-2</v>
      </c>
      <c r="BR143" s="55">
        <f>IFERROR(((IF(BN143&gt;0,BN143)))*INDEX(Assumptions!$G:$G,MATCH(AC143,Assumptions!$F:$F,0)),0)</f>
        <v>0</v>
      </c>
      <c r="BS143" s="55">
        <f t="shared" si="30"/>
        <v>0.3322</v>
      </c>
      <c r="BT143" s="56">
        <f>IFERROR(INDEX(Assumptions!$B:$B,MATCH(AB143,Assumptions!$A:$A,0))+INDEX(Assumptions!$C:$C,MATCH(AB143,Assumptions!$A:$A,0))+INDEX(Assumptions!$D:$D,MATCH(AB143,Assumptions!$A:$A,0))+INDEX(Assumptions!$G:$G,MATCH(AC143,Assumptions!$F:$F,0)),0)</f>
        <v>2.1999999999999999E-2</v>
      </c>
      <c r="BU143" s="26">
        <f t="shared" si="40"/>
        <v>15.4322</v>
      </c>
      <c r="BV143" s="26">
        <f t="shared" si="31"/>
        <v>35.995999999999995</v>
      </c>
      <c r="BW143" s="26">
        <f t="shared" si="32"/>
        <v>37.810924369747902</v>
      </c>
      <c r="BX143" s="24">
        <v>2.5</v>
      </c>
      <c r="BY143" s="218">
        <v>89.99</v>
      </c>
      <c r="BZ143" s="145">
        <v>1</v>
      </c>
      <c r="CA143" s="26">
        <f t="shared" si="33"/>
        <v>15.4322</v>
      </c>
      <c r="CB143" s="26">
        <f t="shared" si="41"/>
        <v>35.995999999999995</v>
      </c>
      <c r="CC143" s="318">
        <f t="shared" si="35"/>
        <v>0.57128014223802637</v>
      </c>
      <c r="CD143" s="26">
        <f t="shared" si="36"/>
        <v>225</v>
      </c>
      <c r="CE143" s="26"/>
      <c r="CF143" s="26"/>
      <c r="CG143" s="64"/>
      <c r="CH143" s="64"/>
      <c r="CI143" s="64"/>
      <c r="CJ143" s="64"/>
      <c r="CK143" s="64" t="s">
        <v>716</v>
      </c>
      <c r="CL143" s="64"/>
      <c r="CM143" s="64"/>
      <c r="CN143" s="64"/>
      <c r="CO143" s="65"/>
      <c r="CP143" s="65"/>
      <c r="CQ143" s="53"/>
      <c r="CR143" s="57">
        <v>5</v>
      </c>
      <c r="CS143" s="57">
        <v>8</v>
      </c>
      <c r="CT143" s="211">
        <v>32</v>
      </c>
      <c r="CU143" s="57"/>
      <c r="CV143" s="57"/>
      <c r="CW143" s="58"/>
      <c r="CX143" s="59"/>
      <c r="CY143" s="90"/>
      <c r="CZ143" s="60"/>
      <c r="DA143" s="60"/>
      <c r="DB143" s="60"/>
      <c r="DC143" s="120"/>
      <c r="DD143" s="61"/>
      <c r="DE143" s="61"/>
      <c r="DF143" s="61"/>
      <c r="DG143" s="61"/>
      <c r="DH143" s="61"/>
      <c r="DI143" s="61"/>
      <c r="DJ143" s="58"/>
      <c r="DK143" s="58"/>
      <c r="DL143" s="58"/>
      <c r="DM143" s="59"/>
      <c r="DN143" s="59"/>
      <c r="DO143" s="59"/>
      <c r="DP143" s="62"/>
      <c r="DQ143" s="62"/>
      <c r="DR143" s="62"/>
      <c r="DS143" s="123">
        <f t="shared" si="37"/>
        <v>0</v>
      </c>
      <c r="DT143" s="123">
        <f t="shared" si="38"/>
        <v>0</v>
      </c>
    </row>
    <row r="144" spans="1:124" s="66" customFormat="1" ht="15" hidden="1" customHeight="1">
      <c r="A144" s="217">
        <v>2285</v>
      </c>
      <c r="B144" s="52" t="s">
        <v>836</v>
      </c>
      <c r="C144" s="52" t="s">
        <v>1070</v>
      </c>
      <c r="D144" s="206">
        <v>7513</v>
      </c>
      <c r="E144" s="217" t="s">
        <v>416</v>
      </c>
      <c r="F144" s="217" t="s">
        <v>384</v>
      </c>
      <c r="G144" s="25">
        <v>3</v>
      </c>
      <c r="H144" s="25"/>
      <c r="I144" s="217"/>
      <c r="J144" s="25" t="s">
        <v>211</v>
      </c>
      <c r="K144" s="25" t="s">
        <v>479</v>
      </c>
      <c r="L144" s="217" t="s">
        <v>211</v>
      </c>
      <c r="M144" s="25" t="s">
        <v>486</v>
      </c>
      <c r="N144" s="25">
        <v>62034990</v>
      </c>
      <c r="O144" s="117" t="s">
        <v>1169</v>
      </c>
      <c r="P144" s="51" t="s">
        <v>489</v>
      </c>
      <c r="Q144" s="25" t="s">
        <v>211</v>
      </c>
      <c r="R144" s="25" t="s">
        <v>211</v>
      </c>
      <c r="S144" s="217" t="s">
        <v>512</v>
      </c>
      <c r="T144" s="24" t="s">
        <v>211</v>
      </c>
      <c r="U144" s="24" t="s">
        <v>555</v>
      </c>
      <c r="V144" s="205" t="s">
        <v>1279</v>
      </c>
      <c r="W144" s="24" t="s">
        <v>530</v>
      </c>
      <c r="X144" s="24" t="s">
        <v>1208</v>
      </c>
      <c r="Y144" s="24" t="s">
        <v>578</v>
      </c>
      <c r="Z144" s="24" t="s">
        <v>211</v>
      </c>
      <c r="AA144" s="24" t="s">
        <v>211</v>
      </c>
      <c r="AB144" s="65" t="s">
        <v>220</v>
      </c>
      <c r="AC144" s="53" t="s">
        <v>221</v>
      </c>
      <c r="AD144" s="53" t="s">
        <v>258</v>
      </c>
      <c r="AE144" s="53" t="s">
        <v>579</v>
      </c>
      <c r="AF144" s="25"/>
      <c r="AG144" s="226" t="s">
        <v>590</v>
      </c>
      <c r="AH144" s="24" t="s">
        <v>604</v>
      </c>
      <c r="AI144" s="24" t="s">
        <v>211</v>
      </c>
      <c r="AJ144" s="24" t="s">
        <v>648</v>
      </c>
      <c r="AK144" s="24"/>
      <c r="AL144" s="428" t="s">
        <v>650</v>
      </c>
      <c r="AM144" s="24" t="s">
        <v>652</v>
      </c>
      <c r="AN144" s="226"/>
      <c r="AO144" s="226"/>
      <c r="AP144" s="226"/>
      <c r="AQ144" s="24" t="s">
        <v>678</v>
      </c>
      <c r="AR144" s="24">
        <v>250</v>
      </c>
      <c r="AS144" s="197">
        <v>3.8</v>
      </c>
      <c r="AT144" s="26" t="s">
        <v>1256</v>
      </c>
      <c r="AU144" s="24" t="s">
        <v>695</v>
      </c>
      <c r="AV144" s="24" t="s">
        <v>711</v>
      </c>
      <c r="AW144" s="24">
        <v>22</v>
      </c>
      <c r="AX144" s="54"/>
      <c r="AY144" s="54"/>
      <c r="AZ144" s="54"/>
      <c r="BA144" s="219">
        <v>0.76</v>
      </c>
      <c r="BB144" s="63"/>
      <c r="BC144" s="26" t="s">
        <v>215</v>
      </c>
      <c r="BD144" s="26" t="s">
        <v>216</v>
      </c>
      <c r="BE144" s="26" t="s">
        <v>217</v>
      </c>
      <c r="BF144" s="26">
        <v>15.2</v>
      </c>
      <c r="BG144" s="26">
        <f>IFERROR((BV144*(1-Assumptions!$K$3))*(1-BT144),0)</f>
        <v>15.489798719999996</v>
      </c>
      <c r="BH144" s="26">
        <v>45</v>
      </c>
      <c r="BI144" s="26">
        <v>15</v>
      </c>
      <c r="BJ144" s="26"/>
      <c r="BK144" s="26"/>
      <c r="BL144" s="293">
        <v>15.3</v>
      </c>
      <c r="BM144" s="218">
        <v>15.1</v>
      </c>
      <c r="BN144" s="574">
        <f t="shared" si="39"/>
        <v>15.1</v>
      </c>
      <c r="BO144" s="143">
        <f>IFERROR(((IF(BN144&gt;0,BN144)))*INDEX(Assumptions!$B:$B,MATCH(AB144,Assumptions!$A:$A,0)),0)</f>
        <v>0.30199999999999999</v>
      </c>
      <c r="BP144" s="55">
        <f>IFERROR(((IF(BN144&gt;0,BN144)))*INDEX(Assumptions!$C:$C,MATCH(AB144,Assumptions!$A:$A,0)),0)</f>
        <v>0</v>
      </c>
      <c r="BQ144" s="55">
        <f>IFERROR(((IF(BN144&gt;0,BN144)))*INDEX(Assumptions!$D:$D,MATCH(AB144,Assumptions!$A:$A,0)),0)</f>
        <v>3.0200000000000001E-2</v>
      </c>
      <c r="BR144" s="55">
        <f>IFERROR(((IF(BN144&gt;0,BN144)))*INDEX(Assumptions!$G:$G,MATCH(AC144,Assumptions!$F:$F,0)),0)</f>
        <v>0</v>
      </c>
      <c r="BS144" s="55">
        <f t="shared" si="30"/>
        <v>0.3322</v>
      </c>
      <c r="BT144" s="56">
        <f>IFERROR(INDEX(Assumptions!$B:$B,MATCH(AB144,Assumptions!$A:$A,0))+INDEX(Assumptions!$C:$C,MATCH(AB144,Assumptions!$A:$A,0))+INDEX(Assumptions!$D:$D,MATCH(AB144,Assumptions!$A:$A,0))+INDEX(Assumptions!$G:$G,MATCH(AC144,Assumptions!$F:$F,0)),0)</f>
        <v>2.1999999999999999E-2</v>
      </c>
      <c r="BU144" s="26">
        <f t="shared" si="40"/>
        <v>15.4322</v>
      </c>
      <c r="BV144" s="26">
        <f t="shared" si="31"/>
        <v>35.995999999999995</v>
      </c>
      <c r="BW144" s="26">
        <f t="shared" si="32"/>
        <v>37.810924369747902</v>
      </c>
      <c r="BX144" s="24">
        <v>2.5</v>
      </c>
      <c r="BY144" s="218">
        <v>89.99</v>
      </c>
      <c r="BZ144" s="145">
        <v>1</v>
      </c>
      <c r="CA144" s="26">
        <f t="shared" si="33"/>
        <v>15.4322</v>
      </c>
      <c r="CB144" s="26">
        <f t="shared" si="41"/>
        <v>35.995999999999995</v>
      </c>
      <c r="CC144" s="318">
        <f t="shared" si="35"/>
        <v>0.57128014223802637</v>
      </c>
      <c r="CD144" s="26">
        <f t="shared" si="36"/>
        <v>585</v>
      </c>
      <c r="CE144" s="26"/>
      <c r="CF144" s="26"/>
      <c r="CG144" s="64"/>
      <c r="CH144" s="64"/>
      <c r="CI144" s="64"/>
      <c r="CJ144" s="64" t="s">
        <v>721</v>
      </c>
      <c r="CK144" s="64" t="s">
        <v>716</v>
      </c>
      <c r="CL144" s="64">
        <v>43494</v>
      </c>
      <c r="CM144" s="64"/>
      <c r="CN144" s="64"/>
      <c r="CO144" s="65"/>
      <c r="CP144" s="65"/>
      <c r="CQ144" s="53"/>
      <c r="CR144" s="57">
        <v>13</v>
      </c>
      <c r="CS144" s="57" t="s">
        <v>211</v>
      </c>
      <c r="CT144" s="211">
        <v>32</v>
      </c>
      <c r="CU144" s="57"/>
      <c r="CV144" s="57"/>
      <c r="CW144" s="58"/>
      <c r="CX144" s="59"/>
      <c r="CY144" s="90"/>
      <c r="CZ144" s="60"/>
      <c r="DA144" s="60"/>
      <c r="DB144" s="60"/>
      <c r="DC144" s="120"/>
      <c r="DD144" s="61"/>
      <c r="DE144" s="61"/>
      <c r="DF144" s="61"/>
      <c r="DG144" s="61"/>
      <c r="DH144" s="61"/>
      <c r="DI144" s="61"/>
      <c r="DJ144" s="58"/>
      <c r="DK144" s="58"/>
      <c r="DL144" s="58"/>
      <c r="DM144" s="59"/>
      <c r="DN144" s="59"/>
      <c r="DO144" s="59"/>
      <c r="DP144" s="62"/>
      <c r="DQ144" s="62"/>
      <c r="DR144" s="62"/>
      <c r="DS144" s="123">
        <f t="shared" si="37"/>
        <v>0</v>
      </c>
      <c r="DT144" s="123">
        <f t="shared" si="38"/>
        <v>0</v>
      </c>
    </row>
    <row r="145" spans="1:124" s="66" customFormat="1" ht="15" hidden="1" customHeight="1">
      <c r="A145" s="217">
        <v>2286</v>
      </c>
      <c r="B145" s="52" t="s">
        <v>846</v>
      </c>
      <c r="C145" s="52" t="s">
        <v>1078</v>
      </c>
      <c r="D145" s="52">
        <v>1006</v>
      </c>
      <c r="E145" s="25" t="s">
        <v>416</v>
      </c>
      <c r="F145" s="25" t="s">
        <v>1198</v>
      </c>
      <c r="G145" s="25">
        <v>3</v>
      </c>
      <c r="H145" s="25"/>
      <c r="I145" s="152">
        <v>43511</v>
      </c>
      <c r="J145" s="25" t="s">
        <v>211</v>
      </c>
      <c r="K145" s="25" t="s">
        <v>479</v>
      </c>
      <c r="L145" s="217" t="s">
        <v>211</v>
      </c>
      <c r="M145" s="25" t="s">
        <v>486</v>
      </c>
      <c r="N145" s="217">
        <v>62034990</v>
      </c>
      <c r="O145" s="117" t="s">
        <v>1169</v>
      </c>
      <c r="P145" s="51" t="s">
        <v>489</v>
      </c>
      <c r="Q145" s="25" t="s">
        <v>211</v>
      </c>
      <c r="R145" s="25" t="s">
        <v>211</v>
      </c>
      <c r="S145" s="25" t="s">
        <v>515</v>
      </c>
      <c r="T145" s="226" t="s">
        <v>211</v>
      </c>
      <c r="U145" s="226" t="s">
        <v>555</v>
      </c>
      <c r="V145" s="205" t="s">
        <v>1279</v>
      </c>
      <c r="W145" s="226" t="s">
        <v>530</v>
      </c>
      <c r="X145" s="226" t="s">
        <v>1208</v>
      </c>
      <c r="Y145" s="226" t="s">
        <v>578</v>
      </c>
      <c r="Z145" s="226" t="s">
        <v>211</v>
      </c>
      <c r="AA145" s="226" t="s">
        <v>211</v>
      </c>
      <c r="AB145" s="65" t="s">
        <v>220</v>
      </c>
      <c r="AC145" s="53" t="s">
        <v>221</v>
      </c>
      <c r="AD145" s="53" t="s">
        <v>258</v>
      </c>
      <c r="AE145" s="53" t="s">
        <v>741</v>
      </c>
      <c r="AF145" s="25"/>
      <c r="AG145" s="226" t="s">
        <v>590</v>
      </c>
      <c r="AH145" s="226" t="s">
        <v>591</v>
      </c>
      <c r="AI145" s="226" t="s">
        <v>211</v>
      </c>
      <c r="AJ145" s="24" t="s">
        <v>648</v>
      </c>
      <c r="AK145" s="24"/>
      <c r="AL145" s="428" t="s">
        <v>650</v>
      </c>
      <c r="AM145" s="226" t="s">
        <v>652</v>
      </c>
      <c r="AN145" s="226"/>
      <c r="AO145" s="226"/>
      <c r="AP145" s="226"/>
      <c r="AQ145" s="226" t="s">
        <v>671</v>
      </c>
      <c r="AR145" s="24">
        <v>250</v>
      </c>
      <c r="AS145" s="197">
        <v>6.3</v>
      </c>
      <c r="AT145" s="26" t="s">
        <v>1244</v>
      </c>
      <c r="AU145" s="24">
        <v>1000</v>
      </c>
      <c r="AV145" s="24" t="s">
        <v>711</v>
      </c>
      <c r="AW145" s="24">
        <v>22</v>
      </c>
      <c r="AX145" s="54"/>
      <c r="AY145" s="54"/>
      <c r="AZ145" s="54"/>
      <c r="BA145" s="219">
        <v>0.8</v>
      </c>
      <c r="BB145" s="63"/>
      <c r="BC145" s="26" t="s">
        <v>215</v>
      </c>
      <c r="BD145" s="26" t="s">
        <v>216</v>
      </c>
      <c r="BE145" s="26" t="s">
        <v>217</v>
      </c>
      <c r="BF145" s="26">
        <v>15.2</v>
      </c>
      <c r="BG145" s="26">
        <f>IFERROR((BV145*(1-Assumptions!$K$3))*(1-BT145),0)</f>
        <v>17.211078719999996</v>
      </c>
      <c r="BH145" s="26">
        <v>45</v>
      </c>
      <c r="BI145" s="26">
        <v>15</v>
      </c>
      <c r="BJ145" s="26"/>
      <c r="BK145" s="26"/>
      <c r="BL145" s="296">
        <v>18.7</v>
      </c>
      <c r="BM145" s="26">
        <v>17.899999999999999</v>
      </c>
      <c r="BN145" s="576">
        <f t="shared" si="39"/>
        <v>17.899999999999999</v>
      </c>
      <c r="BO145" s="143">
        <f>IFERROR(((IF(BN145&gt;0,BN145)))*INDEX(Assumptions!$B:$B,MATCH(AB145,Assumptions!$A:$A,0)),0)</f>
        <v>0.35799999999999998</v>
      </c>
      <c r="BP145" s="55">
        <f>IFERROR(((IF(BN145&gt;0,BN145)))*INDEX(Assumptions!$C:$C,MATCH(AB145,Assumptions!$A:$A,0)),0)</f>
        <v>0</v>
      </c>
      <c r="BQ145" s="55">
        <f>IFERROR(((IF(BN145&gt;0,BN145)))*INDEX(Assumptions!$D:$D,MATCH(AB145,Assumptions!$A:$A,0)),0)</f>
        <v>3.5799999999999998E-2</v>
      </c>
      <c r="BR145" s="55">
        <f>IFERROR(((IF(BN145&gt;0,BN145)))*INDEX(Assumptions!$G:$G,MATCH(AC145,Assumptions!$F:$F,0)),0)</f>
        <v>0</v>
      </c>
      <c r="BS145" s="55">
        <f t="shared" si="30"/>
        <v>0.39379999999999998</v>
      </c>
      <c r="BT145" s="56">
        <f>IFERROR(INDEX(Assumptions!$B:$B,MATCH(AB145,Assumptions!$A:$A,0))+INDEX(Assumptions!$C:$C,MATCH(AB145,Assumptions!$A:$A,0))+INDEX(Assumptions!$D:$D,MATCH(AB145,Assumptions!$A:$A,0))+INDEX(Assumptions!$G:$G,MATCH(AC145,Assumptions!$F:$F,0)),0)</f>
        <v>2.1999999999999999E-2</v>
      </c>
      <c r="BU145" s="26">
        <f t="shared" si="40"/>
        <v>18.293799999999997</v>
      </c>
      <c r="BV145" s="26">
        <f t="shared" si="31"/>
        <v>39.995999999999995</v>
      </c>
      <c r="BW145" s="26">
        <f t="shared" si="32"/>
        <v>42.012605042016808</v>
      </c>
      <c r="BX145" s="24">
        <v>2.5</v>
      </c>
      <c r="BY145" s="218">
        <v>99.99</v>
      </c>
      <c r="BZ145" s="145">
        <v>1</v>
      </c>
      <c r="CA145" s="26">
        <f t="shared" si="33"/>
        <v>18.293799999999997</v>
      </c>
      <c r="CB145" s="26">
        <f t="shared" si="41"/>
        <v>39.995999999999995</v>
      </c>
      <c r="CC145" s="315">
        <f t="shared" si="35"/>
        <v>0.54260926092609263</v>
      </c>
      <c r="CD145" s="26">
        <f t="shared" si="36"/>
        <v>585</v>
      </c>
      <c r="CE145" s="26"/>
      <c r="CF145" s="26"/>
      <c r="CG145" s="64"/>
      <c r="CH145" s="64"/>
      <c r="CI145" s="64"/>
      <c r="CJ145" s="64"/>
      <c r="CK145" s="64"/>
      <c r="CL145" s="64"/>
      <c r="CM145" s="64"/>
      <c r="CN145" s="64"/>
      <c r="CO145" s="65"/>
      <c r="CP145" s="65"/>
      <c r="CQ145" s="53"/>
      <c r="CR145" s="57">
        <v>13</v>
      </c>
      <c r="CS145" s="57" t="s">
        <v>211</v>
      </c>
      <c r="CT145" s="211">
        <v>32</v>
      </c>
      <c r="CU145" s="57"/>
      <c r="CV145" s="57"/>
      <c r="CW145" s="58"/>
      <c r="CX145" s="59"/>
      <c r="CY145" s="90"/>
      <c r="CZ145" s="60"/>
      <c r="DA145" s="60"/>
      <c r="DB145" s="60"/>
      <c r="DC145" s="120"/>
      <c r="DD145" s="61"/>
      <c r="DE145" s="61"/>
      <c r="DF145" s="61"/>
      <c r="DG145" s="61"/>
      <c r="DH145" s="61"/>
      <c r="DI145" s="61"/>
      <c r="DJ145" s="58"/>
      <c r="DK145" s="58"/>
      <c r="DL145" s="58"/>
      <c r="DM145" s="59"/>
      <c r="DN145" s="59"/>
      <c r="DO145" s="59"/>
      <c r="DP145" s="62"/>
      <c r="DQ145" s="62"/>
      <c r="DR145" s="62"/>
      <c r="DS145" s="123">
        <f t="shared" si="37"/>
        <v>0</v>
      </c>
      <c r="DT145" s="123">
        <f t="shared" si="38"/>
        <v>0</v>
      </c>
    </row>
    <row r="146" spans="1:124" s="66" customFormat="1" ht="15" hidden="1" customHeight="1">
      <c r="A146" s="217">
        <v>2287</v>
      </c>
      <c r="B146" s="52" t="s">
        <v>1551</v>
      </c>
      <c r="C146" s="52" t="s">
        <v>1188</v>
      </c>
      <c r="D146" s="52">
        <v>7613</v>
      </c>
      <c r="E146" s="217" t="s">
        <v>416</v>
      </c>
      <c r="F146" s="217" t="s">
        <v>1552</v>
      </c>
      <c r="G146" s="217">
        <v>3</v>
      </c>
      <c r="H146" s="217"/>
      <c r="I146" s="152">
        <v>43622</v>
      </c>
      <c r="J146" s="217" t="s">
        <v>211</v>
      </c>
      <c r="K146" s="217" t="s">
        <v>479</v>
      </c>
      <c r="L146" s="217" t="s">
        <v>211</v>
      </c>
      <c r="M146" s="217" t="s">
        <v>486</v>
      </c>
      <c r="N146" s="217">
        <v>62034990</v>
      </c>
      <c r="O146" s="117" t="s">
        <v>1169</v>
      </c>
      <c r="P146" s="51" t="s">
        <v>489</v>
      </c>
      <c r="Q146" s="217" t="s">
        <v>211</v>
      </c>
      <c r="R146" s="217" t="s">
        <v>211</v>
      </c>
      <c r="S146" s="217" t="s">
        <v>512</v>
      </c>
      <c r="T146" s="226" t="s">
        <v>211</v>
      </c>
      <c r="U146" s="226" t="s">
        <v>555</v>
      </c>
      <c r="V146" s="205" t="s">
        <v>1279</v>
      </c>
      <c r="W146" s="226" t="s">
        <v>530</v>
      </c>
      <c r="X146" s="226" t="s">
        <v>1208</v>
      </c>
      <c r="Y146" s="226" t="s">
        <v>578</v>
      </c>
      <c r="Z146" s="226" t="s">
        <v>211</v>
      </c>
      <c r="AA146" s="226" t="s">
        <v>211</v>
      </c>
      <c r="AB146" s="65" t="s">
        <v>220</v>
      </c>
      <c r="AC146" s="53" t="s">
        <v>221</v>
      </c>
      <c r="AD146" s="53" t="s">
        <v>258</v>
      </c>
      <c r="AE146" s="53" t="s">
        <v>579</v>
      </c>
      <c r="AF146" s="217"/>
      <c r="AG146" s="226" t="s">
        <v>590</v>
      </c>
      <c r="AH146" s="226" t="s">
        <v>604</v>
      </c>
      <c r="AI146" s="226" t="s">
        <v>211</v>
      </c>
      <c r="AJ146" s="226" t="s">
        <v>648</v>
      </c>
      <c r="AK146" s="226"/>
      <c r="AL146" s="428" t="s">
        <v>650</v>
      </c>
      <c r="AM146" s="226" t="s">
        <v>652</v>
      </c>
      <c r="AN146" s="226"/>
      <c r="AO146" s="226"/>
      <c r="AP146" s="226"/>
      <c r="AQ146" s="226" t="s">
        <v>678</v>
      </c>
      <c r="AR146" s="226">
        <v>250</v>
      </c>
      <c r="AS146" s="197">
        <v>3.8</v>
      </c>
      <c r="AT146" s="218" t="s">
        <v>1256</v>
      </c>
      <c r="AU146" s="226" t="s">
        <v>695</v>
      </c>
      <c r="AV146" s="226" t="s">
        <v>711</v>
      </c>
      <c r="AW146" s="226">
        <v>22</v>
      </c>
      <c r="AX146" s="54"/>
      <c r="AY146" s="54"/>
      <c r="AZ146" s="54"/>
      <c r="BA146" s="219">
        <v>0.76</v>
      </c>
      <c r="BB146" s="63"/>
      <c r="BC146" s="218" t="s">
        <v>215</v>
      </c>
      <c r="BD146" s="218" t="s">
        <v>216</v>
      </c>
      <c r="BE146" s="218" t="s">
        <v>217</v>
      </c>
      <c r="BF146" s="218">
        <v>15.2</v>
      </c>
      <c r="BG146" s="218">
        <f>IFERROR((BV146*(1-Assumptions!$K$3))*(1-BT146),0)</f>
        <v>15.489798719999996</v>
      </c>
      <c r="BH146" s="218">
        <v>45</v>
      </c>
      <c r="BI146" s="218">
        <v>15</v>
      </c>
      <c r="BJ146" s="218"/>
      <c r="BK146" s="218"/>
      <c r="BL146" s="293">
        <v>15.3</v>
      </c>
      <c r="BM146" s="218">
        <v>15.1</v>
      </c>
      <c r="BN146" s="574">
        <f t="shared" si="39"/>
        <v>15.1</v>
      </c>
      <c r="BO146" s="143">
        <f>IFERROR(((IF(BN146&gt;0,BN146)))*INDEX(Assumptions!$B:$B,MATCH(AB146,Assumptions!$A:$A,0)),0)</f>
        <v>0.30199999999999999</v>
      </c>
      <c r="BP146" s="55">
        <f>IFERROR(((IF(BN146&gt;0,BN146)))*INDEX(Assumptions!$C:$C,MATCH(AB146,Assumptions!$A:$A,0)),0)</f>
        <v>0</v>
      </c>
      <c r="BQ146" s="55">
        <f>IFERROR(((IF(BN146&gt;0,BN146)))*INDEX(Assumptions!$D:$D,MATCH(AB146,Assumptions!$A:$A,0)),0)</f>
        <v>3.0200000000000001E-2</v>
      </c>
      <c r="BR146" s="55">
        <f>IFERROR(((IF(BN146&gt;0,BN146)))*INDEX(Assumptions!$G:$G,MATCH(AC146,Assumptions!$F:$F,0)),0)</f>
        <v>0</v>
      </c>
      <c r="BS146" s="55">
        <f t="shared" si="30"/>
        <v>0.3322</v>
      </c>
      <c r="BT146" s="56">
        <f>IFERROR(INDEX(Assumptions!$B:$B,MATCH(AB146,Assumptions!$A:$A,0))+INDEX(Assumptions!$C:$C,MATCH(AB146,Assumptions!$A:$A,0))+INDEX(Assumptions!$D:$D,MATCH(AB146,Assumptions!$A:$A,0))+INDEX(Assumptions!$G:$G,MATCH(AC146,Assumptions!$F:$F,0)),0)</f>
        <v>2.1999999999999999E-2</v>
      </c>
      <c r="BU146" s="218">
        <f t="shared" si="40"/>
        <v>15.4322</v>
      </c>
      <c r="BV146" s="218">
        <f t="shared" si="31"/>
        <v>35.995999999999995</v>
      </c>
      <c r="BW146" s="218">
        <f t="shared" si="32"/>
        <v>37.810924369747902</v>
      </c>
      <c r="BX146" s="226">
        <v>2.5</v>
      </c>
      <c r="BY146" s="218">
        <v>89.99</v>
      </c>
      <c r="BZ146" s="145">
        <v>1</v>
      </c>
      <c r="CA146" s="218">
        <f t="shared" si="33"/>
        <v>15.4322</v>
      </c>
      <c r="CB146" s="218">
        <f t="shared" si="41"/>
        <v>35.995999999999995</v>
      </c>
      <c r="CC146" s="318">
        <f t="shared" si="35"/>
        <v>0.57128014223802637</v>
      </c>
      <c r="CD146" s="218">
        <f t="shared" si="36"/>
        <v>0</v>
      </c>
      <c r="CE146" s="218"/>
      <c r="CF146" s="218"/>
      <c r="CG146" s="64"/>
      <c r="CH146" s="64"/>
      <c r="CI146" s="64"/>
      <c r="CJ146" s="64" t="s">
        <v>721</v>
      </c>
      <c r="CK146" s="64" t="s">
        <v>716</v>
      </c>
      <c r="CL146" s="64">
        <v>43494</v>
      </c>
      <c r="CM146" s="64"/>
      <c r="CN146" s="64"/>
      <c r="CO146" s="65"/>
      <c r="CP146" s="65"/>
      <c r="CQ146" s="53"/>
      <c r="CR146" s="57">
        <v>0</v>
      </c>
      <c r="CS146" s="57" t="s">
        <v>211</v>
      </c>
      <c r="CT146" s="211">
        <v>32</v>
      </c>
      <c r="CU146" s="57"/>
      <c r="CV146" s="57"/>
      <c r="CW146" s="58"/>
      <c r="CX146" s="59"/>
      <c r="CY146" s="90"/>
      <c r="CZ146" s="621">
        <v>27</v>
      </c>
      <c r="DA146" s="60"/>
      <c r="DB146" s="60">
        <v>43650</v>
      </c>
      <c r="DC146" s="120"/>
      <c r="DD146" s="61"/>
      <c r="DE146" s="61"/>
      <c r="DF146" s="61"/>
      <c r="DG146" s="61"/>
      <c r="DH146" s="61"/>
      <c r="DI146" s="61"/>
      <c r="DJ146" s="58"/>
      <c r="DK146" s="58"/>
      <c r="DL146" s="58"/>
      <c r="DM146" s="59"/>
      <c r="DN146" s="59"/>
      <c r="DO146" s="59"/>
      <c r="DP146" s="62"/>
      <c r="DQ146" s="62"/>
      <c r="DR146" s="62"/>
      <c r="DS146" s="123">
        <f t="shared" si="37"/>
        <v>0</v>
      </c>
      <c r="DT146" s="123">
        <f t="shared" si="38"/>
        <v>0</v>
      </c>
    </row>
    <row r="147" spans="1:124" s="66" customFormat="1" ht="15" hidden="1" customHeight="1">
      <c r="A147" s="217">
        <v>2300</v>
      </c>
      <c r="B147" s="52" t="s">
        <v>766</v>
      </c>
      <c r="C147" s="52" t="s">
        <v>1188</v>
      </c>
      <c r="D147" s="206">
        <v>7614</v>
      </c>
      <c r="E147" s="217" t="s">
        <v>417</v>
      </c>
      <c r="F147" s="217" t="s">
        <v>386</v>
      </c>
      <c r="G147" s="25">
        <v>2</v>
      </c>
      <c r="H147" s="25"/>
      <c r="I147" s="217"/>
      <c r="J147" s="25" t="s">
        <v>211</v>
      </c>
      <c r="K147" s="25" t="s">
        <v>479</v>
      </c>
      <c r="L147" s="217" t="s">
        <v>211</v>
      </c>
      <c r="M147" s="25" t="s">
        <v>486</v>
      </c>
      <c r="N147" s="217">
        <v>61034200</v>
      </c>
      <c r="O147" s="117" t="s">
        <v>1170</v>
      </c>
      <c r="P147" s="51" t="s">
        <v>489</v>
      </c>
      <c r="Q147" s="25" t="s">
        <v>211</v>
      </c>
      <c r="R147" s="25" t="s">
        <v>7</v>
      </c>
      <c r="S147" s="217" t="s">
        <v>515</v>
      </c>
      <c r="T147" s="226" t="s">
        <v>211</v>
      </c>
      <c r="U147" s="226" t="s">
        <v>4</v>
      </c>
      <c r="V147" s="205" t="s">
        <v>1279</v>
      </c>
      <c r="W147" s="226" t="s">
        <v>1207</v>
      </c>
      <c r="X147" s="226" t="s">
        <v>1208</v>
      </c>
      <c r="Y147" s="226" t="s">
        <v>4</v>
      </c>
      <c r="Z147" s="226" t="s">
        <v>211</v>
      </c>
      <c r="AA147" s="226" t="s">
        <v>211</v>
      </c>
      <c r="AB147" s="65" t="s">
        <v>267</v>
      </c>
      <c r="AC147" s="53" t="s">
        <v>211</v>
      </c>
      <c r="AD147" s="313" t="s">
        <v>1287</v>
      </c>
      <c r="AE147" s="53" t="s">
        <v>1367</v>
      </c>
      <c r="AF147" s="217"/>
      <c r="AG147" s="226" t="s">
        <v>595</v>
      </c>
      <c r="AH147" s="159" t="s">
        <v>597</v>
      </c>
      <c r="AI147" s="226"/>
      <c r="AJ147" s="24" t="s">
        <v>740</v>
      </c>
      <c r="AK147" s="24"/>
      <c r="AL147" s="226" t="s">
        <v>650</v>
      </c>
      <c r="AM147" s="226" t="s">
        <v>213</v>
      </c>
      <c r="AN147" s="226"/>
      <c r="AO147" s="226"/>
      <c r="AP147" s="226"/>
      <c r="AQ147" s="226" t="s">
        <v>1741</v>
      </c>
      <c r="AR147" s="24">
        <v>400</v>
      </c>
      <c r="AS147" s="197">
        <v>4.5</v>
      </c>
      <c r="AT147" s="26" t="s">
        <v>1262</v>
      </c>
      <c r="AU147" s="24" t="s">
        <v>622</v>
      </c>
      <c r="AV147" s="24" t="s">
        <v>622</v>
      </c>
      <c r="AW147" s="24">
        <v>22</v>
      </c>
      <c r="AX147" s="54"/>
      <c r="AY147" s="54"/>
      <c r="AZ147" s="54"/>
      <c r="BA147" s="548"/>
      <c r="BB147" s="63"/>
      <c r="BC147" s="26" t="s">
        <v>215</v>
      </c>
      <c r="BD147" s="26" t="s">
        <v>216</v>
      </c>
      <c r="BE147" s="26" t="s">
        <v>1087</v>
      </c>
      <c r="BF147" s="26">
        <v>16.899999999999999</v>
      </c>
      <c r="BG147" s="26">
        <f>IFERROR((BV147*(1-Assumptions!$K$3))*(1-BT147),0)</f>
        <v>17.211078719999996</v>
      </c>
      <c r="BH147" s="218">
        <f>BI147*2</f>
        <v>39.9</v>
      </c>
      <c r="BI147" s="26">
        <v>19.95</v>
      </c>
      <c r="BJ147" s="26"/>
      <c r="BK147" s="26"/>
      <c r="BL147" s="218"/>
      <c r="BM147" s="26"/>
      <c r="BN147" s="26">
        <f t="shared" si="39"/>
        <v>19.95</v>
      </c>
      <c r="BO147" s="143">
        <f>IFERROR(((IF(BN147&gt;0,BN147)))*INDEX(Assumptions!$B:$B,MATCH(AB147,Assumptions!$A:$A,0)),0)</f>
        <v>0.39900000000000002</v>
      </c>
      <c r="BP147" s="55">
        <f>IFERROR(((IF(BN147&gt;0,BN147)))*INDEX(Assumptions!$C:$C,MATCH(AB147,Assumptions!$A:$A,0)),0)</f>
        <v>0</v>
      </c>
      <c r="BQ147" s="55">
        <f>IFERROR(((IF(BN147&gt;0,BN147)))*INDEX(Assumptions!$D:$D,MATCH(AB147,Assumptions!$A:$A,0)),0)</f>
        <v>3.9899999999999998E-2</v>
      </c>
      <c r="BR147" s="55">
        <f>IFERROR(((IF(BN147&gt;0,BN147)))*INDEX(Assumptions!$G:$G,MATCH(AC147,Assumptions!$F:$F,0)),0)</f>
        <v>0</v>
      </c>
      <c r="BS147" s="55">
        <f t="shared" si="30"/>
        <v>0.43890000000000001</v>
      </c>
      <c r="BT147" s="56">
        <f>IFERROR(INDEX(Assumptions!$B:$B,MATCH(AB147,Assumptions!$A:$A,0))+INDEX(Assumptions!$C:$C,MATCH(AB147,Assumptions!$A:$A,0))+INDEX(Assumptions!$D:$D,MATCH(AB147,Assumptions!$A:$A,0))+INDEX(Assumptions!$G:$G,MATCH(AC147,Assumptions!$F:$F,0)),0)</f>
        <v>2.1999999999999999E-2</v>
      </c>
      <c r="BU147" s="26">
        <f t="shared" si="40"/>
        <v>20.3889</v>
      </c>
      <c r="BV147" s="26">
        <f t="shared" si="31"/>
        <v>39.995999999999995</v>
      </c>
      <c r="BW147" s="26">
        <f t="shared" si="32"/>
        <v>42.012605042016808</v>
      </c>
      <c r="BX147" s="24">
        <v>2.5</v>
      </c>
      <c r="BY147" s="218">
        <v>99.99</v>
      </c>
      <c r="BZ147" s="145">
        <v>1</v>
      </c>
      <c r="CA147" s="26">
        <f t="shared" si="33"/>
        <v>20.3889</v>
      </c>
      <c r="CB147" s="26">
        <f t="shared" si="41"/>
        <v>39.995999999999995</v>
      </c>
      <c r="CC147" s="315">
        <f t="shared" si="35"/>
        <v>0.49022652265226518</v>
      </c>
      <c r="CD147" s="26">
        <f t="shared" si="36"/>
        <v>518.69999999999993</v>
      </c>
      <c r="CE147" s="26"/>
      <c r="CF147" s="26"/>
      <c r="CG147" s="64"/>
      <c r="CH147" s="64"/>
      <c r="CI147" s="64"/>
      <c r="CJ147" s="64"/>
      <c r="CK147" s="64"/>
      <c r="CL147" s="64"/>
      <c r="CM147" s="64"/>
      <c r="CN147" s="64"/>
      <c r="CO147" s="65"/>
      <c r="CP147" s="65"/>
      <c r="CQ147" s="53"/>
      <c r="CR147" s="57">
        <v>13</v>
      </c>
      <c r="CS147" s="57" t="s">
        <v>211</v>
      </c>
      <c r="CT147" s="175">
        <v>32</v>
      </c>
      <c r="CU147" s="57"/>
      <c r="CV147" s="57"/>
      <c r="CW147" s="58"/>
      <c r="CX147" s="59"/>
      <c r="CY147" s="90"/>
      <c r="CZ147" s="60"/>
      <c r="DA147" s="60"/>
      <c r="DB147" s="60"/>
      <c r="DC147" s="120"/>
      <c r="DD147" s="61"/>
      <c r="DE147" s="61"/>
      <c r="DF147" s="61"/>
      <c r="DG147" s="61"/>
      <c r="DH147" s="61"/>
      <c r="DI147" s="61"/>
      <c r="DJ147" s="58"/>
      <c r="DK147" s="58"/>
      <c r="DL147" s="58"/>
      <c r="DM147" s="59"/>
      <c r="DN147" s="59"/>
      <c r="DO147" s="59"/>
      <c r="DP147" s="62"/>
      <c r="DQ147" s="62"/>
      <c r="DR147" s="62"/>
      <c r="DS147" s="123">
        <f t="shared" si="37"/>
        <v>0</v>
      </c>
      <c r="DT147" s="123">
        <f t="shared" si="38"/>
        <v>0</v>
      </c>
    </row>
    <row r="148" spans="1:124" s="66" customFormat="1" ht="15" hidden="1" customHeight="1">
      <c r="A148" s="217">
        <v>2305</v>
      </c>
      <c r="B148" s="52" t="s">
        <v>767</v>
      </c>
      <c r="C148" s="52" t="s">
        <v>1078</v>
      </c>
      <c r="D148" s="206">
        <v>8139</v>
      </c>
      <c r="E148" s="217" t="s">
        <v>417</v>
      </c>
      <c r="F148" s="217" t="s">
        <v>385</v>
      </c>
      <c r="G148" s="25">
        <v>2</v>
      </c>
      <c r="H148" s="25"/>
      <c r="I148" s="217"/>
      <c r="J148" s="25" t="s">
        <v>211</v>
      </c>
      <c r="K148" s="25" t="s">
        <v>479</v>
      </c>
      <c r="L148" s="217" t="s">
        <v>211</v>
      </c>
      <c r="M148" s="25" t="s">
        <v>486</v>
      </c>
      <c r="N148" s="217">
        <v>61034200</v>
      </c>
      <c r="O148" s="117" t="s">
        <v>1170</v>
      </c>
      <c r="P148" s="51" t="s">
        <v>489</v>
      </c>
      <c r="Q148" s="25" t="s">
        <v>211</v>
      </c>
      <c r="R148" s="25" t="s">
        <v>7</v>
      </c>
      <c r="S148" s="217" t="s">
        <v>515</v>
      </c>
      <c r="T148" s="226" t="s">
        <v>211</v>
      </c>
      <c r="U148" s="226" t="s">
        <v>4</v>
      </c>
      <c r="V148" s="205" t="s">
        <v>1279</v>
      </c>
      <c r="W148" s="226" t="s">
        <v>1207</v>
      </c>
      <c r="X148" s="226" t="s">
        <v>1208</v>
      </c>
      <c r="Y148" s="226" t="s">
        <v>4</v>
      </c>
      <c r="Z148" s="226" t="s">
        <v>211</v>
      </c>
      <c r="AA148" s="226" t="s">
        <v>211</v>
      </c>
      <c r="AB148" s="65" t="s">
        <v>267</v>
      </c>
      <c r="AC148" s="65" t="s">
        <v>211</v>
      </c>
      <c r="AD148" s="313" t="s">
        <v>1287</v>
      </c>
      <c r="AE148" s="53" t="s">
        <v>1367</v>
      </c>
      <c r="AF148" s="217"/>
      <c r="AG148" s="226" t="s">
        <v>595</v>
      </c>
      <c r="AH148" s="159" t="s">
        <v>597</v>
      </c>
      <c r="AI148" s="226"/>
      <c r="AJ148" s="24" t="s">
        <v>740</v>
      </c>
      <c r="AK148" s="24"/>
      <c r="AL148" s="226" t="s">
        <v>650</v>
      </c>
      <c r="AM148" s="226" t="s">
        <v>213</v>
      </c>
      <c r="AN148" s="226"/>
      <c r="AO148" s="226"/>
      <c r="AP148" s="226"/>
      <c r="AQ148" s="226" t="s">
        <v>1741</v>
      </c>
      <c r="AR148" s="24">
        <v>400</v>
      </c>
      <c r="AS148" s="197">
        <v>4.5</v>
      </c>
      <c r="AT148" s="26" t="s">
        <v>1262</v>
      </c>
      <c r="AU148" s="24" t="s">
        <v>622</v>
      </c>
      <c r="AV148" s="24" t="s">
        <v>622</v>
      </c>
      <c r="AW148" s="24">
        <v>22</v>
      </c>
      <c r="AX148" s="54"/>
      <c r="AY148" s="54"/>
      <c r="AZ148" s="54"/>
      <c r="BA148" s="548"/>
      <c r="BB148" s="63"/>
      <c r="BC148" s="26" t="s">
        <v>215</v>
      </c>
      <c r="BD148" s="26" t="s">
        <v>216</v>
      </c>
      <c r="BE148" s="26" t="s">
        <v>1087</v>
      </c>
      <c r="BF148" s="26">
        <v>16.899999999999999</v>
      </c>
      <c r="BG148" s="26">
        <f>IFERROR((BV148*(1-Assumptions!$K$3))*(1-BT148),0)</f>
        <v>17.211078719999996</v>
      </c>
      <c r="BH148" s="218">
        <f>BI148*2</f>
        <v>39.9</v>
      </c>
      <c r="BI148" s="218">
        <v>19.95</v>
      </c>
      <c r="BJ148" s="26"/>
      <c r="BK148" s="26"/>
      <c r="BL148" s="218"/>
      <c r="BM148" s="26"/>
      <c r="BN148" s="26">
        <f t="shared" si="39"/>
        <v>19.95</v>
      </c>
      <c r="BO148" s="143">
        <f>IFERROR(((IF(BN148&gt;0,BN148)))*INDEX(Assumptions!$B:$B,MATCH(AB148,Assumptions!$A:$A,0)),0)</f>
        <v>0.39900000000000002</v>
      </c>
      <c r="BP148" s="55">
        <f>IFERROR(((IF(BN148&gt;0,BN148)))*INDEX(Assumptions!$C:$C,MATCH(AB148,Assumptions!$A:$A,0)),0)</f>
        <v>0</v>
      </c>
      <c r="BQ148" s="55">
        <f>IFERROR(((IF(BN148&gt;0,BN148)))*INDEX(Assumptions!$D:$D,MATCH(AB148,Assumptions!$A:$A,0)),0)</f>
        <v>3.9899999999999998E-2</v>
      </c>
      <c r="BR148" s="55">
        <f>IFERROR(((IF(BN148&gt;0,BN148)))*INDEX(Assumptions!$G:$G,MATCH(AC148,Assumptions!$F:$F,0)),0)</f>
        <v>0</v>
      </c>
      <c r="BS148" s="55">
        <f t="shared" si="30"/>
        <v>0.43890000000000001</v>
      </c>
      <c r="BT148" s="56">
        <f>IFERROR(INDEX(Assumptions!$B:$B,MATCH(AB148,Assumptions!$A:$A,0))+INDEX(Assumptions!$C:$C,MATCH(AB148,Assumptions!$A:$A,0))+INDEX(Assumptions!$D:$D,MATCH(AB148,Assumptions!$A:$A,0))+INDEX(Assumptions!$G:$G,MATCH(AC148,Assumptions!$F:$F,0)),0)</f>
        <v>2.1999999999999999E-2</v>
      </c>
      <c r="BU148" s="26">
        <f t="shared" si="40"/>
        <v>20.3889</v>
      </c>
      <c r="BV148" s="26">
        <f t="shared" si="31"/>
        <v>39.995999999999995</v>
      </c>
      <c r="BW148" s="26">
        <f t="shared" si="32"/>
        <v>42.012605042016808</v>
      </c>
      <c r="BX148" s="24">
        <v>2.5</v>
      </c>
      <c r="BY148" s="218">
        <v>99.99</v>
      </c>
      <c r="BZ148" s="145">
        <v>1</v>
      </c>
      <c r="CA148" s="26">
        <f t="shared" si="33"/>
        <v>20.3889</v>
      </c>
      <c r="CB148" s="26">
        <f t="shared" si="41"/>
        <v>39.995999999999995</v>
      </c>
      <c r="CC148" s="315">
        <f t="shared" si="35"/>
        <v>0.49022652265226518</v>
      </c>
      <c r="CD148" s="26">
        <f t="shared" si="36"/>
        <v>518.69999999999993</v>
      </c>
      <c r="CE148" s="26"/>
      <c r="CF148" s="26"/>
      <c r="CG148" s="64"/>
      <c r="CH148" s="64"/>
      <c r="CI148" s="64"/>
      <c r="CJ148" s="64"/>
      <c r="CK148" s="64"/>
      <c r="CL148" s="64"/>
      <c r="CM148" s="64"/>
      <c r="CN148" s="64"/>
      <c r="CO148" s="65"/>
      <c r="CP148" s="65"/>
      <c r="CQ148" s="53"/>
      <c r="CR148" s="57">
        <v>13</v>
      </c>
      <c r="CS148" s="57" t="s">
        <v>211</v>
      </c>
      <c r="CT148" s="175">
        <v>32</v>
      </c>
      <c r="CU148" s="57"/>
      <c r="CV148" s="57"/>
      <c r="CW148" s="58"/>
      <c r="CX148" s="59"/>
      <c r="CY148" s="90"/>
      <c r="CZ148" s="60"/>
      <c r="DA148" s="60"/>
      <c r="DB148" s="60"/>
      <c r="DC148" s="120"/>
      <c r="DD148" s="61"/>
      <c r="DE148" s="61"/>
      <c r="DF148" s="61"/>
      <c r="DG148" s="61"/>
      <c r="DH148" s="61"/>
      <c r="DI148" s="61"/>
      <c r="DJ148" s="58"/>
      <c r="DK148" s="58"/>
      <c r="DL148" s="58"/>
      <c r="DM148" s="59"/>
      <c r="DN148" s="59"/>
      <c r="DO148" s="59"/>
      <c r="DP148" s="62"/>
      <c r="DQ148" s="62"/>
      <c r="DR148" s="62"/>
      <c r="DS148" s="123">
        <f t="shared" si="37"/>
        <v>0</v>
      </c>
      <c r="DT148" s="123">
        <f t="shared" si="38"/>
        <v>0</v>
      </c>
    </row>
    <row r="149" spans="1:124" s="66" customFormat="1" ht="15" hidden="1" customHeight="1">
      <c r="A149" s="217">
        <v>2315</v>
      </c>
      <c r="B149" s="52" t="s">
        <v>773</v>
      </c>
      <c r="C149" s="52" t="s">
        <v>1182</v>
      </c>
      <c r="D149" s="52">
        <v>7304</v>
      </c>
      <c r="E149" s="217" t="s">
        <v>417</v>
      </c>
      <c r="F149" s="217" t="s">
        <v>389</v>
      </c>
      <c r="G149" s="217">
        <v>3</v>
      </c>
      <c r="H149" s="217"/>
      <c r="I149" s="217"/>
      <c r="J149" s="217" t="s">
        <v>211</v>
      </c>
      <c r="K149" s="217" t="s">
        <v>479</v>
      </c>
      <c r="L149" s="217" t="s">
        <v>211</v>
      </c>
      <c r="M149" s="217" t="s">
        <v>486</v>
      </c>
      <c r="N149" s="217">
        <v>62034990</v>
      </c>
      <c r="O149" s="117" t="s">
        <v>1169</v>
      </c>
      <c r="P149" s="51" t="s">
        <v>489</v>
      </c>
      <c r="Q149" s="217" t="s">
        <v>211</v>
      </c>
      <c r="R149" s="217" t="s">
        <v>211</v>
      </c>
      <c r="S149" s="217" t="s">
        <v>515</v>
      </c>
      <c r="T149" s="226" t="s">
        <v>211</v>
      </c>
      <c r="U149" s="226" t="s">
        <v>4</v>
      </c>
      <c r="V149" s="205" t="s">
        <v>1279</v>
      </c>
      <c r="W149" s="226" t="s">
        <v>1207</v>
      </c>
      <c r="X149" s="226" t="s">
        <v>1208</v>
      </c>
      <c r="Y149" s="226" t="s">
        <v>578</v>
      </c>
      <c r="Z149" s="226" t="s">
        <v>211</v>
      </c>
      <c r="AA149" s="226" t="s">
        <v>211</v>
      </c>
      <c r="AB149" s="65" t="s">
        <v>583</v>
      </c>
      <c r="AC149" s="65" t="s">
        <v>221</v>
      </c>
      <c r="AD149" s="313" t="s">
        <v>258</v>
      </c>
      <c r="AE149" s="53" t="s">
        <v>741</v>
      </c>
      <c r="AF149" s="217"/>
      <c r="AG149" s="226" t="s">
        <v>590</v>
      </c>
      <c r="AH149" s="226" t="s">
        <v>618</v>
      </c>
      <c r="AI149" s="226"/>
      <c r="AJ149" s="226" t="s">
        <v>648</v>
      </c>
      <c r="AK149" s="226"/>
      <c r="AL149" s="428" t="s">
        <v>650</v>
      </c>
      <c r="AM149" s="226" t="s">
        <v>652</v>
      </c>
      <c r="AN149" s="226"/>
      <c r="AO149" s="226"/>
      <c r="AP149" s="226"/>
      <c r="AQ149" s="226" t="s">
        <v>686</v>
      </c>
      <c r="AR149" s="226">
        <v>400</v>
      </c>
      <c r="AS149" s="197">
        <v>6.3</v>
      </c>
      <c r="AT149" s="218" t="s">
        <v>1244</v>
      </c>
      <c r="AU149" s="226"/>
      <c r="AV149" s="226" t="s">
        <v>710</v>
      </c>
      <c r="AW149" s="226">
        <v>22</v>
      </c>
      <c r="AX149" s="54"/>
      <c r="AY149" s="54"/>
      <c r="AZ149" s="54"/>
      <c r="BA149" s="219">
        <v>0.99</v>
      </c>
      <c r="BB149" s="63"/>
      <c r="BC149" s="218" t="s">
        <v>215</v>
      </c>
      <c r="BD149" s="218" t="s">
        <v>216</v>
      </c>
      <c r="BE149" s="218" t="s">
        <v>217</v>
      </c>
      <c r="BF149" s="218">
        <v>16.899999999999999</v>
      </c>
      <c r="BG149" s="218">
        <f>IFERROR((BV149*(1-Assumptions!$K$3))*(1-BT149),0)</f>
        <v>19.358239999999995</v>
      </c>
      <c r="BH149" s="218">
        <v>45</v>
      </c>
      <c r="BI149" s="218">
        <v>21.3</v>
      </c>
      <c r="BJ149" s="218"/>
      <c r="BK149" s="218"/>
      <c r="BL149" s="296">
        <v>23.7</v>
      </c>
      <c r="BM149" s="218"/>
      <c r="BN149" s="576">
        <f t="shared" si="39"/>
        <v>23.7</v>
      </c>
      <c r="BO149" s="143">
        <f>IFERROR(((IF(BN149&gt;0,BN149)))*INDEX(Assumptions!$B:$B,MATCH(AB149,Assumptions!$A:$A,0)),0)</f>
        <v>0</v>
      </c>
      <c r="BP149" s="55">
        <f>IFERROR(((IF(BN149&gt;0,BN149)))*INDEX(Assumptions!$C:$C,MATCH(AB149,Assumptions!$A:$A,0)),0)</f>
        <v>0</v>
      </c>
      <c r="BQ149" s="55">
        <f>IFERROR(((IF(BN149&gt;0,BN149)))*INDEX(Assumptions!$D:$D,MATCH(AB149,Assumptions!$A:$A,0)),0)</f>
        <v>0</v>
      </c>
      <c r="BR149" s="55">
        <f>IFERROR(((IF(BN149&gt;0,BN149)))*INDEX(Assumptions!$G:$G,MATCH(AC149,Assumptions!$F:$F,0)),0)</f>
        <v>0</v>
      </c>
      <c r="BS149" s="55">
        <f t="shared" si="30"/>
        <v>0</v>
      </c>
      <c r="BT149" s="56">
        <f>IFERROR(INDEX(Assumptions!$B:$B,MATCH(AB149,Assumptions!$A:$A,0))+INDEX(Assumptions!$C:$C,MATCH(AB149,Assumptions!$A:$A,0))+INDEX(Assumptions!$D:$D,MATCH(AB149,Assumptions!$A:$A,0))+INDEX(Assumptions!$G:$G,MATCH(AC149,Assumptions!$F:$F,0)),0)</f>
        <v>0</v>
      </c>
      <c r="BU149" s="218">
        <f t="shared" si="40"/>
        <v>23.7</v>
      </c>
      <c r="BV149" s="218">
        <f t="shared" si="31"/>
        <v>43.995999999999995</v>
      </c>
      <c r="BW149" s="218">
        <f t="shared" si="32"/>
        <v>46.214285714285715</v>
      </c>
      <c r="BX149" s="226">
        <v>2.5</v>
      </c>
      <c r="BY149" s="168">
        <v>109.99</v>
      </c>
      <c r="BZ149" s="145">
        <v>1</v>
      </c>
      <c r="CA149" s="218">
        <f t="shared" si="33"/>
        <v>23.7</v>
      </c>
      <c r="CB149" s="218">
        <f t="shared" si="41"/>
        <v>43.995999999999995</v>
      </c>
      <c r="CC149" s="315">
        <f t="shared" si="35"/>
        <v>0.46131466496954265</v>
      </c>
      <c r="CD149" s="218">
        <f t="shared" si="36"/>
        <v>585</v>
      </c>
      <c r="CE149" s="218"/>
      <c r="CF149" s="218"/>
      <c r="CG149" s="64"/>
      <c r="CH149" s="64"/>
      <c r="CI149" s="64"/>
      <c r="CJ149" s="64"/>
      <c r="CK149" s="64"/>
      <c r="CL149" s="64"/>
      <c r="CM149" s="64"/>
      <c r="CN149" s="64"/>
      <c r="CO149" s="65" t="s">
        <v>724</v>
      </c>
      <c r="CP149" s="65"/>
      <c r="CQ149" s="53"/>
      <c r="CR149" s="57">
        <v>13</v>
      </c>
      <c r="CS149" s="57" t="s">
        <v>211</v>
      </c>
      <c r="CT149" s="175">
        <v>32</v>
      </c>
      <c r="CU149" s="57"/>
      <c r="CV149" s="57"/>
      <c r="CW149" s="58"/>
      <c r="CX149" s="59"/>
      <c r="CY149" s="90"/>
      <c r="CZ149" s="60"/>
      <c r="DA149" s="60"/>
      <c r="DB149" s="60"/>
      <c r="DC149" s="120"/>
      <c r="DD149" s="61"/>
      <c r="DE149" s="61"/>
      <c r="DF149" s="61"/>
      <c r="DG149" s="61"/>
      <c r="DH149" s="61"/>
      <c r="DI149" s="61"/>
      <c r="DJ149" s="58"/>
      <c r="DK149" s="58"/>
      <c r="DL149" s="58"/>
      <c r="DM149" s="59"/>
      <c r="DN149" s="59"/>
      <c r="DO149" s="59"/>
      <c r="DP149" s="62"/>
      <c r="DQ149" s="62"/>
      <c r="DR149" s="62"/>
      <c r="DS149" s="123">
        <f t="shared" si="37"/>
        <v>0</v>
      </c>
      <c r="DT149" s="123">
        <f t="shared" si="38"/>
        <v>0</v>
      </c>
    </row>
    <row r="150" spans="1:124" s="66" customFormat="1" ht="15" hidden="1" customHeight="1">
      <c r="A150" s="217">
        <v>2316</v>
      </c>
      <c r="B150" s="52" t="s">
        <v>774</v>
      </c>
      <c r="C150" s="206" t="s">
        <v>246</v>
      </c>
      <c r="D150" s="206">
        <v>5024</v>
      </c>
      <c r="E150" s="217" t="s">
        <v>417</v>
      </c>
      <c r="F150" s="217" t="s">
        <v>360</v>
      </c>
      <c r="G150" s="25">
        <v>4</v>
      </c>
      <c r="H150" s="25"/>
      <c r="I150" s="152">
        <v>43511</v>
      </c>
      <c r="J150" s="25" t="s">
        <v>211</v>
      </c>
      <c r="K150" s="25" t="s">
        <v>479</v>
      </c>
      <c r="L150" s="217" t="s">
        <v>211</v>
      </c>
      <c r="M150" s="25" t="s">
        <v>486</v>
      </c>
      <c r="N150" s="25">
        <v>61034200</v>
      </c>
      <c r="O150" s="117" t="s">
        <v>1170</v>
      </c>
      <c r="P150" s="51" t="s">
        <v>489</v>
      </c>
      <c r="Q150" s="25" t="s">
        <v>211</v>
      </c>
      <c r="R150" s="25" t="s">
        <v>211</v>
      </c>
      <c r="S150" s="25" t="s">
        <v>519</v>
      </c>
      <c r="T150" s="24" t="s">
        <v>211</v>
      </c>
      <c r="U150" s="24" t="s">
        <v>4</v>
      </c>
      <c r="V150" s="205" t="s">
        <v>1279</v>
      </c>
      <c r="W150" s="24" t="s">
        <v>1207</v>
      </c>
      <c r="X150" s="24" t="s">
        <v>1208</v>
      </c>
      <c r="Y150" s="24" t="s">
        <v>578</v>
      </c>
      <c r="Z150" s="24" t="s">
        <v>211</v>
      </c>
      <c r="AA150" s="24" t="s">
        <v>211</v>
      </c>
      <c r="AB150" s="65" t="s">
        <v>220</v>
      </c>
      <c r="AC150" s="53" t="s">
        <v>221</v>
      </c>
      <c r="AD150" s="313" t="s">
        <v>258</v>
      </c>
      <c r="AE150" s="53" t="s">
        <v>741</v>
      </c>
      <c r="AF150" s="25"/>
      <c r="AG150" s="24" t="s">
        <v>222</v>
      </c>
      <c r="AH150" s="226" t="s">
        <v>615</v>
      </c>
      <c r="AI150" s="24" t="s">
        <v>211</v>
      </c>
      <c r="AJ150" s="24" t="s">
        <v>648</v>
      </c>
      <c r="AK150" s="24"/>
      <c r="AL150" s="428" t="s">
        <v>650</v>
      </c>
      <c r="AM150" s="24" t="s">
        <v>213</v>
      </c>
      <c r="AN150" s="226"/>
      <c r="AO150" s="226"/>
      <c r="AP150" s="226"/>
      <c r="AQ150" s="24" t="s">
        <v>214</v>
      </c>
      <c r="AR150" s="24">
        <v>400</v>
      </c>
      <c r="AS150" s="197">
        <v>5.51</v>
      </c>
      <c r="AT150" s="26" t="s">
        <v>1251</v>
      </c>
      <c r="AU150" s="24">
        <v>3000</v>
      </c>
      <c r="AV150" s="24"/>
      <c r="AW150" s="24">
        <v>30</v>
      </c>
      <c r="AX150" s="54"/>
      <c r="AY150" s="54"/>
      <c r="AZ150" s="54"/>
      <c r="BA150" s="219">
        <v>0.89</v>
      </c>
      <c r="BB150" s="63"/>
      <c r="BC150" s="26" t="s">
        <v>215</v>
      </c>
      <c r="BD150" s="26" t="s">
        <v>216</v>
      </c>
      <c r="BE150" s="26" t="s">
        <v>217</v>
      </c>
      <c r="BF150" s="26">
        <v>16.899999999999999</v>
      </c>
      <c r="BG150" s="26">
        <f>IFERROR((BV150*(1-Assumptions!$K$3))*(1-BT150),0)</f>
        <v>20.653638719999996</v>
      </c>
      <c r="BH150" s="26">
        <v>45</v>
      </c>
      <c r="BI150" s="183">
        <v>24</v>
      </c>
      <c r="BJ150" s="26"/>
      <c r="BK150" s="26"/>
      <c r="BL150" s="296">
        <v>21.3</v>
      </c>
      <c r="BM150" s="26">
        <v>20.100000000000001</v>
      </c>
      <c r="BN150" s="574">
        <f t="shared" si="39"/>
        <v>20.100000000000001</v>
      </c>
      <c r="BO150" s="143">
        <f>IFERROR(((IF(BN150&gt;0,BN150)))*INDEX(Assumptions!$B:$B,MATCH(AB150,Assumptions!$A:$A,0)),0)</f>
        <v>0.40200000000000002</v>
      </c>
      <c r="BP150" s="55">
        <f>IFERROR(((IF(BN150&gt;0,BN150)))*INDEX(Assumptions!$C:$C,MATCH(AB150,Assumptions!$A:$A,0)),0)</f>
        <v>0</v>
      </c>
      <c r="BQ150" s="55">
        <f>IFERROR(((IF(BN150&gt;0,BN150)))*INDEX(Assumptions!$D:$D,MATCH(AB150,Assumptions!$A:$A,0)),0)</f>
        <v>4.0200000000000007E-2</v>
      </c>
      <c r="BR150" s="55">
        <f>IFERROR(((IF(BN150&gt;0,BN150)))*INDEX(Assumptions!$G:$G,MATCH(AC150,Assumptions!$F:$F,0)),0)</f>
        <v>0</v>
      </c>
      <c r="BS150" s="55">
        <f t="shared" si="30"/>
        <v>0.44220000000000004</v>
      </c>
      <c r="BT150" s="56">
        <f>IFERROR(INDEX(Assumptions!$B:$B,MATCH(AB150,Assumptions!$A:$A,0))+INDEX(Assumptions!$C:$C,MATCH(AB150,Assumptions!$A:$A,0))+INDEX(Assumptions!$D:$D,MATCH(AB150,Assumptions!$A:$A,0))+INDEX(Assumptions!$G:$G,MATCH(AC150,Assumptions!$F:$F,0)),0)</f>
        <v>2.1999999999999999E-2</v>
      </c>
      <c r="BU150" s="26">
        <f t="shared" si="40"/>
        <v>20.542200000000001</v>
      </c>
      <c r="BV150" s="26">
        <f t="shared" si="31"/>
        <v>47.995999999999995</v>
      </c>
      <c r="BW150" s="26">
        <f t="shared" si="32"/>
        <v>50.415966386554622</v>
      </c>
      <c r="BX150" s="24">
        <v>2.5</v>
      </c>
      <c r="BY150" s="168">
        <v>119.99</v>
      </c>
      <c r="BZ150" s="145">
        <v>1</v>
      </c>
      <c r="CA150" s="26">
        <f t="shared" si="33"/>
        <v>20.542200000000001</v>
      </c>
      <c r="CB150" s="26">
        <f t="shared" si="41"/>
        <v>47.995999999999995</v>
      </c>
      <c r="CC150" s="316">
        <f t="shared" si="35"/>
        <v>0.57200183348612377</v>
      </c>
      <c r="CD150" s="26">
        <f t="shared" si="36"/>
        <v>450</v>
      </c>
      <c r="CE150" s="26"/>
      <c r="CF150" s="26"/>
      <c r="CG150" s="64"/>
      <c r="CH150" s="64"/>
      <c r="CI150" s="64"/>
      <c r="CJ150" s="64"/>
      <c r="CK150" s="64"/>
      <c r="CL150" s="64"/>
      <c r="CM150" s="64"/>
      <c r="CN150" s="64"/>
      <c r="CO150" s="65"/>
      <c r="CP150" s="65"/>
      <c r="CQ150" s="53"/>
      <c r="CR150" s="57">
        <v>10</v>
      </c>
      <c r="CS150" s="57" t="s">
        <v>211</v>
      </c>
      <c r="CT150" s="175">
        <v>32</v>
      </c>
      <c r="CU150" s="57"/>
      <c r="CV150" s="57"/>
      <c r="CW150" s="58"/>
      <c r="CX150" s="59"/>
      <c r="CY150" s="90"/>
      <c r="CZ150" s="60"/>
      <c r="DA150" s="60"/>
      <c r="DB150" s="60"/>
      <c r="DC150" s="120"/>
      <c r="DD150" s="61"/>
      <c r="DE150" s="61"/>
      <c r="DF150" s="61"/>
      <c r="DG150" s="61"/>
      <c r="DH150" s="61"/>
      <c r="DI150" s="61"/>
      <c r="DJ150" s="58"/>
      <c r="DK150" s="58"/>
      <c r="DL150" s="58"/>
      <c r="DM150" s="59"/>
      <c r="DN150" s="59"/>
      <c r="DO150" s="59"/>
      <c r="DP150" s="62"/>
      <c r="DQ150" s="62"/>
      <c r="DR150" s="62"/>
      <c r="DS150" s="123">
        <f t="shared" si="37"/>
        <v>0</v>
      </c>
      <c r="DT150" s="123">
        <f t="shared" si="38"/>
        <v>0</v>
      </c>
    </row>
    <row r="151" spans="1:124" s="66" customFormat="1" ht="15" hidden="1" customHeight="1">
      <c r="A151" s="25">
        <v>2325</v>
      </c>
      <c r="B151" s="52" t="s">
        <v>768</v>
      </c>
      <c r="C151" s="52" t="s">
        <v>1184</v>
      </c>
      <c r="D151" s="52">
        <v>7715</v>
      </c>
      <c r="E151" s="52" t="s">
        <v>419</v>
      </c>
      <c r="F151" s="217" t="s">
        <v>392</v>
      </c>
      <c r="G151" s="25">
        <v>2</v>
      </c>
      <c r="H151" s="25"/>
      <c r="I151" s="217"/>
      <c r="J151" s="25" t="s">
        <v>211</v>
      </c>
      <c r="K151" s="25" t="s">
        <v>479</v>
      </c>
      <c r="L151" s="25" t="s">
        <v>211</v>
      </c>
      <c r="M151" s="25" t="s">
        <v>486</v>
      </c>
      <c r="N151" s="25">
        <v>61034200</v>
      </c>
      <c r="O151" s="117" t="s">
        <v>1170</v>
      </c>
      <c r="P151" s="51" t="s">
        <v>489</v>
      </c>
      <c r="Q151" s="25" t="s">
        <v>211</v>
      </c>
      <c r="R151" s="25" t="s">
        <v>211</v>
      </c>
      <c r="S151" s="25" t="s">
        <v>515</v>
      </c>
      <c r="T151" s="24" t="s">
        <v>211</v>
      </c>
      <c r="U151" s="24" t="s">
        <v>4</v>
      </c>
      <c r="V151" s="205" t="s">
        <v>1279</v>
      </c>
      <c r="W151" s="24" t="s">
        <v>1207</v>
      </c>
      <c r="X151" s="24" t="s">
        <v>1208</v>
      </c>
      <c r="Y151" s="24" t="s">
        <v>4</v>
      </c>
      <c r="Z151" s="24" t="s">
        <v>211</v>
      </c>
      <c r="AA151" s="24" t="s">
        <v>211</v>
      </c>
      <c r="AB151" s="65" t="s">
        <v>267</v>
      </c>
      <c r="AC151" s="53" t="s">
        <v>211</v>
      </c>
      <c r="AD151" s="53" t="s">
        <v>1287</v>
      </c>
      <c r="AE151" s="53" t="s">
        <v>1367</v>
      </c>
      <c r="AF151" s="217"/>
      <c r="AG151" s="24" t="s">
        <v>595</v>
      </c>
      <c r="AH151" s="226" t="s">
        <v>620</v>
      </c>
      <c r="AI151" s="24"/>
      <c r="AJ151" s="24" t="s">
        <v>740</v>
      </c>
      <c r="AK151" s="24"/>
      <c r="AL151" s="226" t="s">
        <v>650</v>
      </c>
      <c r="AM151" s="24" t="s">
        <v>213</v>
      </c>
      <c r="AN151" s="226"/>
      <c r="AO151" s="226"/>
      <c r="AP151" s="226"/>
      <c r="AQ151" s="24" t="s">
        <v>674</v>
      </c>
      <c r="AR151" s="24">
        <v>350</v>
      </c>
      <c r="AS151" s="197">
        <v>5.4</v>
      </c>
      <c r="AT151" s="26" t="s">
        <v>1264</v>
      </c>
      <c r="AU151" s="24"/>
      <c r="AV151" s="24" t="s">
        <v>709</v>
      </c>
      <c r="AW151" s="24">
        <v>0</v>
      </c>
      <c r="AX151" s="54"/>
      <c r="AY151" s="54"/>
      <c r="AZ151" s="54"/>
      <c r="BA151" s="548"/>
      <c r="BB151" s="63"/>
      <c r="BC151" s="26" t="s">
        <v>215</v>
      </c>
      <c r="BD151" s="26" t="s">
        <v>216</v>
      </c>
      <c r="BE151" s="26" t="s">
        <v>1087</v>
      </c>
      <c r="BF151" s="26">
        <v>20.3</v>
      </c>
      <c r="BG151" s="26">
        <f>IFERROR((BV151*(1-Assumptions!$K$3))*(1-BT151),0)</f>
        <v>20.653638719999996</v>
      </c>
      <c r="BH151" s="218">
        <f>BI151*2</f>
        <v>45.92</v>
      </c>
      <c r="BI151" s="26">
        <v>22.96</v>
      </c>
      <c r="BJ151" s="26"/>
      <c r="BK151" s="26"/>
      <c r="BL151" s="26"/>
      <c r="BM151" s="26"/>
      <c r="BN151" s="26">
        <f t="shared" si="39"/>
        <v>22.96</v>
      </c>
      <c r="BO151" s="143">
        <f>IFERROR(((IF(BN151&gt;0,BN151)))*INDEX(Assumptions!$B:$B,MATCH(AB151,Assumptions!$A:$A,0)),0)</f>
        <v>0.45920000000000005</v>
      </c>
      <c r="BP151" s="55">
        <f>IFERROR(((IF(BN151&gt;0,BN151)))*INDEX(Assumptions!$C:$C,MATCH(AB151,Assumptions!$A:$A,0)),0)</f>
        <v>0</v>
      </c>
      <c r="BQ151" s="55">
        <f>IFERROR(((IF(BN151&gt;0,BN151)))*INDEX(Assumptions!$D:$D,MATCH(AB151,Assumptions!$A:$A,0)),0)</f>
        <v>4.5920000000000002E-2</v>
      </c>
      <c r="BR151" s="55">
        <f>IFERROR(((IF(BN151&gt;0,BN151)))*INDEX(Assumptions!$G:$G,MATCH(AC151,Assumptions!$F:$F,0)),0)</f>
        <v>0</v>
      </c>
      <c r="BS151" s="55">
        <f t="shared" si="30"/>
        <v>0.50512000000000001</v>
      </c>
      <c r="BT151" s="56">
        <f>IFERROR(INDEX(Assumptions!$B:$B,MATCH(AB151,Assumptions!$A:$A,0))+INDEX(Assumptions!$C:$C,MATCH(AB151,Assumptions!$A:$A,0))+INDEX(Assumptions!$D:$D,MATCH(AB151,Assumptions!$A:$A,0))+INDEX(Assumptions!$G:$G,MATCH(AC151,Assumptions!$F:$F,0)),0)</f>
        <v>2.1999999999999999E-2</v>
      </c>
      <c r="BU151" s="26">
        <f t="shared" si="40"/>
        <v>23.465120000000002</v>
      </c>
      <c r="BV151" s="26">
        <f t="shared" si="31"/>
        <v>47.995999999999995</v>
      </c>
      <c r="BW151" s="26">
        <f t="shared" si="32"/>
        <v>50.415966386554622</v>
      </c>
      <c r="BX151" s="24">
        <v>2.5</v>
      </c>
      <c r="BY151" s="218">
        <v>119.99</v>
      </c>
      <c r="BZ151" s="145">
        <v>1</v>
      </c>
      <c r="CA151" s="26">
        <f t="shared" si="33"/>
        <v>23.465120000000002</v>
      </c>
      <c r="CB151" s="26">
        <f t="shared" si="41"/>
        <v>47.995999999999995</v>
      </c>
      <c r="CC151" s="315">
        <f t="shared" si="35"/>
        <v>0.51110259188265683</v>
      </c>
      <c r="CD151" s="26">
        <f t="shared" si="36"/>
        <v>321.44</v>
      </c>
      <c r="CE151" s="26"/>
      <c r="CF151" s="26"/>
      <c r="CG151" s="64"/>
      <c r="CH151" s="64"/>
      <c r="CI151" s="64"/>
      <c r="CJ151" s="64" t="s">
        <v>723</v>
      </c>
      <c r="CK151" s="64" t="s">
        <v>716</v>
      </c>
      <c r="CL151" s="64">
        <v>43494</v>
      </c>
      <c r="CM151" s="64"/>
      <c r="CN151" s="64"/>
      <c r="CO151" s="65" t="s">
        <v>732</v>
      </c>
      <c r="CP151" s="65"/>
      <c r="CQ151" s="53"/>
      <c r="CR151" s="57">
        <v>7</v>
      </c>
      <c r="CS151" s="57">
        <v>6</v>
      </c>
      <c r="CT151" s="175">
        <v>32</v>
      </c>
      <c r="CU151" s="57"/>
      <c r="CV151" s="57"/>
      <c r="CW151" s="58"/>
      <c r="CX151" s="59"/>
      <c r="CY151" s="90"/>
      <c r="CZ151" s="60"/>
      <c r="DA151" s="60"/>
      <c r="DB151" s="60"/>
      <c r="DC151" s="120"/>
      <c r="DD151" s="61"/>
      <c r="DE151" s="61"/>
      <c r="DF151" s="61"/>
      <c r="DG151" s="61"/>
      <c r="DH151" s="61"/>
      <c r="DI151" s="61"/>
      <c r="DJ151" s="58"/>
      <c r="DK151" s="58"/>
      <c r="DL151" s="58"/>
      <c r="DM151" s="59"/>
      <c r="DN151" s="59"/>
      <c r="DO151" s="59"/>
      <c r="DP151" s="62"/>
      <c r="DQ151" s="62"/>
      <c r="DR151" s="62"/>
      <c r="DS151" s="123">
        <f t="shared" si="37"/>
        <v>0</v>
      </c>
      <c r="DT151" s="123">
        <f t="shared" si="38"/>
        <v>0</v>
      </c>
    </row>
    <row r="152" spans="1:124" s="66" customFormat="1" ht="15" hidden="1" customHeight="1">
      <c r="A152" s="217">
        <v>2330</v>
      </c>
      <c r="B152" s="52" t="s">
        <v>775</v>
      </c>
      <c r="C152" s="52" t="s">
        <v>1078</v>
      </c>
      <c r="D152" s="206">
        <v>8137</v>
      </c>
      <c r="E152" s="217" t="s">
        <v>419</v>
      </c>
      <c r="F152" s="217" t="s">
        <v>1295</v>
      </c>
      <c r="G152" s="25">
        <v>3</v>
      </c>
      <c r="H152" s="25"/>
      <c r="I152" s="217"/>
      <c r="J152" s="25" t="s">
        <v>211</v>
      </c>
      <c r="K152" s="25" t="s">
        <v>479</v>
      </c>
      <c r="L152" s="25" t="s">
        <v>211</v>
      </c>
      <c r="M152" s="25" t="s">
        <v>486</v>
      </c>
      <c r="N152" s="25">
        <v>61034200</v>
      </c>
      <c r="O152" s="117" t="s">
        <v>1170</v>
      </c>
      <c r="P152" s="51" t="s">
        <v>489</v>
      </c>
      <c r="Q152" s="25" t="s">
        <v>211</v>
      </c>
      <c r="R152" s="25" t="s">
        <v>211</v>
      </c>
      <c r="S152" s="25" t="s">
        <v>515</v>
      </c>
      <c r="T152" s="24" t="s">
        <v>211</v>
      </c>
      <c r="U152" s="24" t="s">
        <v>4</v>
      </c>
      <c r="V152" s="205" t="s">
        <v>1279</v>
      </c>
      <c r="W152" s="24" t="s">
        <v>1207</v>
      </c>
      <c r="X152" s="24" t="s">
        <v>1208</v>
      </c>
      <c r="Y152" s="24" t="s">
        <v>4</v>
      </c>
      <c r="Z152" s="24" t="s">
        <v>211</v>
      </c>
      <c r="AA152" s="24" t="s">
        <v>211</v>
      </c>
      <c r="AB152" s="65" t="s">
        <v>267</v>
      </c>
      <c r="AC152" s="53" t="s">
        <v>211</v>
      </c>
      <c r="AD152" s="53" t="s">
        <v>1287</v>
      </c>
      <c r="AE152" s="53" t="s">
        <v>1367</v>
      </c>
      <c r="AF152" s="217"/>
      <c r="AG152" s="24" t="s">
        <v>595</v>
      </c>
      <c r="AH152" s="226" t="s">
        <v>620</v>
      </c>
      <c r="AI152" s="24"/>
      <c r="AJ152" s="24" t="s">
        <v>740</v>
      </c>
      <c r="AK152" s="24"/>
      <c r="AL152" s="226" t="s">
        <v>650</v>
      </c>
      <c r="AM152" s="24" t="s">
        <v>213</v>
      </c>
      <c r="AN152" s="226"/>
      <c r="AO152" s="226"/>
      <c r="AP152" s="226"/>
      <c r="AQ152" s="24" t="s">
        <v>674</v>
      </c>
      <c r="AR152" s="24">
        <v>350</v>
      </c>
      <c r="AS152" s="197">
        <v>5.4</v>
      </c>
      <c r="AT152" s="26" t="s">
        <v>1264</v>
      </c>
      <c r="AU152" s="24"/>
      <c r="AV152" s="24" t="s">
        <v>709</v>
      </c>
      <c r="AW152" s="24">
        <v>0</v>
      </c>
      <c r="AX152" s="54"/>
      <c r="AY152" s="54"/>
      <c r="AZ152" s="54"/>
      <c r="BA152" s="548"/>
      <c r="BB152" s="63"/>
      <c r="BC152" s="26" t="s">
        <v>215</v>
      </c>
      <c r="BD152" s="26" t="s">
        <v>216</v>
      </c>
      <c r="BE152" s="26" t="s">
        <v>1087</v>
      </c>
      <c r="BF152" s="26">
        <v>20.3</v>
      </c>
      <c r="BG152" s="26">
        <f>IFERROR((BV152*(1-Assumptions!$K$3))*(1-BT152),0)</f>
        <v>20.653638719999996</v>
      </c>
      <c r="BH152" s="218">
        <f>BI152*2</f>
        <v>45.92</v>
      </c>
      <c r="BI152" s="26">
        <v>22.96</v>
      </c>
      <c r="BJ152" s="26"/>
      <c r="BK152" s="26"/>
      <c r="BL152" s="218"/>
      <c r="BM152" s="26"/>
      <c r="BN152" s="26">
        <f t="shared" si="39"/>
        <v>22.96</v>
      </c>
      <c r="BO152" s="143">
        <f>IFERROR(((IF(BN152&gt;0,BN152)))*INDEX(Assumptions!$B:$B,MATCH(AB152,Assumptions!$A:$A,0)),0)</f>
        <v>0.45920000000000005</v>
      </c>
      <c r="BP152" s="55">
        <f>IFERROR(((IF(BN152&gt;0,BN152)))*INDEX(Assumptions!$C:$C,MATCH(AB152,Assumptions!$A:$A,0)),0)</f>
        <v>0</v>
      </c>
      <c r="BQ152" s="55">
        <f>IFERROR(((IF(BN152&gt;0,BN152)))*INDEX(Assumptions!$D:$D,MATCH(AB152,Assumptions!$A:$A,0)),0)</f>
        <v>4.5920000000000002E-2</v>
      </c>
      <c r="BR152" s="55">
        <f>IFERROR(((IF(BN152&gt;0,BN152)))*INDEX(Assumptions!$G:$G,MATCH(AC152,Assumptions!$F:$F,0)),0)</f>
        <v>0</v>
      </c>
      <c r="BS152" s="55">
        <f t="shared" si="30"/>
        <v>0.50512000000000001</v>
      </c>
      <c r="BT152" s="56">
        <f>IFERROR(INDEX(Assumptions!$B:$B,MATCH(AB152,Assumptions!$A:$A,0))+INDEX(Assumptions!$C:$C,MATCH(AB152,Assumptions!$A:$A,0))+INDEX(Assumptions!$D:$D,MATCH(AB152,Assumptions!$A:$A,0))+INDEX(Assumptions!$G:$G,MATCH(AC152,Assumptions!$F:$F,0)),0)</f>
        <v>2.1999999999999999E-2</v>
      </c>
      <c r="BU152" s="26">
        <f t="shared" si="40"/>
        <v>23.465120000000002</v>
      </c>
      <c r="BV152" s="26">
        <f t="shared" si="31"/>
        <v>47.995999999999995</v>
      </c>
      <c r="BW152" s="26">
        <f t="shared" si="32"/>
        <v>50.415966386554622</v>
      </c>
      <c r="BX152" s="24">
        <v>2.5</v>
      </c>
      <c r="BY152" s="218">
        <v>119.99</v>
      </c>
      <c r="BZ152" s="145">
        <v>1</v>
      </c>
      <c r="CA152" s="26">
        <f t="shared" si="33"/>
        <v>23.465120000000002</v>
      </c>
      <c r="CB152" s="26">
        <f t="shared" si="41"/>
        <v>47.995999999999995</v>
      </c>
      <c r="CC152" s="315">
        <f t="shared" si="35"/>
        <v>0.51110259188265683</v>
      </c>
      <c r="CD152" s="26">
        <f t="shared" si="36"/>
        <v>505.12</v>
      </c>
      <c r="CE152" s="26"/>
      <c r="CF152" s="26"/>
      <c r="CG152" s="64"/>
      <c r="CH152" s="64"/>
      <c r="CI152" s="64"/>
      <c r="CJ152" s="64"/>
      <c r="CK152" s="64" t="s">
        <v>716</v>
      </c>
      <c r="CL152" s="64"/>
      <c r="CM152" s="64"/>
      <c r="CN152" s="64"/>
      <c r="CO152" s="65" t="s">
        <v>732</v>
      </c>
      <c r="CP152" s="65"/>
      <c r="CQ152" s="53"/>
      <c r="CR152" s="57">
        <v>11</v>
      </c>
      <c r="CS152" s="57" t="s">
        <v>211</v>
      </c>
      <c r="CT152" s="175">
        <v>32</v>
      </c>
      <c r="CU152" s="57"/>
      <c r="CV152" s="57"/>
      <c r="CW152" s="58"/>
      <c r="CX152" s="59"/>
      <c r="CY152" s="90"/>
      <c r="CZ152" s="60"/>
      <c r="DA152" s="60"/>
      <c r="DB152" s="60"/>
      <c r="DC152" s="120"/>
      <c r="DD152" s="61"/>
      <c r="DE152" s="61"/>
      <c r="DF152" s="61"/>
      <c r="DG152" s="61"/>
      <c r="DH152" s="61"/>
      <c r="DI152" s="61"/>
      <c r="DJ152" s="58"/>
      <c r="DK152" s="58"/>
      <c r="DL152" s="58"/>
      <c r="DM152" s="59"/>
      <c r="DN152" s="59"/>
      <c r="DO152" s="59"/>
      <c r="DP152" s="62"/>
      <c r="DQ152" s="62"/>
      <c r="DR152" s="62"/>
      <c r="DS152" s="123">
        <f t="shared" si="37"/>
        <v>0</v>
      </c>
      <c r="DT152" s="123">
        <f t="shared" si="38"/>
        <v>0</v>
      </c>
    </row>
    <row r="153" spans="1:124" s="66" customFormat="1" ht="15" hidden="1" customHeight="1">
      <c r="A153" s="217">
        <v>2335</v>
      </c>
      <c r="B153" s="52" t="s">
        <v>769</v>
      </c>
      <c r="C153" s="52" t="s">
        <v>246</v>
      </c>
      <c r="D153" s="206">
        <v>5039</v>
      </c>
      <c r="E153" s="25" t="s">
        <v>420</v>
      </c>
      <c r="F153" s="25" t="s">
        <v>1282</v>
      </c>
      <c r="G153" s="25">
        <v>3</v>
      </c>
      <c r="H153" s="25"/>
      <c r="I153" s="217"/>
      <c r="J153" s="25" t="s">
        <v>211</v>
      </c>
      <c r="K153" s="25" t="s">
        <v>479</v>
      </c>
      <c r="L153" s="25" t="s">
        <v>211</v>
      </c>
      <c r="M153" s="25" t="s">
        <v>486</v>
      </c>
      <c r="N153" s="25">
        <v>61034200</v>
      </c>
      <c r="O153" s="117" t="s">
        <v>1170</v>
      </c>
      <c r="P153" s="51" t="s">
        <v>489</v>
      </c>
      <c r="Q153" s="25" t="s">
        <v>211</v>
      </c>
      <c r="R153" s="25" t="s">
        <v>7</v>
      </c>
      <c r="S153" s="25" t="s">
        <v>514</v>
      </c>
      <c r="T153" s="24" t="s">
        <v>211</v>
      </c>
      <c r="U153" s="24" t="s">
        <v>4</v>
      </c>
      <c r="V153" s="205" t="s">
        <v>1279</v>
      </c>
      <c r="W153" s="24" t="s">
        <v>1207</v>
      </c>
      <c r="X153" s="24" t="s">
        <v>1208</v>
      </c>
      <c r="Y153" s="24" t="s">
        <v>4</v>
      </c>
      <c r="Z153" s="24" t="s">
        <v>211</v>
      </c>
      <c r="AA153" s="24" t="s">
        <v>211</v>
      </c>
      <c r="AB153" s="65" t="s">
        <v>220</v>
      </c>
      <c r="AC153" s="53" t="s">
        <v>221</v>
      </c>
      <c r="AD153" s="53" t="s">
        <v>258</v>
      </c>
      <c r="AE153" s="53" t="s">
        <v>741</v>
      </c>
      <c r="AF153" s="25"/>
      <c r="AG153" s="24" t="s">
        <v>222</v>
      </c>
      <c r="AH153" s="24" t="s">
        <v>589</v>
      </c>
      <c r="AI153" s="24" t="s">
        <v>636</v>
      </c>
      <c r="AJ153" s="24" t="s">
        <v>648</v>
      </c>
      <c r="AK153" s="24"/>
      <c r="AL153" s="428" t="s">
        <v>650</v>
      </c>
      <c r="AM153" s="24" t="s">
        <v>213</v>
      </c>
      <c r="AN153" s="226"/>
      <c r="AO153" s="226"/>
      <c r="AP153" s="226"/>
      <c r="AQ153" s="24" t="s">
        <v>670</v>
      </c>
      <c r="AR153" s="24">
        <v>500</v>
      </c>
      <c r="AS153" s="197">
        <v>4.8499999999999996</v>
      </c>
      <c r="AT153" s="26" t="s">
        <v>1250</v>
      </c>
      <c r="AU153" s="24">
        <v>3000</v>
      </c>
      <c r="AV153" s="24" t="s">
        <v>211</v>
      </c>
      <c r="AW153" s="24">
        <v>250</v>
      </c>
      <c r="AX153" s="54"/>
      <c r="AY153" s="54"/>
      <c r="AZ153" s="54"/>
      <c r="BA153" s="219">
        <v>0.88</v>
      </c>
      <c r="BB153" s="63"/>
      <c r="BC153" s="26" t="s">
        <v>215</v>
      </c>
      <c r="BD153" s="26" t="s">
        <v>216</v>
      </c>
      <c r="BE153" s="26" t="s">
        <v>217</v>
      </c>
      <c r="BF153" s="26">
        <v>16.899999999999999</v>
      </c>
      <c r="BG153" s="26">
        <f>IFERROR((BV153*(1-Assumptions!$K$3))*(1-BT153),0)</f>
        <v>17.211078719999996</v>
      </c>
      <c r="BH153" s="26">
        <v>45</v>
      </c>
      <c r="BI153" s="26">
        <v>20.3</v>
      </c>
      <c r="BJ153" s="26"/>
      <c r="BK153" s="26"/>
      <c r="BL153" s="294">
        <v>16.7</v>
      </c>
      <c r="BM153" s="26"/>
      <c r="BN153" s="574">
        <f t="shared" si="39"/>
        <v>16.7</v>
      </c>
      <c r="BO153" s="143">
        <f>IFERROR(((IF(BN153&gt;0,BN153)))*INDEX(Assumptions!$B:$B,MATCH(AB153,Assumptions!$A:$A,0)),0)</f>
        <v>0.33400000000000002</v>
      </c>
      <c r="BP153" s="55">
        <f>IFERROR(((IF(BN153&gt;0,BN153)))*INDEX(Assumptions!$C:$C,MATCH(AB153,Assumptions!$A:$A,0)),0)</f>
        <v>0</v>
      </c>
      <c r="BQ153" s="55">
        <f>IFERROR(((IF(BN153&gt;0,BN153)))*INDEX(Assumptions!$D:$D,MATCH(AB153,Assumptions!$A:$A,0)),0)</f>
        <v>3.3399999999999999E-2</v>
      </c>
      <c r="BR153" s="55">
        <f>IFERROR(((IF(BN153&gt;0,BN153)))*INDEX(Assumptions!$G:$G,MATCH(AC153,Assumptions!$F:$F,0)),0)</f>
        <v>0</v>
      </c>
      <c r="BS153" s="55">
        <f t="shared" si="30"/>
        <v>0.3674</v>
      </c>
      <c r="BT153" s="56">
        <f>IFERROR(INDEX(Assumptions!$B:$B,MATCH(AB153,Assumptions!$A:$A,0))+INDEX(Assumptions!$C:$C,MATCH(AB153,Assumptions!$A:$A,0))+INDEX(Assumptions!$D:$D,MATCH(AB153,Assumptions!$A:$A,0))+INDEX(Assumptions!$G:$G,MATCH(AC153,Assumptions!$F:$F,0)),0)</f>
        <v>2.1999999999999999E-2</v>
      </c>
      <c r="BU153" s="26">
        <f t="shared" si="40"/>
        <v>17.067399999999999</v>
      </c>
      <c r="BV153" s="26">
        <f t="shared" si="31"/>
        <v>39.995999999999995</v>
      </c>
      <c r="BW153" s="26">
        <f t="shared" si="32"/>
        <v>42.012605042016808</v>
      </c>
      <c r="BX153" s="24">
        <v>2.5</v>
      </c>
      <c r="BY153" s="218">
        <v>99.99</v>
      </c>
      <c r="BZ153" s="145">
        <v>1</v>
      </c>
      <c r="CA153" s="26">
        <f t="shared" si="33"/>
        <v>17.067399999999999</v>
      </c>
      <c r="CB153" s="26">
        <f t="shared" si="41"/>
        <v>39.995999999999995</v>
      </c>
      <c r="CC153" s="318">
        <f t="shared" si="35"/>
        <v>0.57327232723272326</v>
      </c>
      <c r="CD153" s="26">
        <f t="shared" si="36"/>
        <v>585</v>
      </c>
      <c r="CE153" s="26"/>
      <c r="CF153" s="26"/>
      <c r="CG153" s="64"/>
      <c r="CH153" s="64"/>
      <c r="CI153" s="64"/>
      <c r="CJ153" s="64"/>
      <c r="CK153" s="64"/>
      <c r="CL153" s="64"/>
      <c r="CM153" s="64"/>
      <c r="CN153" s="64"/>
      <c r="CO153" s="65"/>
      <c r="CP153" s="65"/>
      <c r="CQ153" s="53"/>
      <c r="CR153" s="57">
        <v>13</v>
      </c>
      <c r="CS153" s="57" t="s">
        <v>211</v>
      </c>
      <c r="CT153" s="175">
        <v>32</v>
      </c>
      <c r="CU153" s="57"/>
      <c r="CV153" s="57"/>
      <c r="CW153" s="58"/>
      <c r="CX153" s="59"/>
      <c r="CY153" s="59" t="s">
        <v>1721</v>
      </c>
      <c r="CZ153" s="60"/>
      <c r="DA153" s="60"/>
      <c r="DB153" s="60"/>
      <c r="DC153" s="120"/>
      <c r="DD153" s="61"/>
      <c r="DE153" s="61"/>
      <c r="DF153" s="61"/>
      <c r="DG153" s="61"/>
      <c r="DH153" s="61"/>
      <c r="DI153" s="61"/>
      <c r="DJ153" s="58"/>
      <c r="DK153" s="58"/>
      <c r="DL153" s="58"/>
      <c r="DM153" s="59"/>
      <c r="DN153" s="59"/>
      <c r="DO153" s="59"/>
      <c r="DP153" s="62"/>
      <c r="DQ153" s="62"/>
      <c r="DR153" s="62"/>
      <c r="DS153" s="123">
        <f t="shared" si="37"/>
        <v>0</v>
      </c>
      <c r="DT153" s="123">
        <f t="shared" si="38"/>
        <v>0</v>
      </c>
    </row>
    <row r="154" spans="1:124" s="66" customFormat="1" ht="15" hidden="1" customHeight="1">
      <c r="A154" s="217">
        <v>2340</v>
      </c>
      <c r="B154" s="52" t="s">
        <v>776</v>
      </c>
      <c r="C154" s="52" t="s">
        <v>986</v>
      </c>
      <c r="D154" s="206">
        <v>4048</v>
      </c>
      <c r="E154" s="25" t="s">
        <v>420</v>
      </c>
      <c r="F154" s="25" t="s">
        <v>421</v>
      </c>
      <c r="G154" s="25">
        <v>3</v>
      </c>
      <c r="H154" s="25"/>
      <c r="I154" s="25"/>
      <c r="J154" s="25" t="s">
        <v>211</v>
      </c>
      <c r="K154" s="25" t="s">
        <v>479</v>
      </c>
      <c r="L154" s="217" t="s">
        <v>211</v>
      </c>
      <c r="M154" s="25" t="s">
        <v>486</v>
      </c>
      <c r="N154" s="25">
        <v>61034200</v>
      </c>
      <c r="O154" s="117" t="s">
        <v>1170</v>
      </c>
      <c r="P154" s="51" t="s">
        <v>489</v>
      </c>
      <c r="Q154" s="25" t="s">
        <v>211</v>
      </c>
      <c r="R154" s="25" t="s">
        <v>7</v>
      </c>
      <c r="S154" s="25" t="s">
        <v>514</v>
      </c>
      <c r="T154" s="24" t="s">
        <v>211</v>
      </c>
      <c r="U154" s="24" t="s">
        <v>4</v>
      </c>
      <c r="V154" s="205" t="s">
        <v>1279</v>
      </c>
      <c r="W154" s="24" t="s">
        <v>1207</v>
      </c>
      <c r="X154" s="24" t="s">
        <v>1208</v>
      </c>
      <c r="Y154" s="24" t="s">
        <v>4</v>
      </c>
      <c r="Z154" s="24" t="s">
        <v>211</v>
      </c>
      <c r="AA154" s="24" t="s">
        <v>211</v>
      </c>
      <c r="AB154" s="65" t="s">
        <v>220</v>
      </c>
      <c r="AC154" s="53" t="s">
        <v>221</v>
      </c>
      <c r="AD154" s="53" t="s">
        <v>258</v>
      </c>
      <c r="AE154" s="53" t="s">
        <v>741</v>
      </c>
      <c r="AF154" s="25"/>
      <c r="AG154" s="24" t="s">
        <v>222</v>
      </c>
      <c r="AH154" s="24" t="s">
        <v>589</v>
      </c>
      <c r="AI154" s="24" t="s">
        <v>636</v>
      </c>
      <c r="AJ154" s="24" t="s">
        <v>648</v>
      </c>
      <c r="AK154" s="24"/>
      <c r="AL154" s="428" t="s">
        <v>650</v>
      </c>
      <c r="AM154" s="24" t="s">
        <v>213</v>
      </c>
      <c r="AN154" s="226"/>
      <c r="AO154" s="226"/>
      <c r="AP154" s="226"/>
      <c r="AQ154" s="24" t="s">
        <v>670</v>
      </c>
      <c r="AR154" s="24">
        <v>500</v>
      </c>
      <c r="AS154" s="197">
        <v>4.8499999999999996</v>
      </c>
      <c r="AT154" s="26" t="s">
        <v>1250</v>
      </c>
      <c r="AU154" s="24">
        <v>3000</v>
      </c>
      <c r="AV154" s="24" t="s">
        <v>211</v>
      </c>
      <c r="AW154" s="24">
        <v>250</v>
      </c>
      <c r="AX154" s="54"/>
      <c r="AY154" s="54"/>
      <c r="AZ154" s="54"/>
      <c r="BA154" s="219">
        <v>0.88</v>
      </c>
      <c r="BB154" s="63"/>
      <c r="BC154" s="26" t="s">
        <v>215</v>
      </c>
      <c r="BD154" s="26" t="s">
        <v>216</v>
      </c>
      <c r="BE154" s="26" t="s">
        <v>217</v>
      </c>
      <c r="BF154" s="26">
        <v>16.899999999999999</v>
      </c>
      <c r="BG154" s="26">
        <f>IFERROR((BV154*(1-Assumptions!$K$3))*(1-BT154),0)</f>
        <v>17.211078719999996</v>
      </c>
      <c r="BH154" s="26">
        <v>45</v>
      </c>
      <c r="BI154" s="26">
        <v>20.3</v>
      </c>
      <c r="BJ154" s="26"/>
      <c r="BK154" s="26"/>
      <c r="BL154" s="294">
        <v>16.7</v>
      </c>
      <c r="BM154" s="26"/>
      <c r="BN154" s="574">
        <f t="shared" si="39"/>
        <v>16.7</v>
      </c>
      <c r="BO154" s="143">
        <f>IFERROR(((IF(BN154&gt;0,BN154)))*INDEX(Assumptions!$B:$B,MATCH(AB154,Assumptions!$A:$A,0)),0)</f>
        <v>0.33400000000000002</v>
      </c>
      <c r="BP154" s="55">
        <f>IFERROR(((IF(BN154&gt;0,BN154)))*INDEX(Assumptions!$C:$C,MATCH(AB154,Assumptions!$A:$A,0)),0)</f>
        <v>0</v>
      </c>
      <c r="BQ154" s="55">
        <f>IFERROR(((IF(BN154&gt;0,BN154)))*INDEX(Assumptions!$D:$D,MATCH(AB154,Assumptions!$A:$A,0)),0)</f>
        <v>3.3399999999999999E-2</v>
      </c>
      <c r="BR154" s="55">
        <f>IFERROR(((IF(BN154&gt;0,BN154)))*INDEX(Assumptions!$G:$G,MATCH(AC154,Assumptions!$F:$F,0)),0)</f>
        <v>0</v>
      </c>
      <c r="BS154" s="55">
        <f t="shared" si="30"/>
        <v>0.3674</v>
      </c>
      <c r="BT154" s="56">
        <f>IFERROR(INDEX(Assumptions!$B:$B,MATCH(AB154,Assumptions!$A:$A,0))+INDEX(Assumptions!$C:$C,MATCH(AB154,Assumptions!$A:$A,0))+INDEX(Assumptions!$D:$D,MATCH(AB154,Assumptions!$A:$A,0))+INDEX(Assumptions!$G:$G,MATCH(AC154,Assumptions!$F:$F,0)),0)</f>
        <v>2.1999999999999999E-2</v>
      </c>
      <c r="BU154" s="26">
        <f t="shared" si="40"/>
        <v>17.067399999999999</v>
      </c>
      <c r="BV154" s="26">
        <f t="shared" si="31"/>
        <v>39.995999999999995</v>
      </c>
      <c r="BW154" s="26">
        <f t="shared" si="32"/>
        <v>42.012605042016808</v>
      </c>
      <c r="BX154" s="24">
        <v>2.5</v>
      </c>
      <c r="BY154" s="218">
        <v>99.99</v>
      </c>
      <c r="BZ154" s="145">
        <v>1</v>
      </c>
      <c r="CA154" s="26">
        <f t="shared" si="33"/>
        <v>17.067399999999999</v>
      </c>
      <c r="CB154" s="26">
        <f t="shared" si="41"/>
        <v>39.995999999999995</v>
      </c>
      <c r="CC154" s="318">
        <f t="shared" si="35"/>
        <v>0.57327232723272326</v>
      </c>
      <c r="CD154" s="26">
        <f t="shared" si="36"/>
        <v>585</v>
      </c>
      <c r="CE154" s="26"/>
      <c r="CF154" s="26"/>
      <c r="CG154" s="64"/>
      <c r="CH154" s="64"/>
      <c r="CI154" s="64"/>
      <c r="CJ154" s="64"/>
      <c r="CK154" s="64"/>
      <c r="CL154" s="64"/>
      <c r="CM154" s="64"/>
      <c r="CN154" s="64"/>
      <c r="CO154" s="65"/>
      <c r="CP154" s="65"/>
      <c r="CQ154" s="53"/>
      <c r="CR154" s="57">
        <v>13</v>
      </c>
      <c r="CS154" s="57" t="s">
        <v>211</v>
      </c>
      <c r="CT154" s="175">
        <v>32</v>
      </c>
      <c r="CU154" s="57"/>
      <c r="CV154" s="57"/>
      <c r="CW154" s="58"/>
      <c r="CX154" s="59"/>
      <c r="CY154" s="90"/>
      <c r="CZ154" s="60"/>
      <c r="DA154" s="60"/>
      <c r="DB154" s="60"/>
      <c r="DC154" s="120"/>
      <c r="DD154" s="61"/>
      <c r="DE154" s="61"/>
      <c r="DF154" s="61"/>
      <c r="DG154" s="61"/>
      <c r="DH154" s="61"/>
      <c r="DI154" s="61"/>
      <c r="DJ154" s="58"/>
      <c r="DK154" s="58"/>
      <c r="DL154" s="58"/>
      <c r="DM154" s="59"/>
      <c r="DN154" s="59"/>
      <c r="DO154" s="59"/>
      <c r="DP154" s="62"/>
      <c r="DQ154" s="62"/>
      <c r="DR154" s="62"/>
      <c r="DS154" s="123">
        <f t="shared" si="37"/>
        <v>0</v>
      </c>
      <c r="DT154" s="123">
        <f t="shared" si="38"/>
        <v>0</v>
      </c>
    </row>
    <row r="155" spans="1:124" s="66" customFormat="1" ht="15" hidden="1" customHeight="1">
      <c r="A155" s="217">
        <v>2345</v>
      </c>
      <c r="B155" s="52" t="s">
        <v>931</v>
      </c>
      <c r="C155" s="52" t="s">
        <v>1078</v>
      </c>
      <c r="D155" s="52">
        <v>1006</v>
      </c>
      <c r="E155" s="217" t="s">
        <v>422</v>
      </c>
      <c r="F155" s="25" t="s">
        <v>1198</v>
      </c>
      <c r="G155" s="25">
        <v>3</v>
      </c>
      <c r="H155" s="25"/>
      <c r="I155" s="25"/>
      <c r="J155" s="25" t="s">
        <v>211</v>
      </c>
      <c r="K155" s="25" t="s">
        <v>479</v>
      </c>
      <c r="L155" s="25" t="s">
        <v>211</v>
      </c>
      <c r="M155" s="25" t="s">
        <v>487</v>
      </c>
      <c r="N155" s="154">
        <v>62034919</v>
      </c>
      <c r="O155" s="186" t="s">
        <v>1203</v>
      </c>
      <c r="P155" s="51" t="s">
        <v>489</v>
      </c>
      <c r="Q155" s="25" t="s">
        <v>211</v>
      </c>
      <c r="R155" s="25" t="s">
        <v>211</v>
      </c>
      <c r="S155" s="25" t="s">
        <v>515</v>
      </c>
      <c r="T155" s="24" t="s">
        <v>211</v>
      </c>
      <c r="U155" s="24" t="s">
        <v>4</v>
      </c>
      <c r="V155" s="226" t="s">
        <v>1279</v>
      </c>
      <c r="W155" s="24" t="s">
        <v>570</v>
      </c>
      <c r="X155" s="24" t="s">
        <v>967</v>
      </c>
      <c r="Y155" s="24" t="s">
        <v>4</v>
      </c>
      <c r="Z155" s="24" t="s">
        <v>211</v>
      </c>
      <c r="AA155" s="24" t="s">
        <v>211</v>
      </c>
      <c r="AB155" s="65" t="s">
        <v>220</v>
      </c>
      <c r="AC155" s="53" t="s">
        <v>221</v>
      </c>
      <c r="AD155" s="313" t="s">
        <v>258</v>
      </c>
      <c r="AE155" s="53" t="s">
        <v>741</v>
      </c>
      <c r="AF155" s="25"/>
      <c r="AG155" s="24" t="s">
        <v>590</v>
      </c>
      <c r="AH155" s="24" t="s">
        <v>591</v>
      </c>
      <c r="AI155" s="24" t="s">
        <v>211</v>
      </c>
      <c r="AJ155" s="24" t="s">
        <v>648</v>
      </c>
      <c r="AK155" s="24"/>
      <c r="AL155" s="428" t="s">
        <v>650</v>
      </c>
      <c r="AM155" s="24" t="s">
        <v>652</v>
      </c>
      <c r="AN155" s="226"/>
      <c r="AO155" s="226"/>
      <c r="AP155" s="226"/>
      <c r="AQ155" s="24" t="s">
        <v>671</v>
      </c>
      <c r="AR155" s="24">
        <v>800</v>
      </c>
      <c r="AS155" s="197">
        <v>6.3</v>
      </c>
      <c r="AT155" s="26" t="s">
        <v>1244</v>
      </c>
      <c r="AU155" s="24">
        <v>1000</v>
      </c>
      <c r="AV155" s="24" t="s">
        <v>711</v>
      </c>
      <c r="AW155" s="24">
        <v>32</v>
      </c>
      <c r="AX155" s="54"/>
      <c r="AY155" s="54"/>
      <c r="AZ155" s="54"/>
      <c r="BA155" s="219">
        <v>1.58</v>
      </c>
      <c r="BB155" s="63"/>
      <c r="BC155" s="26" t="s">
        <v>215</v>
      </c>
      <c r="BD155" s="26" t="s">
        <v>216</v>
      </c>
      <c r="BE155" s="26" t="s">
        <v>217</v>
      </c>
      <c r="BF155" s="26">
        <v>23.7</v>
      </c>
      <c r="BG155" s="26">
        <f>IFERROR((BV155*(1-Assumptions!$K$3))*(1-BT155),0)</f>
        <v>25.817478719999997</v>
      </c>
      <c r="BH155" s="26">
        <v>45</v>
      </c>
      <c r="BI155" s="26">
        <v>26.9</v>
      </c>
      <c r="BJ155" s="26"/>
      <c r="BK155" s="26"/>
      <c r="BL155" s="296">
        <v>32</v>
      </c>
      <c r="BM155" s="26"/>
      <c r="BN155" s="576">
        <f t="shared" si="39"/>
        <v>32</v>
      </c>
      <c r="BO155" s="143">
        <f>IFERROR(((IF(BN155&gt;0,BN155)))*INDEX(Assumptions!$B:$B,MATCH(AB155,Assumptions!$A:$A,0)),0)</f>
        <v>0.64</v>
      </c>
      <c r="BP155" s="55">
        <f>IFERROR(((IF(BN155&gt;0,BN155)))*INDEX(Assumptions!$C:$C,MATCH(AB155,Assumptions!$A:$A,0)),0)</f>
        <v>0</v>
      </c>
      <c r="BQ155" s="55">
        <f>IFERROR(((IF(BN155&gt;0,BN155)))*INDEX(Assumptions!$D:$D,MATCH(AB155,Assumptions!$A:$A,0)),0)</f>
        <v>6.4000000000000001E-2</v>
      </c>
      <c r="BR155" s="55">
        <f>IFERROR(((IF(BN155&gt;0,BN155)))*INDEX(Assumptions!$G:$G,MATCH(AC155,Assumptions!$F:$F,0)),0)</f>
        <v>0</v>
      </c>
      <c r="BS155" s="55">
        <f t="shared" si="30"/>
        <v>0.70399999999999996</v>
      </c>
      <c r="BT155" s="56">
        <f>IFERROR(INDEX(Assumptions!$B:$B,MATCH(AB155,Assumptions!$A:$A,0))+INDEX(Assumptions!$C:$C,MATCH(AB155,Assumptions!$A:$A,0))+INDEX(Assumptions!$D:$D,MATCH(AB155,Assumptions!$A:$A,0))+INDEX(Assumptions!$G:$G,MATCH(AC155,Assumptions!$F:$F,0)),0)</f>
        <v>2.1999999999999999E-2</v>
      </c>
      <c r="BU155" s="26">
        <f t="shared" si="40"/>
        <v>32.704000000000001</v>
      </c>
      <c r="BV155" s="26">
        <f t="shared" si="31"/>
        <v>59.996000000000002</v>
      </c>
      <c r="BW155" s="26">
        <f t="shared" si="32"/>
        <v>63.02100840336135</v>
      </c>
      <c r="BX155" s="24">
        <v>2.5</v>
      </c>
      <c r="BY155" s="168">
        <v>149.99</v>
      </c>
      <c r="BZ155" s="145">
        <v>1</v>
      </c>
      <c r="CA155" s="26">
        <f t="shared" si="33"/>
        <v>32.704000000000001</v>
      </c>
      <c r="CB155" s="26">
        <f t="shared" si="41"/>
        <v>59.996000000000002</v>
      </c>
      <c r="CC155" s="315">
        <f t="shared" si="35"/>
        <v>0.45489699313287552</v>
      </c>
      <c r="CD155" s="26">
        <f t="shared" si="36"/>
        <v>585</v>
      </c>
      <c r="CE155" s="26"/>
      <c r="CF155" s="26"/>
      <c r="CG155" s="64"/>
      <c r="CH155" s="64"/>
      <c r="CI155" s="64"/>
      <c r="CJ155" s="64"/>
      <c r="CK155" s="64"/>
      <c r="CL155" s="64"/>
      <c r="CM155" s="64"/>
      <c r="CN155" s="64"/>
      <c r="CO155" s="65"/>
      <c r="CP155" s="65"/>
      <c r="CQ155" s="53"/>
      <c r="CR155" s="57">
        <v>13</v>
      </c>
      <c r="CS155" s="57" t="s">
        <v>211</v>
      </c>
      <c r="CT155" s="175" t="s">
        <v>737</v>
      </c>
      <c r="CU155" s="57"/>
      <c r="CV155" s="57"/>
      <c r="CW155" s="58"/>
      <c r="CX155" s="59"/>
      <c r="CY155" s="90"/>
      <c r="CZ155" s="60"/>
      <c r="DA155" s="60"/>
      <c r="DB155" s="60"/>
      <c r="DC155" s="120"/>
      <c r="DD155" s="61"/>
      <c r="DE155" s="61"/>
      <c r="DF155" s="61"/>
      <c r="DG155" s="61"/>
      <c r="DH155" s="61"/>
      <c r="DI155" s="61"/>
      <c r="DJ155" s="58"/>
      <c r="DK155" s="58"/>
      <c r="DL155" s="58"/>
      <c r="DM155" s="59"/>
      <c r="DN155" s="59"/>
      <c r="DO155" s="59"/>
      <c r="DP155" s="62"/>
      <c r="DQ155" s="62"/>
      <c r="DR155" s="62"/>
      <c r="DS155" s="123">
        <f t="shared" si="37"/>
        <v>0</v>
      </c>
      <c r="DT155" s="123">
        <f t="shared" si="38"/>
        <v>0</v>
      </c>
    </row>
    <row r="156" spans="1:124" s="66" customFormat="1" ht="15" hidden="1" customHeight="1">
      <c r="A156" s="217">
        <v>2350</v>
      </c>
      <c r="B156" s="52" t="s">
        <v>932</v>
      </c>
      <c r="C156" s="52" t="s">
        <v>1078</v>
      </c>
      <c r="D156" s="52">
        <v>8145</v>
      </c>
      <c r="E156" s="25" t="s">
        <v>422</v>
      </c>
      <c r="F156" s="217" t="s">
        <v>1548</v>
      </c>
      <c r="G156" s="25">
        <v>3</v>
      </c>
      <c r="H156" s="25"/>
      <c r="I156" s="217"/>
      <c r="J156" s="25" t="s">
        <v>211</v>
      </c>
      <c r="K156" s="25" t="s">
        <v>479</v>
      </c>
      <c r="L156" s="25" t="s">
        <v>211</v>
      </c>
      <c r="M156" s="25" t="s">
        <v>487</v>
      </c>
      <c r="N156" s="154">
        <v>62034919</v>
      </c>
      <c r="O156" s="186" t="s">
        <v>1203</v>
      </c>
      <c r="P156" s="51" t="s">
        <v>489</v>
      </c>
      <c r="Q156" s="25" t="s">
        <v>211</v>
      </c>
      <c r="R156" s="25" t="s">
        <v>211</v>
      </c>
      <c r="S156" s="217" t="s">
        <v>512</v>
      </c>
      <c r="T156" s="24" t="s">
        <v>211</v>
      </c>
      <c r="U156" s="24" t="s">
        <v>4</v>
      </c>
      <c r="V156" s="24" t="s">
        <v>1279</v>
      </c>
      <c r="W156" s="24" t="s">
        <v>570</v>
      </c>
      <c r="X156" s="24" t="s">
        <v>967</v>
      </c>
      <c r="Y156" s="24" t="s">
        <v>4</v>
      </c>
      <c r="Z156" s="24" t="s">
        <v>211</v>
      </c>
      <c r="AA156" s="24" t="s">
        <v>211</v>
      </c>
      <c r="AB156" s="65" t="s">
        <v>220</v>
      </c>
      <c r="AC156" s="53" t="s">
        <v>221</v>
      </c>
      <c r="AD156" s="313" t="s">
        <v>258</v>
      </c>
      <c r="AE156" s="53" t="s">
        <v>741</v>
      </c>
      <c r="AF156" s="25"/>
      <c r="AG156" s="24" t="s">
        <v>590</v>
      </c>
      <c r="AH156" s="226" t="s">
        <v>604</v>
      </c>
      <c r="AI156" s="24" t="s">
        <v>211</v>
      </c>
      <c r="AJ156" s="24" t="s">
        <v>648</v>
      </c>
      <c r="AK156" s="24"/>
      <c r="AL156" s="428" t="s">
        <v>650</v>
      </c>
      <c r="AM156" s="24" t="s">
        <v>652</v>
      </c>
      <c r="AN156" s="226"/>
      <c r="AO156" s="226"/>
      <c r="AP156" s="226"/>
      <c r="AQ156" s="226" t="s">
        <v>678</v>
      </c>
      <c r="AR156" s="226">
        <v>260</v>
      </c>
      <c r="AS156" s="197">
        <v>3.8</v>
      </c>
      <c r="AT156" s="218" t="s">
        <v>1256</v>
      </c>
      <c r="AU156" s="226" t="s">
        <v>695</v>
      </c>
      <c r="AV156" s="24" t="s">
        <v>713</v>
      </c>
      <c r="AW156" s="24">
        <v>32</v>
      </c>
      <c r="AX156" s="54"/>
      <c r="AY156" s="54"/>
      <c r="AZ156" s="54"/>
      <c r="BA156" s="506">
        <v>2.6</v>
      </c>
      <c r="BB156" s="63"/>
      <c r="BC156" s="26" t="s">
        <v>215</v>
      </c>
      <c r="BD156" s="26" t="s">
        <v>216</v>
      </c>
      <c r="BE156" s="26" t="s">
        <v>217</v>
      </c>
      <c r="BF156" s="26">
        <v>23.7</v>
      </c>
      <c r="BG156" s="26">
        <f>IFERROR((BV156*(1-Assumptions!$K$3))*(1-BT156),0)</f>
        <v>24.09619872</v>
      </c>
      <c r="BH156" s="26">
        <v>45</v>
      </c>
      <c r="BI156" s="26">
        <v>26.9</v>
      </c>
      <c r="BJ156" s="26"/>
      <c r="BK156" s="26"/>
      <c r="BL156" s="296">
        <v>30</v>
      </c>
      <c r="BM156" s="26"/>
      <c r="BN156" s="576">
        <f t="shared" si="39"/>
        <v>30</v>
      </c>
      <c r="BO156" s="143">
        <f>IFERROR(((IF(BN156&gt;0,BN156)))*INDEX(Assumptions!$B:$B,MATCH(AB156,Assumptions!$A:$A,0)),0)</f>
        <v>0.6</v>
      </c>
      <c r="BP156" s="55">
        <f>IFERROR(((IF(BN156&gt;0,BN156)))*INDEX(Assumptions!$C:$C,MATCH(AB156,Assumptions!$A:$A,0)),0)</f>
        <v>0</v>
      </c>
      <c r="BQ156" s="55">
        <f>IFERROR(((IF(BN156&gt;0,BN156)))*INDEX(Assumptions!$D:$D,MATCH(AB156,Assumptions!$A:$A,0)),0)</f>
        <v>0.06</v>
      </c>
      <c r="BR156" s="55">
        <f>IFERROR(((IF(BN156&gt;0,BN156)))*INDEX(Assumptions!$G:$G,MATCH(AC156,Assumptions!$F:$F,0)),0)</f>
        <v>0</v>
      </c>
      <c r="BS156" s="55">
        <f t="shared" si="30"/>
        <v>0.65999999999999992</v>
      </c>
      <c r="BT156" s="56">
        <f>IFERROR(INDEX(Assumptions!$B:$B,MATCH(AB156,Assumptions!$A:$A,0))+INDEX(Assumptions!$C:$C,MATCH(AB156,Assumptions!$A:$A,0))+INDEX(Assumptions!$D:$D,MATCH(AB156,Assumptions!$A:$A,0))+INDEX(Assumptions!$G:$G,MATCH(AC156,Assumptions!$F:$F,0)),0)</f>
        <v>2.1999999999999999E-2</v>
      </c>
      <c r="BU156" s="26">
        <f t="shared" si="40"/>
        <v>30.66</v>
      </c>
      <c r="BV156" s="26">
        <f t="shared" si="31"/>
        <v>55.996000000000002</v>
      </c>
      <c r="BW156" s="26">
        <f t="shared" si="32"/>
        <v>58.819327731092443</v>
      </c>
      <c r="BX156" s="24">
        <v>2.5</v>
      </c>
      <c r="BY156" s="168">
        <v>139.99</v>
      </c>
      <c r="BZ156" s="145">
        <v>1</v>
      </c>
      <c r="CA156" s="26">
        <f t="shared" si="33"/>
        <v>30.66</v>
      </c>
      <c r="CB156" s="26">
        <f t="shared" si="41"/>
        <v>55.996000000000002</v>
      </c>
      <c r="CC156" s="315">
        <f t="shared" si="35"/>
        <v>0.45246089006357598</v>
      </c>
      <c r="CD156" s="26">
        <f t="shared" si="36"/>
        <v>225</v>
      </c>
      <c r="CE156" s="26"/>
      <c r="CF156" s="26"/>
      <c r="CG156" s="64"/>
      <c r="CH156" s="64"/>
      <c r="CI156" s="64"/>
      <c r="CJ156" s="64"/>
      <c r="CK156" s="64"/>
      <c r="CL156" s="64"/>
      <c r="CM156" s="64"/>
      <c r="CN156" s="64"/>
      <c r="CO156" s="65"/>
      <c r="CP156" s="65"/>
      <c r="CQ156" s="53"/>
      <c r="CR156" s="57">
        <v>5</v>
      </c>
      <c r="CS156" s="57">
        <v>8</v>
      </c>
      <c r="CT156" s="175" t="s">
        <v>737</v>
      </c>
      <c r="CU156" s="57"/>
      <c r="CV156" s="57"/>
      <c r="CW156" s="58"/>
      <c r="CX156" s="544"/>
      <c r="CY156" s="544" t="s">
        <v>1739</v>
      </c>
      <c r="CZ156" s="60"/>
      <c r="DA156" s="60"/>
      <c r="DB156" s="60"/>
      <c r="DC156" s="120"/>
      <c r="DD156" s="61"/>
      <c r="DE156" s="61"/>
      <c r="DF156" s="61"/>
      <c r="DG156" s="61"/>
      <c r="DH156" s="61"/>
      <c r="DI156" s="61"/>
      <c r="DJ156" s="58"/>
      <c r="DK156" s="58"/>
      <c r="DL156" s="58"/>
      <c r="DM156" s="59"/>
      <c r="DN156" s="59"/>
      <c r="DO156" s="59"/>
      <c r="DP156" s="62"/>
      <c r="DQ156" s="62"/>
      <c r="DR156" s="62"/>
      <c r="DS156" s="123">
        <f t="shared" si="37"/>
        <v>0</v>
      </c>
      <c r="DT156" s="123">
        <f t="shared" si="38"/>
        <v>0</v>
      </c>
    </row>
    <row r="157" spans="1:124" s="66" customFormat="1" ht="15" hidden="1" customHeight="1">
      <c r="A157" s="25">
        <v>2355</v>
      </c>
      <c r="B157" s="52" t="s">
        <v>933</v>
      </c>
      <c r="C157" s="52" t="s">
        <v>1070</v>
      </c>
      <c r="D157" s="206">
        <v>7515</v>
      </c>
      <c r="E157" s="25" t="s">
        <v>423</v>
      </c>
      <c r="F157" s="25" t="s">
        <v>424</v>
      </c>
      <c r="G157" s="25">
        <v>1</v>
      </c>
      <c r="H157" s="25"/>
      <c r="I157" s="217"/>
      <c r="J157" s="25" t="s">
        <v>211</v>
      </c>
      <c r="K157" s="25" t="s">
        <v>479</v>
      </c>
      <c r="L157" s="25" t="s">
        <v>211</v>
      </c>
      <c r="M157" s="25" t="s">
        <v>487</v>
      </c>
      <c r="N157" s="154">
        <v>62034235</v>
      </c>
      <c r="O157" s="186" t="s">
        <v>975</v>
      </c>
      <c r="P157" s="51" t="s">
        <v>489</v>
      </c>
      <c r="Q157" s="25" t="s">
        <v>211</v>
      </c>
      <c r="R157" s="25" t="s">
        <v>211</v>
      </c>
      <c r="S157" s="25" t="s">
        <v>512</v>
      </c>
      <c r="T157" s="24" t="s">
        <v>211</v>
      </c>
      <c r="U157" s="24" t="s">
        <v>556</v>
      </c>
      <c r="V157" s="24" t="s">
        <v>1279</v>
      </c>
      <c r="W157" s="24" t="s">
        <v>570</v>
      </c>
      <c r="X157" s="24" t="s">
        <v>967</v>
      </c>
      <c r="Y157" s="24" t="s">
        <v>578</v>
      </c>
      <c r="Z157" s="24" t="s">
        <v>211</v>
      </c>
      <c r="AA157" s="24" t="s">
        <v>211</v>
      </c>
      <c r="AB157" s="65" t="s">
        <v>220</v>
      </c>
      <c r="AC157" s="53" t="s">
        <v>221</v>
      </c>
      <c r="AD157" s="53" t="s">
        <v>258</v>
      </c>
      <c r="AE157" s="53" t="s">
        <v>579</v>
      </c>
      <c r="AF157" s="25"/>
      <c r="AG157" s="24" t="s">
        <v>586</v>
      </c>
      <c r="AH157" s="24" t="s">
        <v>587</v>
      </c>
      <c r="AI157" s="24" t="s">
        <v>634</v>
      </c>
      <c r="AJ157" s="24" t="s">
        <v>648</v>
      </c>
      <c r="AK157" s="24"/>
      <c r="AL157" s="428" t="s">
        <v>650</v>
      </c>
      <c r="AM157" s="24" t="s">
        <v>651</v>
      </c>
      <c r="AN157" s="226"/>
      <c r="AO157" s="226"/>
      <c r="AP157" s="226"/>
      <c r="AQ157" s="24" t="s">
        <v>668</v>
      </c>
      <c r="AR157" s="24">
        <v>800</v>
      </c>
      <c r="AS157" s="197">
        <v>3.9</v>
      </c>
      <c r="AT157" s="26" t="s">
        <v>1249</v>
      </c>
      <c r="AU157" s="24">
        <v>1500</v>
      </c>
      <c r="AV157" s="24"/>
      <c r="AW157" s="24">
        <v>34</v>
      </c>
      <c r="AX157" s="54"/>
      <c r="AY157" s="54"/>
      <c r="AZ157" s="54"/>
      <c r="BA157" s="219">
        <v>1.26</v>
      </c>
      <c r="BB157" s="63"/>
      <c r="BC157" s="26" t="s">
        <v>215</v>
      </c>
      <c r="BD157" s="26" t="s">
        <v>216</v>
      </c>
      <c r="BE157" s="26" t="s">
        <v>217</v>
      </c>
      <c r="BF157" s="26">
        <v>20.3</v>
      </c>
      <c r="BG157" s="26">
        <f>IFERROR((BV157*(1-Assumptions!$K$3))*(1-BT157),0)</f>
        <v>20.653638719999996</v>
      </c>
      <c r="BH157" s="26">
        <v>45</v>
      </c>
      <c r="BI157" s="26">
        <v>21.9</v>
      </c>
      <c r="BJ157" s="26"/>
      <c r="BK157" s="26"/>
      <c r="BL157" s="294">
        <v>20.100000000000001</v>
      </c>
      <c r="BM157" s="26"/>
      <c r="BN157" s="574">
        <f t="shared" si="39"/>
        <v>20.100000000000001</v>
      </c>
      <c r="BO157" s="143">
        <f>IFERROR(((IF(BN157&gt;0,BN157)))*INDEX(Assumptions!$B:$B,MATCH(AB157,Assumptions!$A:$A,0)),0)</f>
        <v>0.40200000000000002</v>
      </c>
      <c r="BP157" s="55">
        <f>IFERROR(((IF(BN157&gt;0,BN157)))*INDEX(Assumptions!$C:$C,MATCH(AB157,Assumptions!$A:$A,0)),0)</f>
        <v>0</v>
      </c>
      <c r="BQ157" s="55">
        <f>IFERROR(((IF(BN157&gt;0,BN157)))*INDEX(Assumptions!$D:$D,MATCH(AB157,Assumptions!$A:$A,0)),0)</f>
        <v>4.0200000000000007E-2</v>
      </c>
      <c r="BR157" s="55">
        <f>IFERROR(((IF(BN157&gt;0,BN157)))*INDEX(Assumptions!$G:$G,MATCH(AC157,Assumptions!$F:$F,0)),0)</f>
        <v>0</v>
      </c>
      <c r="BS157" s="55">
        <f t="shared" si="30"/>
        <v>0.44220000000000004</v>
      </c>
      <c r="BT157" s="56">
        <f>IFERROR(INDEX(Assumptions!$B:$B,MATCH(AB157,Assumptions!$A:$A,0))+INDEX(Assumptions!$C:$C,MATCH(AB157,Assumptions!$A:$A,0))+INDEX(Assumptions!$D:$D,MATCH(AB157,Assumptions!$A:$A,0))+INDEX(Assumptions!$G:$G,MATCH(AC157,Assumptions!$F:$F,0)),0)</f>
        <v>2.1999999999999999E-2</v>
      </c>
      <c r="BU157" s="26">
        <f t="shared" si="40"/>
        <v>20.542200000000001</v>
      </c>
      <c r="BV157" s="26">
        <f t="shared" si="31"/>
        <v>47.995999999999995</v>
      </c>
      <c r="BW157" s="26">
        <f t="shared" si="32"/>
        <v>50.415966386554622</v>
      </c>
      <c r="BX157" s="24">
        <v>2.5</v>
      </c>
      <c r="BY157" s="218">
        <v>119.99</v>
      </c>
      <c r="BZ157" s="145">
        <v>1</v>
      </c>
      <c r="CA157" s="26">
        <f t="shared" si="33"/>
        <v>20.542200000000001</v>
      </c>
      <c r="CB157" s="26">
        <f t="shared" si="41"/>
        <v>47.995999999999995</v>
      </c>
      <c r="CC157" s="318">
        <f t="shared" si="35"/>
        <v>0.57200183348612377</v>
      </c>
      <c r="CD157" s="26">
        <f t="shared" si="36"/>
        <v>585</v>
      </c>
      <c r="CE157" s="26"/>
      <c r="CF157" s="26"/>
      <c r="CG157" s="64" t="s">
        <v>714</v>
      </c>
      <c r="CH157" s="64">
        <v>43426</v>
      </c>
      <c r="CI157" s="64"/>
      <c r="CJ157" s="64" t="s">
        <v>723</v>
      </c>
      <c r="CK157" s="64"/>
      <c r="CL157" s="64">
        <v>43487</v>
      </c>
      <c r="CM157" s="64"/>
      <c r="CN157" s="64"/>
      <c r="CO157" s="65"/>
      <c r="CP157" s="65"/>
      <c r="CQ157" s="53"/>
      <c r="CR157" s="57">
        <v>13</v>
      </c>
      <c r="CS157" s="57" t="s">
        <v>211</v>
      </c>
      <c r="CT157" s="175" t="s">
        <v>737</v>
      </c>
      <c r="CU157" s="57"/>
      <c r="CV157" s="57"/>
      <c r="CW157" s="58"/>
      <c r="CX157" s="59"/>
      <c r="CY157" s="90"/>
      <c r="CZ157" s="60"/>
      <c r="DA157" s="60"/>
      <c r="DB157" s="60"/>
      <c r="DC157" s="120"/>
      <c r="DD157" s="61"/>
      <c r="DE157" s="61"/>
      <c r="DF157" s="61"/>
      <c r="DG157" s="61"/>
      <c r="DH157" s="61"/>
      <c r="DI157" s="61"/>
      <c r="DJ157" s="58"/>
      <c r="DK157" s="58"/>
      <c r="DL157" s="58"/>
      <c r="DM157" s="59"/>
      <c r="DN157" s="59"/>
      <c r="DO157" s="59"/>
      <c r="DP157" s="62"/>
      <c r="DQ157" s="62"/>
      <c r="DR157" s="62"/>
      <c r="DS157" s="123">
        <f t="shared" si="37"/>
        <v>0</v>
      </c>
      <c r="DT157" s="123">
        <f t="shared" si="38"/>
        <v>0</v>
      </c>
    </row>
    <row r="158" spans="1:124" s="66" customFormat="1" ht="15" hidden="1" customHeight="1">
      <c r="A158" s="217">
        <v>2360</v>
      </c>
      <c r="B158" s="52" t="s">
        <v>934</v>
      </c>
      <c r="C158" s="52" t="s">
        <v>1078</v>
      </c>
      <c r="D158" s="52">
        <v>8112</v>
      </c>
      <c r="E158" s="217" t="s">
        <v>423</v>
      </c>
      <c r="F158" s="217" t="s">
        <v>307</v>
      </c>
      <c r="G158" s="25">
        <v>1</v>
      </c>
      <c r="H158" s="25"/>
      <c r="I158" s="217"/>
      <c r="J158" s="25" t="s">
        <v>211</v>
      </c>
      <c r="K158" s="25" t="s">
        <v>479</v>
      </c>
      <c r="L158" s="217" t="s">
        <v>211</v>
      </c>
      <c r="M158" s="25" t="s">
        <v>487</v>
      </c>
      <c r="N158" s="154">
        <v>62034235</v>
      </c>
      <c r="O158" s="186" t="s">
        <v>975</v>
      </c>
      <c r="P158" s="51" t="s">
        <v>489</v>
      </c>
      <c r="Q158" s="25" t="s">
        <v>211</v>
      </c>
      <c r="R158" s="25" t="s">
        <v>211</v>
      </c>
      <c r="S158" s="217" t="s">
        <v>512</v>
      </c>
      <c r="T158" s="24" t="s">
        <v>211</v>
      </c>
      <c r="U158" s="24" t="s">
        <v>556</v>
      </c>
      <c r="V158" s="24" t="s">
        <v>1279</v>
      </c>
      <c r="W158" s="24" t="s">
        <v>570</v>
      </c>
      <c r="X158" s="24" t="s">
        <v>967</v>
      </c>
      <c r="Y158" s="24" t="s">
        <v>578</v>
      </c>
      <c r="Z158" s="24" t="s">
        <v>211</v>
      </c>
      <c r="AA158" s="24" t="s">
        <v>211</v>
      </c>
      <c r="AB158" s="65" t="s">
        <v>220</v>
      </c>
      <c r="AC158" s="53" t="s">
        <v>221</v>
      </c>
      <c r="AD158" s="53" t="s">
        <v>258</v>
      </c>
      <c r="AE158" s="53" t="s">
        <v>579</v>
      </c>
      <c r="AF158" s="25"/>
      <c r="AG158" s="24" t="s">
        <v>586</v>
      </c>
      <c r="AH158" s="24" t="s">
        <v>587</v>
      </c>
      <c r="AI158" s="24" t="s">
        <v>634</v>
      </c>
      <c r="AJ158" s="24" t="s">
        <v>648</v>
      </c>
      <c r="AK158" s="226"/>
      <c r="AL158" s="428" t="s">
        <v>650</v>
      </c>
      <c r="AM158" s="24" t="s">
        <v>651</v>
      </c>
      <c r="AN158" s="226"/>
      <c r="AO158" s="226"/>
      <c r="AP158" s="226"/>
      <c r="AQ158" s="24" t="s">
        <v>668</v>
      </c>
      <c r="AR158" s="24">
        <v>800</v>
      </c>
      <c r="AS158" s="197">
        <v>3.9</v>
      </c>
      <c r="AT158" s="26" t="s">
        <v>1249</v>
      </c>
      <c r="AU158" s="24">
        <v>1500</v>
      </c>
      <c r="AV158" s="24"/>
      <c r="AW158" s="24">
        <v>34</v>
      </c>
      <c r="AX158" s="54"/>
      <c r="AY158" s="54"/>
      <c r="AZ158" s="54"/>
      <c r="BA158" s="219">
        <v>1.26</v>
      </c>
      <c r="BB158" s="63"/>
      <c r="BC158" s="26" t="s">
        <v>215</v>
      </c>
      <c r="BD158" s="26" t="s">
        <v>216</v>
      </c>
      <c r="BE158" s="26" t="s">
        <v>217</v>
      </c>
      <c r="BF158" s="26">
        <v>20.3</v>
      </c>
      <c r="BG158" s="26">
        <f>IFERROR((BV158*(1-Assumptions!$K$3))*(1-BT158),0)</f>
        <v>20.653638719999996</v>
      </c>
      <c r="BH158" s="218">
        <v>45</v>
      </c>
      <c r="BI158" s="26">
        <v>21.9</v>
      </c>
      <c r="BJ158" s="26"/>
      <c r="BK158" s="26"/>
      <c r="BL158" s="294">
        <v>20.100000000000001</v>
      </c>
      <c r="BM158" s="26"/>
      <c r="BN158" s="574">
        <f t="shared" si="39"/>
        <v>20.100000000000001</v>
      </c>
      <c r="BO158" s="143">
        <f>IFERROR(((IF(BN158&gt;0,BN158)))*INDEX(Assumptions!$B:$B,MATCH(AB158,Assumptions!$A:$A,0)),0)</f>
        <v>0.40200000000000002</v>
      </c>
      <c r="BP158" s="55">
        <f>IFERROR(((IF(BN158&gt;0,BN158)))*INDEX(Assumptions!$C:$C,MATCH(AB158,Assumptions!$A:$A,0)),0)</f>
        <v>0</v>
      </c>
      <c r="BQ158" s="55">
        <f>IFERROR(((IF(BN158&gt;0,BN158)))*INDEX(Assumptions!$D:$D,MATCH(AB158,Assumptions!$A:$A,0)),0)</f>
        <v>4.0200000000000007E-2</v>
      </c>
      <c r="BR158" s="55">
        <f>IFERROR(((IF(BN158&gt;0,BN158)))*INDEX(Assumptions!$G:$G,MATCH(AC158,Assumptions!$F:$F,0)),0)</f>
        <v>0</v>
      </c>
      <c r="BS158" s="55">
        <f t="shared" si="30"/>
        <v>0.44220000000000004</v>
      </c>
      <c r="BT158" s="56">
        <f>IFERROR(INDEX(Assumptions!$B:$B,MATCH(AB158,Assumptions!$A:$A,0))+INDEX(Assumptions!$C:$C,MATCH(AB158,Assumptions!$A:$A,0))+INDEX(Assumptions!$D:$D,MATCH(AB158,Assumptions!$A:$A,0))+INDEX(Assumptions!$G:$G,MATCH(AC158,Assumptions!$F:$F,0)),0)</f>
        <v>2.1999999999999999E-2</v>
      </c>
      <c r="BU158" s="26">
        <f t="shared" si="40"/>
        <v>20.542200000000001</v>
      </c>
      <c r="BV158" s="26">
        <f t="shared" si="31"/>
        <v>47.995999999999995</v>
      </c>
      <c r="BW158" s="26">
        <f t="shared" si="32"/>
        <v>50.415966386554622</v>
      </c>
      <c r="BX158" s="24">
        <v>2.5</v>
      </c>
      <c r="BY158" s="218">
        <v>119.99</v>
      </c>
      <c r="BZ158" s="145">
        <v>1</v>
      </c>
      <c r="CA158" s="26">
        <f t="shared" si="33"/>
        <v>20.542200000000001</v>
      </c>
      <c r="CB158" s="26">
        <f t="shared" si="41"/>
        <v>47.995999999999995</v>
      </c>
      <c r="CC158" s="318">
        <f t="shared" si="35"/>
        <v>0.57200183348612377</v>
      </c>
      <c r="CD158" s="26">
        <f t="shared" si="36"/>
        <v>495</v>
      </c>
      <c r="CE158" s="26"/>
      <c r="CF158" s="26"/>
      <c r="CG158" s="64"/>
      <c r="CH158" s="64" t="s">
        <v>480</v>
      </c>
      <c r="CI158" s="64"/>
      <c r="CJ158" s="64" t="s">
        <v>480</v>
      </c>
      <c r="CK158" s="64"/>
      <c r="CL158" s="64"/>
      <c r="CM158" s="64"/>
      <c r="CN158" s="64"/>
      <c r="CO158" s="65"/>
      <c r="CP158" s="65"/>
      <c r="CQ158" s="53"/>
      <c r="CR158" s="57">
        <v>11</v>
      </c>
      <c r="CS158" s="57" t="s">
        <v>211</v>
      </c>
      <c r="CT158" s="175" t="s">
        <v>737</v>
      </c>
      <c r="CU158" s="57"/>
      <c r="CV158" s="57"/>
      <c r="CW158" s="58"/>
      <c r="CX158" s="59"/>
      <c r="CY158" s="90"/>
      <c r="CZ158" s="60"/>
      <c r="DA158" s="60"/>
      <c r="DB158" s="60"/>
      <c r="DC158" s="120"/>
      <c r="DD158" s="61"/>
      <c r="DE158" s="61"/>
      <c r="DF158" s="61"/>
      <c r="DG158" s="61"/>
      <c r="DH158" s="61"/>
      <c r="DI158" s="61"/>
      <c r="DJ158" s="58"/>
      <c r="DK158" s="58"/>
      <c r="DL158" s="58"/>
      <c r="DM158" s="59"/>
      <c r="DN158" s="59"/>
      <c r="DO158" s="59"/>
      <c r="DP158" s="62"/>
      <c r="DQ158" s="62"/>
      <c r="DR158" s="62"/>
      <c r="DS158" s="123">
        <f t="shared" si="37"/>
        <v>0</v>
      </c>
      <c r="DT158" s="123">
        <f t="shared" si="38"/>
        <v>0</v>
      </c>
    </row>
    <row r="159" spans="1:124" s="66" customFormat="1" ht="15" hidden="1" customHeight="1">
      <c r="A159" s="217">
        <v>2365</v>
      </c>
      <c r="B159" s="52" t="s">
        <v>935</v>
      </c>
      <c r="C159" s="52" t="s">
        <v>1188</v>
      </c>
      <c r="D159" s="206">
        <v>7613</v>
      </c>
      <c r="E159" s="25" t="s">
        <v>423</v>
      </c>
      <c r="F159" s="25" t="s">
        <v>372</v>
      </c>
      <c r="G159" s="25">
        <v>1</v>
      </c>
      <c r="H159" s="25"/>
      <c r="I159" s="217"/>
      <c r="J159" s="25" t="s">
        <v>211</v>
      </c>
      <c r="K159" s="25" t="s">
        <v>479</v>
      </c>
      <c r="L159" s="217" t="s">
        <v>211</v>
      </c>
      <c r="M159" s="25" t="s">
        <v>487</v>
      </c>
      <c r="N159" s="154">
        <v>62034235</v>
      </c>
      <c r="O159" s="186" t="s">
        <v>975</v>
      </c>
      <c r="P159" s="51" t="s">
        <v>489</v>
      </c>
      <c r="Q159" s="25" t="s">
        <v>211</v>
      </c>
      <c r="R159" s="25" t="s">
        <v>211</v>
      </c>
      <c r="S159" s="25" t="s">
        <v>512</v>
      </c>
      <c r="T159" s="24" t="s">
        <v>211</v>
      </c>
      <c r="U159" s="24" t="s">
        <v>556</v>
      </c>
      <c r="V159" s="24" t="s">
        <v>1279</v>
      </c>
      <c r="W159" s="24" t="s">
        <v>570</v>
      </c>
      <c r="X159" s="24" t="s">
        <v>967</v>
      </c>
      <c r="Y159" s="24" t="s">
        <v>578</v>
      </c>
      <c r="Z159" s="24" t="s">
        <v>211</v>
      </c>
      <c r="AA159" s="24" t="s">
        <v>211</v>
      </c>
      <c r="AB159" s="65" t="s">
        <v>220</v>
      </c>
      <c r="AC159" s="53" t="s">
        <v>221</v>
      </c>
      <c r="AD159" s="53" t="s">
        <v>258</v>
      </c>
      <c r="AE159" s="53" t="s">
        <v>579</v>
      </c>
      <c r="AF159" s="25"/>
      <c r="AG159" s="24" t="s">
        <v>586</v>
      </c>
      <c r="AH159" s="24" t="s">
        <v>587</v>
      </c>
      <c r="AI159" s="24" t="s">
        <v>634</v>
      </c>
      <c r="AJ159" s="24" t="s">
        <v>648</v>
      </c>
      <c r="AK159" s="226"/>
      <c r="AL159" s="428" t="s">
        <v>650</v>
      </c>
      <c r="AM159" s="24" t="s">
        <v>651</v>
      </c>
      <c r="AN159" s="226"/>
      <c r="AO159" s="226"/>
      <c r="AP159" s="226"/>
      <c r="AQ159" s="24" t="s">
        <v>668</v>
      </c>
      <c r="AR159" s="24">
        <v>800</v>
      </c>
      <c r="AS159" s="197">
        <v>3.9</v>
      </c>
      <c r="AT159" s="26" t="s">
        <v>1249</v>
      </c>
      <c r="AU159" s="24">
        <v>1500</v>
      </c>
      <c r="AV159" s="24" t="s">
        <v>211</v>
      </c>
      <c r="AW159" s="24">
        <v>34</v>
      </c>
      <c r="AX159" s="54"/>
      <c r="AY159" s="54"/>
      <c r="AZ159" s="54"/>
      <c r="BA159" s="219">
        <v>1.26</v>
      </c>
      <c r="BB159" s="63"/>
      <c r="BC159" s="26" t="s">
        <v>215</v>
      </c>
      <c r="BD159" s="26" t="s">
        <v>216</v>
      </c>
      <c r="BE159" s="26" t="s">
        <v>217</v>
      </c>
      <c r="BF159" s="26">
        <v>20.3</v>
      </c>
      <c r="BG159" s="26">
        <f>IFERROR((BV159*(1-Assumptions!$K$3))*(1-BT159),0)</f>
        <v>20.653638719999996</v>
      </c>
      <c r="BH159" s="218">
        <v>45</v>
      </c>
      <c r="BI159" s="26">
        <v>21.9</v>
      </c>
      <c r="BJ159" s="26"/>
      <c r="BK159" s="26"/>
      <c r="BL159" s="294">
        <v>20.100000000000001</v>
      </c>
      <c r="BM159" s="26"/>
      <c r="BN159" s="574">
        <f t="shared" si="39"/>
        <v>20.100000000000001</v>
      </c>
      <c r="BO159" s="143">
        <f>IFERROR(((IF(BN159&gt;0,BN159)))*INDEX(Assumptions!$B:$B,MATCH(AB159,Assumptions!$A:$A,0)),0)</f>
        <v>0.40200000000000002</v>
      </c>
      <c r="BP159" s="55">
        <f>IFERROR(((IF(BN159&gt;0,BN159)))*INDEX(Assumptions!$C:$C,MATCH(AB159,Assumptions!$A:$A,0)),0)</f>
        <v>0</v>
      </c>
      <c r="BQ159" s="55">
        <f>IFERROR(((IF(BN159&gt;0,BN159)))*INDEX(Assumptions!$D:$D,MATCH(AB159,Assumptions!$A:$A,0)),0)</f>
        <v>4.0200000000000007E-2</v>
      </c>
      <c r="BR159" s="55">
        <f>IFERROR(((IF(BN159&gt;0,BN159)))*INDEX(Assumptions!$G:$G,MATCH(AC159,Assumptions!$F:$F,0)),0)</f>
        <v>0</v>
      </c>
      <c r="BS159" s="55">
        <f t="shared" si="30"/>
        <v>0.44220000000000004</v>
      </c>
      <c r="BT159" s="56">
        <f>IFERROR(INDEX(Assumptions!$B:$B,MATCH(AB159,Assumptions!$A:$A,0))+INDEX(Assumptions!$C:$C,MATCH(AB159,Assumptions!$A:$A,0))+INDEX(Assumptions!$D:$D,MATCH(AB159,Assumptions!$A:$A,0))+INDEX(Assumptions!$G:$G,MATCH(AC159,Assumptions!$F:$F,0)),0)</f>
        <v>2.1999999999999999E-2</v>
      </c>
      <c r="BU159" s="26">
        <f t="shared" si="40"/>
        <v>20.542200000000001</v>
      </c>
      <c r="BV159" s="26">
        <f t="shared" si="31"/>
        <v>47.995999999999995</v>
      </c>
      <c r="BW159" s="26">
        <f t="shared" si="32"/>
        <v>50.415966386554622</v>
      </c>
      <c r="BX159" s="24">
        <v>2.5</v>
      </c>
      <c r="BY159" s="218">
        <v>119.99</v>
      </c>
      <c r="BZ159" s="145">
        <v>1</v>
      </c>
      <c r="CA159" s="26">
        <f t="shared" si="33"/>
        <v>20.542200000000001</v>
      </c>
      <c r="CB159" s="26">
        <f t="shared" si="41"/>
        <v>47.995999999999995</v>
      </c>
      <c r="CC159" s="318">
        <f t="shared" si="35"/>
        <v>0.57200183348612377</v>
      </c>
      <c r="CD159" s="26">
        <f t="shared" si="36"/>
        <v>450</v>
      </c>
      <c r="CE159" s="26"/>
      <c r="CF159" s="26"/>
      <c r="CG159" s="64"/>
      <c r="CH159" s="64" t="s">
        <v>480</v>
      </c>
      <c r="CI159" s="64"/>
      <c r="CJ159" s="64" t="s">
        <v>480</v>
      </c>
      <c r="CK159" s="64"/>
      <c r="CL159" s="64"/>
      <c r="CM159" s="64"/>
      <c r="CN159" s="64"/>
      <c r="CO159" s="65"/>
      <c r="CP159" s="65"/>
      <c r="CQ159" s="53"/>
      <c r="CR159" s="57">
        <v>10</v>
      </c>
      <c r="CS159" s="57">
        <v>3</v>
      </c>
      <c r="CT159" s="175" t="s">
        <v>737</v>
      </c>
      <c r="CU159" s="57"/>
      <c r="CV159" s="57"/>
      <c r="CW159" s="58"/>
      <c r="CX159" s="59"/>
      <c r="CY159" s="90"/>
      <c r="CZ159" s="60"/>
      <c r="DA159" s="60"/>
      <c r="DB159" s="60"/>
      <c r="DC159" s="120"/>
      <c r="DD159" s="61"/>
      <c r="DE159" s="61"/>
      <c r="DF159" s="61"/>
      <c r="DG159" s="61"/>
      <c r="DH159" s="61"/>
      <c r="DI159" s="61"/>
      <c r="DJ159" s="58"/>
      <c r="DK159" s="58"/>
      <c r="DL159" s="58"/>
      <c r="DM159" s="59"/>
      <c r="DN159" s="59"/>
      <c r="DO159" s="59"/>
      <c r="DP159" s="62"/>
      <c r="DQ159" s="62"/>
      <c r="DR159" s="62"/>
      <c r="DS159" s="123">
        <f t="shared" si="37"/>
        <v>0</v>
      </c>
      <c r="DT159" s="123">
        <f t="shared" si="38"/>
        <v>0</v>
      </c>
    </row>
    <row r="160" spans="1:124" s="66" customFormat="1" ht="15" hidden="1" customHeight="1">
      <c r="A160" s="217">
        <v>2370</v>
      </c>
      <c r="B160" s="52" t="s">
        <v>936</v>
      </c>
      <c r="C160" s="52" t="s">
        <v>1078</v>
      </c>
      <c r="D160" s="206">
        <v>8142</v>
      </c>
      <c r="E160" s="25" t="s">
        <v>425</v>
      </c>
      <c r="F160" s="25" t="s">
        <v>370</v>
      </c>
      <c r="G160" s="25">
        <v>1</v>
      </c>
      <c r="H160" s="25"/>
      <c r="I160" s="217"/>
      <c r="J160" s="25" t="s">
        <v>211</v>
      </c>
      <c r="K160" s="25" t="s">
        <v>479</v>
      </c>
      <c r="L160" s="217" t="s">
        <v>211</v>
      </c>
      <c r="M160" s="25" t="s">
        <v>487</v>
      </c>
      <c r="N160" s="154">
        <v>62034235</v>
      </c>
      <c r="O160" s="186" t="s">
        <v>975</v>
      </c>
      <c r="P160" s="51" t="s">
        <v>489</v>
      </c>
      <c r="Q160" s="25" t="s">
        <v>211</v>
      </c>
      <c r="R160" s="25" t="s">
        <v>211</v>
      </c>
      <c r="S160" s="25" t="s">
        <v>512</v>
      </c>
      <c r="T160" s="24" t="s">
        <v>211</v>
      </c>
      <c r="U160" s="24" t="s">
        <v>557</v>
      </c>
      <c r="V160" s="24" t="s">
        <v>1279</v>
      </c>
      <c r="W160" s="24" t="s">
        <v>570</v>
      </c>
      <c r="X160" s="24" t="s">
        <v>967</v>
      </c>
      <c r="Y160" s="24" t="s">
        <v>578</v>
      </c>
      <c r="Z160" s="24" t="s">
        <v>211</v>
      </c>
      <c r="AA160" s="24" t="s">
        <v>211</v>
      </c>
      <c r="AB160" s="65" t="s">
        <v>220</v>
      </c>
      <c r="AC160" s="53" t="s">
        <v>221</v>
      </c>
      <c r="AD160" s="53" t="s">
        <v>258</v>
      </c>
      <c r="AE160" s="53" t="s">
        <v>579</v>
      </c>
      <c r="AF160" s="25"/>
      <c r="AG160" s="226" t="s">
        <v>586</v>
      </c>
      <c r="AH160" s="24" t="s">
        <v>587</v>
      </c>
      <c r="AI160" s="24" t="s">
        <v>634</v>
      </c>
      <c r="AJ160" s="24" t="s">
        <v>648</v>
      </c>
      <c r="AK160" s="226"/>
      <c r="AL160" s="428" t="s">
        <v>650</v>
      </c>
      <c r="AM160" s="24" t="s">
        <v>651</v>
      </c>
      <c r="AN160" s="226"/>
      <c r="AO160" s="226"/>
      <c r="AP160" s="226"/>
      <c r="AQ160" s="24" t="s">
        <v>668</v>
      </c>
      <c r="AR160" s="24">
        <v>850</v>
      </c>
      <c r="AS160" s="197">
        <v>3.9</v>
      </c>
      <c r="AT160" s="26" t="s">
        <v>1249</v>
      </c>
      <c r="AU160" s="24">
        <v>1500</v>
      </c>
      <c r="AV160" s="24"/>
      <c r="AW160" s="24">
        <v>34</v>
      </c>
      <c r="AX160" s="54"/>
      <c r="AY160" s="54"/>
      <c r="AZ160" s="54"/>
      <c r="BA160" s="219">
        <v>1.34</v>
      </c>
      <c r="BB160" s="63"/>
      <c r="BC160" s="26" t="s">
        <v>215</v>
      </c>
      <c r="BD160" s="26" t="s">
        <v>216</v>
      </c>
      <c r="BE160" s="26" t="s">
        <v>217</v>
      </c>
      <c r="BF160" s="26">
        <v>26.8</v>
      </c>
      <c r="BG160" s="26">
        <f>IFERROR((BV160*(1-Assumptions!$K$3))*(1-BT160),0)</f>
        <v>27.539275103999994</v>
      </c>
      <c r="BH160" s="218">
        <v>45</v>
      </c>
      <c r="BI160" s="183">
        <v>30</v>
      </c>
      <c r="BJ160" s="26"/>
      <c r="BK160" s="26"/>
      <c r="BL160" s="294">
        <v>26.8</v>
      </c>
      <c r="BM160" s="26"/>
      <c r="BN160" s="574">
        <f t="shared" si="39"/>
        <v>26.8</v>
      </c>
      <c r="BO160" s="143">
        <f>IFERROR(((IF(BN160&gt;0,BN160)))*INDEX(Assumptions!$B:$B,MATCH(AB160,Assumptions!$A:$A,0)),0)</f>
        <v>0.53600000000000003</v>
      </c>
      <c r="BP160" s="55">
        <f>IFERROR(((IF(BN160&gt;0,BN160)))*INDEX(Assumptions!$C:$C,MATCH(AB160,Assumptions!$A:$A,0)),0)</f>
        <v>0</v>
      </c>
      <c r="BQ160" s="55">
        <f>IFERROR(((IF(BN160&gt;0,BN160)))*INDEX(Assumptions!$D:$D,MATCH(AB160,Assumptions!$A:$A,0)),0)</f>
        <v>5.3600000000000002E-2</v>
      </c>
      <c r="BR160" s="55">
        <f>IFERROR(((IF(BN160&gt;0,BN160)))*INDEX(Assumptions!$G:$G,MATCH(AC160,Assumptions!$F:$F,0)),0)</f>
        <v>0</v>
      </c>
      <c r="BS160" s="55">
        <f t="shared" si="30"/>
        <v>0.58960000000000001</v>
      </c>
      <c r="BT160" s="56">
        <f>IFERROR(INDEX(Assumptions!$B:$B,MATCH(AB160,Assumptions!$A:$A,0))+INDEX(Assumptions!$C:$C,MATCH(AB160,Assumptions!$A:$A,0))+INDEX(Assumptions!$D:$D,MATCH(AB160,Assumptions!$A:$A,0))+INDEX(Assumptions!$G:$G,MATCH(AC160,Assumptions!$F:$F,0)),0)</f>
        <v>2.1999999999999999E-2</v>
      </c>
      <c r="BU160" s="26">
        <f>((IF(BN160&gt;0,BN160,IF(BM160&gt;0,BM160,IF(#REF!&gt;0,#REF!,0)))))+BS160</f>
        <v>27.389600000000002</v>
      </c>
      <c r="BV160" s="26">
        <f t="shared" si="31"/>
        <v>63.997199999999999</v>
      </c>
      <c r="BW160" s="26">
        <f t="shared" si="32"/>
        <v>67.223949579831938</v>
      </c>
      <c r="BX160" s="24">
        <v>2.5</v>
      </c>
      <c r="BY160" s="218">
        <v>159.99299999999999</v>
      </c>
      <c r="BZ160" s="145">
        <v>1</v>
      </c>
      <c r="CA160" s="26">
        <f t="shared" si="33"/>
        <v>27.389600000000002</v>
      </c>
      <c r="CB160" s="26">
        <f t="shared" si="41"/>
        <v>63.997199999999999</v>
      </c>
      <c r="CC160" s="316">
        <f t="shared" si="35"/>
        <v>0.57201877582144212</v>
      </c>
      <c r="CD160" s="26">
        <f t="shared" si="36"/>
        <v>270</v>
      </c>
      <c r="CE160" s="26"/>
      <c r="CF160" s="26"/>
      <c r="CG160" s="64" t="s">
        <v>714</v>
      </c>
      <c r="CH160" s="64">
        <v>43426</v>
      </c>
      <c r="CI160" s="64"/>
      <c r="CJ160" s="64" t="s">
        <v>723</v>
      </c>
      <c r="CK160" s="64"/>
      <c r="CL160" s="64">
        <v>43487</v>
      </c>
      <c r="CM160" s="64"/>
      <c r="CN160" s="64"/>
      <c r="CO160" s="65"/>
      <c r="CP160" s="65"/>
      <c r="CQ160" s="53"/>
      <c r="CR160" s="57">
        <v>6</v>
      </c>
      <c r="CS160" s="57" t="s">
        <v>211</v>
      </c>
      <c r="CT160" s="175" t="s">
        <v>737</v>
      </c>
      <c r="CU160" s="57"/>
      <c r="CV160" s="57"/>
      <c r="CW160" s="58"/>
      <c r="CX160" s="59"/>
      <c r="CY160" s="59"/>
      <c r="CZ160" s="60"/>
      <c r="DA160" s="60"/>
      <c r="DB160" s="60"/>
      <c r="DC160" s="120"/>
      <c r="DD160" s="61"/>
      <c r="DE160" s="61"/>
      <c r="DF160" s="61"/>
      <c r="DG160" s="61"/>
      <c r="DH160" s="61"/>
      <c r="DI160" s="61"/>
      <c r="DJ160" s="58"/>
      <c r="DK160" s="58"/>
      <c r="DL160" s="58"/>
      <c r="DM160" s="59"/>
      <c r="DN160" s="59"/>
      <c r="DO160" s="59"/>
      <c r="DP160" s="62"/>
      <c r="DQ160" s="62"/>
      <c r="DR160" s="62"/>
      <c r="DS160" s="123">
        <f t="shared" si="37"/>
        <v>0</v>
      </c>
      <c r="DT160" s="123">
        <f t="shared" si="38"/>
        <v>0</v>
      </c>
    </row>
    <row r="161" spans="1:124" s="66" customFormat="1" ht="15" hidden="1" customHeight="1">
      <c r="A161" s="25">
        <v>2375</v>
      </c>
      <c r="B161" s="52" t="s">
        <v>937</v>
      </c>
      <c r="C161" s="52" t="s">
        <v>1192</v>
      </c>
      <c r="D161" s="52">
        <v>7200</v>
      </c>
      <c r="E161" s="25" t="s">
        <v>425</v>
      </c>
      <c r="F161" s="25" t="s">
        <v>381</v>
      </c>
      <c r="G161" s="25">
        <v>1</v>
      </c>
      <c r="H161" s="25"/>
      <c r="I161" s="217"/>
      <c r="J161" s="25" t="s">
        <v>211</v>
      </c>
      <c r="K161" s="25" t="s">
        <v>479</v>
      </c>
      <c r="L161" s="25" t="s">
        <v>211</v>
      </c>
      <c r="M161" s="25" t="s">
        <v>487</v>
      </c>
      <c r="N161" s="154">
        <v>62034235</v>
      </c>
      <c r="O161" s="186" t="s">
        <v>975</v>
      </c>
      <c r="P161" s="51" t="s">
        <v>489</v>
      </c>
      <c r="Q161" s="25" t="s">
        <v>211</v>
      </c>
      <c r="R161" s="25" t="s">
        <v>7</v>
      </c>
      <c r="S161" s="25" t="s">
        <v>520</v>
      </c>
      <c r="T161" s="24" t="s">
        <v>211</v>
      </c>
      <c r="U161" s="24" t="s">
        <v>557</v>
      </c>
      <c r="V161" s="24" t="s">
        <v>1279</v>
      </c>
      <c r="W161" s="24" t="s">
        <v>570</v>
      </c>
      <c r="X161" s="24" t="s">
        <v>967</v>
      </c>
      <c r="Y161" s="24" t="s">
        <v>578</v>
      </c>
      <c r="Z161" s="24" t="s">
        <v>211</v>
      </c>
      <c r="AA161" s="24" t="s">
        <v>211</v>
      </c>
      <c r="AB161" s="65" t="s">
        <v>220</v>
      </c>
      <c r="AC161" s="53" t="s">
        <v>221</v>
      </c>
      <c r="AD161" s="53" t="s">
        <v>258</v>
      </c>
      <c r="AE161" s="53" t="s">
        <v>741</v>
      </c>
      <c r="AF161" s="25"/>
      <c r="AG161" s="24" t="s">
        <v>586</v>
      </c>
      <c r="AH161" s="24" t="s">
        <v>587</v>
      </c>
      <c r="AI161" s="24" t="s">
        <v>634</v>
      </c>
      <c r="AJ161" s="24" t="s">
        <v>648</v>
      </c>
      <c r="AK161" s="24"/>
      <c r="AL161" s="428" t="s">
        <v>650</v>
      </c>
      <c r="AM161" s="24" t="s">
        <v>651</v>
      </c>
      <c r="AN161" s="226"/>
      <c r="AO161" s="226"/>
      <c r="AP161" s="226"/>
      <c r="AQ161" s="24" t="s">
        <v>668</v>
      </c>
      <c r="AR161" s="24">
        <v>850</v>
      </c>
      <c r="AS161" s="197">
        <v>3.9</v>
      </c>
      <c r="AT161" s="26" t="s">
        <v>1249</v>
      </c>
      <c r="AU161" s="24">
        <v>1500</v>
      </c>
      <c r="AV161" s="24"/>
      <c r="AW161" s="24">
        <v>34</v>
      </c>
      <c r="AX161" s="54"/>
      <c r="AY161" s="54"/>
      <c r="AZ161" s="54"/>
      <c r="BA161" s="219">
        <v>1.34</v>
      </c>
      <c r="BB161" s="63"/>
      <c r="BC161" s="26" t="s">
        <v>215</v>
      </c>
      <c r="BD161" s="26" t="s">
        <v>216</v>
      </c>
      <c r="BE161" s="26" t="s">
        <v>217</v>
      </c>
      <c r="BF161" s="26">
        <v>20.3</v>
      </c>
      <c r="BG161" s="26">
        <f>IFERROR((BV161*(1-Assumptions!$K$3))*(1-BT161),0)</f>
        <v>20.653638719999996</v>
      </c>
      <c r="BH161" s="218">
        <v>45</v>
      </c>
      <c r="BI161" s="26">
        <v>26.7</v>
      </c>
      <c r="BJ161" s="26"/>
      <c r="BK161" s="26"/>
      <c r="BL161" s="294">
        <v>20.100000000000001</v>
      </c>
      <c r="BM161" s="26"/>
      <c r="BN161" s="574">
        <f t="shared" si="39"/>
        <v>20.100000000000001</v>
      </c>
      <c r="BO161" s="143">
        <f>IFERROR(((IF(BN161&gt;0,BN161)))*INDEX(Assumptions!$B:$B,MATCH(AB161,Assumptions!$A:$A,0)),0)</f>
        <v>0.40200000000000002</v>
      </c>
      <c r="BP161" s="55">
        <f>IFERROR(((IF(BN161&gt;0,BN161)))*INDEX(Assumptions!$C:$C,MATCH(AB161,Assumptions!$A:$A,0)),0)</f>
        <v>0</v>
      </c>
      <c r="BQ161" s="55">
        <f>IFERROR(((IF(BN161&gt;0,BN161)))*INDEX(Assumptions!$D:$D,MATCH(AB161,Assumptions!$A:$A,0)),0)</f>
        <v>4.0200000000000007E-2</v>
      </c>
      <c r="BR161" s="55">
        <f>IFERROR(((IF(BN161&gt;0,BN161)))*INDEX(Assumptions!$G:$G,MATCH(AC161,Assumptions!$F:$F,0)),0)</f>
        <v>0</v>
      </c>
      <c r="BS161" s="55">
        <f t="shared" si="30"/>
        <v>0.44220000000000004</v>
      </c>
      <c r="BT161" s="56">
        <f>IFERROR(INDEX(Assumptions!$B:$B,MATCH(AB161,Assumptions!$A:$A,0))+INDEX(Assumptions!$C:$C,MATCH(AB161,Assumptions!$A:$A,0))+INDEX(Assumptions!$D:$D,MATCH(AB161,Assumptions!$A:$A,0))+INDEX(Assumptions!$G:$G,MATCH(AC161,Assumptions!$F:$F,0)),0)</f>
        <v>2.1999999999999999E-2</v>
      </c>
      <c r="BU161" s="26">
        <f>((IF(BN161&gt;0,BN161,IF(BM161&gt;0,BM161,IF(BI160&gt;0,BI160,0)))))+BS161</f>
        <v>20.542200000000001</v>
      </c>
      <c r="BV161" s="26">
        <f t="shared" si="31"/>
        <v>47.995999999999995</v>
      </c>
      <c r="BW161" s="26">
        <f t="shared" si="32"/>
        <v>50.415966386554622</v>
      </c>
      <c r="BX161" s="24">
        <v>2.5</v>
      </c>
      <c r="BY161" s="218">
        <v>119.99</v>
      </c>
      <c r="BZ161" s="145">
        <v>1</v>
      </c>
      <c r="CA161" s="26">
        <f t="shared" si="33"/>
        <v>20.542200000000001</v>
      </c>
      <c r="CB161" s="26">
        <f t="shared" si="41"/>
        <v>47.995999999999995</v>
      </c>
      <c r="CC161" s="318">
        <f t="shared" si="35"/>
        <v>0.57200183348612377</v>
      </c>
      <c r="CD161" s="26">
        <f t="shared" si="36"/>
        <v>585</v>
      </c>
      <c r="CE161" s="26"/>
      <c r="CF161" s="26"/>
      <c r="CG161" s="64"/>
      <c r="CH161" s="64" t="s">
        <v>480</v>
      </c>
      <c r="CI161" s="64"/>
      <c r="CJ161" s="64" t="s">
        <v>480</v>
      </c>
      <c r="CK161" s="64"/>
      <c r="CL161" s="64"/>
      <c r="CM161" s="64"/>
      <c r="CN161" s="64"/>
      <c r="CO161" s="65"/>
      <c r="CP161" s="65"/>
      <c r="CQ161" s="53"/>
      <c r="CR161" s="57">
        <v>13</v>
      </c>
      <c r="CS161" s="57" t="s">
        <v>211</v>
      </c>
      <c r="CT161" s="175" t="s">
        <v>737</v>
      </c>
      <c r="CU161" s="57"/>
      <c r="CV161" s="57"/>
      <c r="CW161" s="58"/>
      <c r="CX161" s="59"/>
      <c r="CY161" s="59" t="s">
        <v>1722</v>
      </c>
      <c r="CZ161" s="60"/>
      <c r="DA161" s="60"/>
      <c r="DB161" s="60"/>
      <c r="DC161" s="120"/>
      <c r="DD161" s="61"/>
      <c r="DE161" s="61"/>
      <c r="DF161" s="61"/>
      <c r="DG161" s="61"/>
      <c r="DH161" s="61"/>
      <c r="DI161" s="61"/>
      <c r="DJ161" s="58"/>
      <c r="DK161" s="58"/>
      <c r="DL161" s="58"/>
      <c r="DM161" s="59"/>
      <c r="DN161" s="59"/>
      <c r="DO161" s="59"/>
      <c r="DP161" s="62"/>
      <c r="DQ161" s="62"/>
      <c r="DR161" s="62"/>
      <c r="DS161" s="123">
        <f t="shared" si="37"/>
        <v>0</v>
      </c>
      <c r="DT161" s="123">
        <f t="shared" si="38"/>
        <v>0</v>
      </c>
    </row>
    <row r="162" spans="1:124" s="66" customFormat="1" ht="15" hidden="1" customHeight="1">
      <c r="A162" s="52">
        <v>3010</v>
      </c>
      <c r="B162" s="52" t="s">
        <v>864</v>
      </c>
      <c r="C162" s="52" t="s">
        <v>246</v>
      </c>
      <c r="D162" s="206">
        <v>5032</v>
      </c>
      <c r="E162" s="25" t="s">
        <v>427</v>
      </c>
      <c r="F162" s="25" t="s">
        <v>428</v>
      </c>
      <c r="G162" s="25">
        <v>2</v>
      </c>
      <c r="H162" s="25"/>
      <c r="I162" s="217"/>
      <c r="J162" s="25" t="s">
        <v>211</v>
      </c>
      <c r="K162" s="25" t="s">
        <v>479</v>
      </c>
      <c r="L162" s="25" t="s">
        <v>954</v>
      </c>
      <c r="M162" s="25" t="s">
        <v>488</v>
      </c>
      <c r="N162" s="25">
        <v>62046231</v>
      </c>
      <c r="O162" s="117" t="s">
        <v>955</v>
      </c>
      <c r="P162" s="51" t="s">
        <v>219</v>
      </c>
      <c r="Q162" s="25">
        <v>1010</v>
      </c>
      <c r="R162" s="25">
        <v>13</v>
      </c>
      <c r="S162" s="25"/>
      <c r="T162" s="24" t="s">
        <v>1283</v>
      </c>
      <c r="U162" s="24" t="s">
        <v>559</v>
      </c>
      <c r="V162" s="24" t="s">
        <v>1278</v>
      </c>
      <c r="W162" s="24" t="s">
        <v>560</v>
      </c>
      <c r="X162" s="24" t="s">
        <v>956</v>
      </c>
      <c r="Y162" s="24" t="s">
        <v>4</v>
      </c>
      <c r="Z162" s="24" t="s">
        <v>211</v>
      </c>
      <c r="AA162" s="24" t="s">
        <v>211</v>
      </c>
      <c r="AB162" s="65" t="s">
        <v>220</v>
      </c>
      <c r="AC162" s="65" t="s">
        <v>221</v>
      </c>
      <c r="AD162" s="53" t="s">
        <v>258</v>
      </c>
      <c r="AE162" s="53" t="s">
        <v>741</v>
      </c>
      <c r="AF162" s="25"/>
      <c r="AG162" s="24" t="s">
        <v>145</v>
      </c>
      <c r="AH162" s="24" t="s">
        <v>625</v>
      </c>
      <c r="AI162" s="24" t="s">
        <v>639</v>
      </c>
      <c r="AJ162" s="24" t="s">
        <v>648</v>
      </c>
      <c r="AK162" s="24"/>
      <c r="AL162" s="428" t="s">
        <v>654</v>
      </c>
      <c r="AM162" s="24" t="s">
        <v>655</v>
      </c>
      <c r="AN162" s="226"/>
      <c r="AO162" s="226"/>
      <c r="AP162" s="226"/>
      <c r="AQ162" s="24" t="s">
        <v>688</v>
      </c>
      <c r="AR162" s="24">
        <v>600</v>
      </c>
      <c r="AS162" s="197">
        <v>4.7</v>
      </c>
      <c r="AT162" s="26" t="s">
        <v>1257</v>
      </c>
      <c r="AU162" s="24">
        <v>3000</v>
      </c>
      <c r="AV162" s="24"/>
      <c r="AW162" s="24" t="s">
        <v>698</v>
      </c>
      <c r="AX162" s="54"/>
      <c r="AY162" s="54"/>
      <c r="AZ162" s="54"/>
      <c r="BA162" s="219">
        <v>1.25</v>
      </c>
      <c r="BB162" s="63"/>
      <c r="BC162" s="26" t="s">
        <v>215</v>
      </c>
      <c r="BD162" s="26" t="s">
        <v>216</v>
      </c>
      <c r="BE162" s="26" t="s">
        <v>217</v>
      </c>
      <c r="BF162" s="26"/>
      <c r="BG162" s="26">
        <f>IFERROR((BV162*(1-Assumptions!$K$3))*(1-BT162),0)</f>
        <v>24.09619872</v>
      </c>
      <c r="BH162" s="218">
        <v>45</v>
      </c>
      <c r="BI162" s="26"/>
      <c r="BJ162" s="26"/>
      <c r="BK162" s="26"/>
      <c r="BL162" s="294">
        <v>23.5</v>
      </c>
      <c r="BM162" s="26"/>
      <c r="BN162" s="574">
        <f t="shared" si="39"/>
        <v>23.5</v>
      </c>
      <c r="BO162" s="143">
        <f>IFERROR(((IF(BN162&gt;0,BN162)))*INDEX(Assumptions!$B:$B,MATCH(AB162,Assumptions!$A:$A,0)),0)</f>
        <v>0.47000000000000003</v>
      </c>
      <c r="BP162" s="55">
        <f>IFERROR(((IF(BN162&gt;0,BN162)))*INDEX(Assumptions!$C:$C,MATCH(AB162,Assumptions!$A:$A,0)),0)</f>
        <v>0</v>
      </c>
      <c r="BQ162" s="55">
        <f>IFERROR(((IF(BN162&gt;0,BN162)))*INDEX(Assumptions!$D:$D,MATCH(AB162,Assumptions!$A:$A,0)),0)</f>
        <v>4.7E-2</v>
      </c>
      <c r="BR162" s="55">
        <f>IFERROR(((IF(BN162&gt;0,BN162)))*INDEX(Assumptions!$G:$G,MATCH(AC162,Assumptions!$F:$F,0)),0)</f>
        <v>0</v>
      </c>
      <c r="BS162" s="55">
        <f t="shared" si="30"/>
        <v>0.51700000000000002</v>
      </c>
      <c r="BT162" s="56">
        <f>IFERROR(INDEX(Assumptions!$B:$B,MATCH(AB162,Assumptions!$A:$A,0))+INDEX(Assumptions!$C:$C,MATCH(AB162,Assumptions!$A:$A,0))+INDEX(Assumptions!$D:$D,MATCH(AB162,Assumptions!$A:$A,0))+INDEX(Assumptions!$G:$G,MATCH(AC162,Assumptions!$F:$F,0)),0)</f>
        <v>2.1999999999999999E-2</v>
      </c>
      <c r="BU162" s="26">
        <f t="shared" ref="BU162:BU193" si="42">((IF(BN162&gt;0,BN162,IF(BM162&gt;0,BM162,IF(BI162&gt;0,BI162,0)))))+BS162</f>
        <v>24.016999999999999</v>
      </c>
      <c r="BV162" s="26">
        <f t="shared" si="31"/>
        <v>55.996000000000002</v>
      </c>
      <c r="BW162" s="26">
        <f t="shared" si="32"/>
        <v>58.819327731092443</v>
      </c>
      <c r="BX162" s="24">
        <v>2.5</v>
      </c>
      <c r="BY162" s="218">
        <v>139.99</v>
      </c>
      <c r="BZ162" s="145">
        <v>1</v>
      </c>
      <c r="CA162" s="26">
        <f t="shared" si="33"/>
        <v>24.016999999999999</v>
      </c>
      <c r="CB162" s="26">
        <f t="shared" si="41"/>
        <v>55.996000000000002</v>
      </c>
      <c r="CC162" s="316">
        <f t="shared" si="35"/>
        <v>0.5710943638831345</v>
      </c>
      <c r="CD162" s="26">
        <f t="shared" si="36"/>
        <v>630</v>
      </c>
      <c r="CE162" s="26">
        <v>6.6</v>
      </c>
      <c r="CF162" s="26"/>
      <c r="CG162" s="64"/>
      <c r="CH162" s="64"/>
      <c r="CI162" s="64"/>
      <c r="CJ162" s="64"/>
      <c r="CK162" s="64"/>
      <c r="CL162" s="64"/>
      <c r="CM162" s="64"/>
      <c r="CN162" s="64"/>
      <c r="CO162" s="65"/>
      <c r="CP162" s="65"/>
      <c r="CQ162" s="53"/>
      <c r="CR162" s="57">
        <v>14</v>
      </c>
      <c r="CS162" s="57" t="s">
        <v>211</v>
      </c>
      <c r="CT162" s="175" t="s">
        <v>736</v>
      </c>
      <c r="CU162" s="57"/>
      <c r="CV162" s="57"/>
      <c r="CW162" s="58"/>
      <c r="CX162" s="59"/>
      <c r="CY162" s="59"/>
      <c r="CZ162" s="60"/>
      <c r="DA162" s="60"/>
      <c r="DB162" s="60"/>
      <c r="DC162" s="120"/>
      <c r="DD162" s="61"/>
      <c r="DE162" s="61"/>
      <c r="DF162" s="61"/>
      <c r="DG162" s="61"/>
      <c r="DH162" s="61"/>
      <c r="DI162" s="61"/>
      <c r="DJ162" s="58"/>
      <c r="DK162" s="58"/>
      <c r="DL162" s="58"/>
      <c r="DM162" s="59"/>
      <c r="DN162" s="59"/>
      <c r="DO162" s="59"/>
      <c r="DP162" s="62"/>
      <c r="DQ162" s="62"/>
      <c r="DR162" s="62"/>
      <c r="DS162" s="123">
        <f t="shared" si="37"/>
        <v>0</v>
      </c>
      <c r="DT162" s="123">
        <f t="shared" si="38"/>
        <v>0</v>
      </c>
    </row>
    <row r="163" spans="1:124" s="66" customFormat="1" ht="15" hidden="1" customHeight="1">
      <c r="A163" s="52">
        <v>3015</v>
      </c>
      <c r="B163" s="52" t="s">
        <v>747</v>
      </c>
      <c r="C163" s="52" t="s">
        <v>246</v>
      </c>
      <c r="D163" s="206">
        <v>5027</v>
      </c>
      <c r="E163" s="217" t="s">
        <v>433</v>
      </c>
      <c r="F163" s="217" t="s">
        <v>429</v>
      </c>
      <c r="G163" s="217">
        <v>1</v>
      </c>
      <c r="H163" s="217"/>
      <c r="I163" s="217"/>
      <c r="J163" s="217" t="s">
        <v>211</v>
      </c>
      <c r="K163" s="217" t="s">
        <v>479</v>
      </c>
      <c r="L163" s="423" t="s">
        <v>1576</v>
      </c>
      <c r="M163" s="217" t="s">
        <v>488</v>
      </c>
      <c r="N163" s="217">
        <v>62046231</v>
      </c>
      <c r="O163" s="117" t="s">
        <v>955</v>
      </c>
      <c r="P163" s="51" t="s">
        <v>219</v>
      </c>
      <c r="Q163" s="217">
        <v>1030</v>
      </c>
      <c r="R163" s="217" t="s">
        <v>496</v>
      </c>
      <c r="S163" s="217"/>
      <c r="T163" s="226" t="s">
        <v>558</v>
      </c>
      <c r="U163" s="226" t="s">
        <v>559</v>
      </c>
      <c r="V163" s="226" t="s">
        <v>1278</v>
      </c>
      <c r="W163" s="226" t="s">
        <v>560</v>
      </c>
      <c r="X163" s="226" t="s">
        <v>956</v>
      </c>
      <c r="Y163" s="226" t="s">
        <v>4</v>
      </c>
      <c r="Z163" s="226" t="s">
        <v>211</v>
      </c>
      <c r="AA163" s="226" t="s">
        <v>211</v>
      </c>
      <c r="AB163" s="53" t="s">
        <v>267</v>
      </c>
      <c r="AC163" s="53" t="s">
        <v>585</v>
      </c>
      <c r="AD163" s="53" t="s">
        <v>1294</v>
      </c>
      <c r="AE163" s="53" t="s">
        <v>585</v>
      </c>
      <c r="AF163" s="217"/>
      <c r="AG163" s="226" t="s">
        <v>145</v>
      </c>
      <c r="AH163" s="226" t="s">
        <v>625</v>
      </c>
      <c r="AI163" s="226" t="s">
        <v>639</v>
      </c>
      <c r="AJ163" s="226" t="s">
        <v>648</v>
      </c>
      <c r="AK163" s="226">
        <v>23</v>
      </c>
      <c r="AL163" s="226" t="s">
        <v>654</v>
      </c>
      <c r="AM163" s="226" t="s">
        <v>655</v>
      </c>
      <c r="AN163" s="226"/>
      <c r="AO163" s="226"/>
      <c r="AP163" s="226"/>
      <c r="AQ163" s="226" t="s">
        <v>688</v>
      </c>
      <c r="AR163" s="226">
        <v>600</v>
      </c>
      <c r="AS163" s="197">
        <v>4.7</v>
      </c>
      <c r="AT163" s="218" t="s">
        <v>1257</v>
      </c>
      <c r="AU163" s="226">
        <v>3000</v>
      </c>
      <c r="AV163" s="226"/>
      <c r="AW163" s="226" t="s">
        <v>698</v>
      </c>
      <c r="AX163" s="54"/>
      <c r="AY163" s="54"/>
      <c r="AZ163" s="54"/>
      <c r="BA163" s="444"/>
      <c r="BB163" s="63"/>
      <c r="BC163" s="218" t="s">
        <v>215</v>
      </c>
      <c r="BD163" s="218" t="s">
        <v>216</v>
      </c>
      <c r="BE163" s="218" t="s">
        <v>1043</v>
      </c>
      <c r="BF163" s="218"/>
      <c r="BG163" s="218">
        <f>IFERROR((BV163*(1-Assumptions!$K$3))*(1-BT163),0)</f>
        <v>22.878239999999998</v>
      </c>
      <c r="BH163" s="218">
        <f>BI163*2</f>
        <v>42</v>
      </c>
      <c r="BI163" s="218">
        <v>21</v>
      </c>
      <c r="BJ163" s="218"/>
      <c r="BK163" s="218"/>
      <c r="BL163" s="218"/>
      <c r="BM163" s="218"/>
      <c r="BN163" s="218">
        <f t="shared" si="39"/>
        <v>21</v>
      </c>
      <c r="BO163" s="143">
        <f>IFERROR(((IF(BN163&gt;0,BN163)))*INDEX(Assumptions!$B:$B,MATCH(AB163,Assumptions!$A:$A,0)),0)</f>
        <v>0.42</v>
      </c>
      <c r="BP163" s="55">
        <f>IFERROR(((IF(BN163&gt;0,BN163)))*INDEX(Assumptions!$C:$C,MATCH(AB163,Assumptions!$A:$A,0)),0)</f>
        <v>0</v>
      </c>
      <c r="BQ163" s="55">
        <f>IFERROR(((IF(BN163&gt;0,BN163)))*INDEX(Assumptions!$D:$D,MATCH(AB163,Assumptions!$A:$A,0)),0)</f>
        <v>4.2000000000000003E-2</v>
      </c>
      <c r="BR163" s="55">
        <f>IFERROR(((IF(BN163&gt;0,BN163)))*INDEX(Assumptions!$G:$G,MATCH(AC163,Assumptions!$F:$F,0)),0)</f>
        <v>0</v>
      </c>
      <c r="BS163" s="55">
        <f t="shared" si="30"/>
        <v>0.46199999999999997</v>
      </c>
      <c r="BT163" s="56">
        <f>IFERROR(INDEX(Assumptions!$B:$B,MATCH(AB163,Assumptions!$A:$A,0))+INDEX(Assumptions!$C:$C,MATCH(AB163,Assumptions!$A:$A,0))+INDEX(Assumptions!$D:$D,MATCH(AB163,Assumptions!$A:$A,0))+INDEX(Assumptions!$G:$G,MATCH(AC163,Assumptions!$F:$F,0)),0)</f>
        <v>0</v>
      </c>
      <c r="BU163" s="218">
        <f t="shared" si="42"/>
        <v>21.462</v>
      </c>
      <c r="BV163" s="218">
        <f t="shared" si="31"/>
        <v>51.996000000000002</v>
      </c>
      <c r="BW163" s="218">
        <f t="shared" si="32"/>
        <v>54.617647058823536</v>
      </c>
      <c r="BX163" s="226">
        <v>2.5</v>
      </c>
      <c r="BY163" s="218">
        <v>129.99</v>
      </c>
      <c r="BZ163" s="145">
        <v>1</v>
      </c>
      <c r="CA163" s="218">
        <f t="shared" si="33"/>
        <v>21.462</v>
      </c>
      <c r="CB163" s="218">
        <f t="shared" si="41"/>
        <v>51.996000000000002</v>
      </c>
      <c r="CC163" s="316">
        <f t="shared" si="35"/>
        <v>0.58723747980613894</v>
      </c>
      <c r="CD163" s="218">
        <f t="shared" si="36"/>
        <v>84</v>
      </c>
      <c r="CE163" s="218"/>
      <c r="CF163" s="218"/>
      <c r="CG163" s="64"/>
      <c r="CH163" s="64"/>
      <c r="CI163" s="64"/>
      <c r="CJ163" s="64"/>
      <c r="CK163" s="64"/>
      <c r="CL163" s="64"/>
      <c r="CM163" s="64"/>
      <c r="CN163" s="64"/>
      <c r="CO163" s="65"/>
      <c r="CP163" s="65"/>
      <c r="CQ163" s="53"/>
      <c r="CR163" s="57">
        <v>2</v>
      </c>
      <c r="CS163" s="57" t="s">
        <v>211</v>
      </c>
      <c r="CT163" s="175" t="s">
        <v>720</v>
      </c>
      <c r="CU163" s="57"/>
      <c r="CV163" s="57"/>
      <c r="CW163" s="58"/>
      <c r="CX163" s="59"/>
      <c r="CY163" s="59"/>
      <c r="CZ163" s="60"/>
      <c r="DA163" s="60"/>
      <c r="DB163" s="60"/>
      <c r="DC163" s="120"/>
      <c r="DD163" s="61"/>
      <c r="DE163" s="61"/>
      <c r="DF163" s="61"/>
      <c r="DG163" s="61"/>
      <c r="DH163" s="61"/>
      <c r="DI163" s="61"/>
      <c r="DJ163" s="58"/>
      <c r="DK163" s="58"/>
      <c r="DL163" s="58"/>
      <c r="DM163" s="59"/>
      <c r="DN163" s="59"/>
      <c r="DO163" s="59"/>
      <c r="DP163" s="62"/>
      <c r="DQ163" s="62"/>
      <c r="DR163" s="62"/>
      <c r="DS163" s="123">
        <f t="shared" si="37"/>
        <v>0</v>
      </c>
      <c r="DT163" s="123">
        <f t="shared" si="38"/>
        <v>0</v>
      </c>
    </row>
    <row r="164" spans="1:124" s="66" customFormat="1" ht="15" hidden="1" customHeight="1">
      <c r="A164" s="52">
        <v>3020</v>
      </c>
      <c r="B164" s="52" t="s">
        <v>865</v>
      </c>
      <c r="C164" s="52" t="s">
        <v>986</v>
      </c>
      <c r="D164" s="206">
        <v>4055</v>
      </c>
      <c r="E164" s="25" t="s">
        <v>427</v>
      </c>
      <c r="F164" s="25" t="s">
        <v>1280</v>
      </c>
      <c r="G164" s="25">
        <v>1</v>
      </c>
      <c r="H164" s="25"/>
      <c r="I164" s="217"/>
      <c r="J164" s="25" t="s">
        <v>211</v>
      </c>
      <c r="K164" s="25" t="s">
        <v>479</v>
      </c>
      <c r="L164" s="25" t="s">
        <v>954</v>
      </c>
      <c r="M164" s="25" t="s">
        <v>488</v>
      </c>
      <c r="N164" s="25">
        <v>62046231</v>
      </c>
      <c r="O164" s="117" t="s">
        <v>955</v>
      </c>
      <c r="P164" s="51" t="s">
        <v>219</v>
      </c>
      <c r="Q164" s="25">
        <v>1016</v>
      </c>
      <c r="R164" s="25" t="s">
        <v>497</v>
      </c>
      <c r="S164" s="25"/>
      <c r="T164" s="24" t="s">
        <v>561</v>
      </c>
      <c r="U164" s="24" t="s">
        <v>559</v>
      </c>
      <c r="V164" s="24" t="s">
        <v>1278</v>
      </c>
      <c r="W164" s="24" t="s">
        <v>560</v>
      </c>
      <c r="X164" s="24" t="s">
        <v>956</v>
      </c>
      <c r="Y164" s="24" t="s">
        <v>4</v>
      </c>
      <c r="Z164" s="24" t="s">
        <v>211</v>
      </c>
      <c r="AA164" s="24" t="s">
        <v>211</v>
      </c>
      <c r="AB164" s="53" t="s">
        <v>220</v>
      </c>
      <c r="AC164" s="53" t="s">
        <v>221</v>
      </c>
      <c r="AD164" s="53" t="s">
        <v>258</v>
      </c>
      <c r="AE164" s="53" t="s">
        <v>741</v>
      </c>
      <c r="AF164" s="25"/>
      <c r="AG164" s="24" t="s">
        <v>222</v>
      </c>
      <c r="AH164" s="226" t="s">
        <v>626</v>
      </c>
      <c r="AI164" s="217">
        <v>8354</v>
      </c>
      <c r="AJ164" s="24" t="s">
        <v>648</v>
      </c>
      <c r="AK164" s="24"/>
      <c r="AL164" s="501" t="s">
        <v>656</v>
      </c>
      <c r="AM164" s="24" t="s">
        <v>657</v>
      </c>
      <c r="AN164" s="226"/>
      <c r="AO164" s="226"/>
      <c r="AP164" s="226"/>
      <c r="AQ164" s="159" t="s">
        <v>673</v>
      </c>
      <c r="AR164" s="24">
        <v>600</v>
      </c>
      <c r="AS164" s="197">
        <v>5.75</v>
      </c>
      <c r="AT164" s="26" t="s">
        <v>1248</v>
      </c>
      <c r="AU164" s="24">
        <v>3000</v>
      </c>
      <c r="AV164" s="24"/>
      <c r="AW164" s="24"/>
      <c r="AX164" s="54"/>
      <c r="AY164" s="54"/>
      <c r="AZ164" s="54"/>
      <c r="BA164" s="219">
        <v>1.26</v>
      </c>
      <c r="BB164" s="63"/>
      <c r="BC164" s="26" t="s">
        <v>215</v>
      </c>
      <c r="BD164" s="26" t="s">
        <v>216</v>
      </c>
      <c r="BE164" s="26" t="s">
        <v>217</v>
      </c>
      <c r="BF164" s="26"/>
      <c r="BG164" s="26">
        <f>IFERROR((BV164*(1-Assumptions!$K$3))*(1-BT164),0)</f>
        <v>24.09619872</v>
      </c>
      <c r="BH164" s="218">
        <v>45</v>
      </c>
      <c r="BI164" s="26"/>
      <c r="BJ164" s="26"/>
      <c r="BK164" s="26"/>
      <c r="BL164" s="296">
        <v>24.3</v>
      </c>
      <c r="BM164" s="26">
        <v>23.8</v>
      </c>
      <c r="BN164" s="574">
        <f t="shared" si="39"/>
        <v>23.8</v>
      </c>
      <c r="BO164" s="143">
        <f>IFERROR(((IF(BN164&gt;0,BN164)))*INDEX(Assumptions!$B:$B,MATCH(AB164,Assumptions!$A:$A,0)),0)</f>
        <v>0.47600000000000003</v>
      </c>
      <c r="BP164" s="55">
        <f>IFERROR(((IF(BN164&gt;0,BN164)))*INDEX(Assumptions!$C:$C,MATCH(AB164,Assumptions!$A:$A,0)),0)</f>
        <v>0</v>
      </c>
      <c r="BQ164" s="55">
        <f>IFERROR(((IF(BN164&gt;0,BN164)))*INDEX(Assumptions!$D:$D,MATCH(AB164,Assumptions!$A:$A,0)),0)</f>
        <v>4.7600000000000003E-2</v>
      </c>
      <c r="BR164" s="55">
        <f>IFERROR(((IF(BN164&gt;0,BN164)))*INDEX(Assumptions!$G:$G,MATCH(AC164,Assumptions!$F:$F,0)),0)</f>
        <v>0</v>
      </c>
      <c r="BS164" s="55">
        <f t="shared" si="30"/>
        <v>0.52360000000000007</v>
      </c>
      <c r="BT164" s="56">
        <f>IFERROR(INDEX(Assumptions!$B:$B,MATCH(AB164,Assumptions!$A:$A,0))+INDEX(Assumptions!$C:$C,MATCH(AB164,Assumptions!$A:$A,0))+INDEX(Assumptions!$D:$D,MATCH(AB164,Assumptions!$A:$A,0))+INDEX(Assumptions!$G:$G,MATCH(AC164,Assumptions!$F:$F,0)),0)</f>
        <v>2.1999999999999999E-2</v>
      </c>
      <c r="BU164" s="26">
        <f t="shared" si="42"/>
        <v>24.323599999999999</v>
      </c>
      <c r="BV164" s="26">
        <f t="shared" si="31"/>
        <v>55.996000000000002</v>
      </c>
      <c r="BW164" s="26">
        <f t="shared" si="32"/>
        <v>58.819327731092443</v>
      </c>
      <c r="BX164" s="24">
        <v>2.5</v>
      </c>
      <c r="BY164" s="218">
        <v>139.99</v>
      </c>
      <c r="BZ164" s="145">
        <v>1</v>
      </c>
      <c r="CA164" s="26">
        <f t="shared" si="33"/>
        <v>24.323599999999999</v>
      </c>
      <c r="CB164" s="26">
        <f t="shared" si="41"/>
        <v>55.996000000000002</v>
      </c>
      <c r="CC164" s="317">
        <f t="shared" si="35"/>
        <v>0.56561897278377027</v>
      </c>
      <c r="CD164" s="26">
        <f t="shared" si="36"/>
        <v>630</v>
      </c>
      <c r="CE164" s="26">
        <v>5.9</v>
      </c>
      <c r="CF164" s="26"/>
      <c r="CG164" s="64"/>
      <c r="CH164" s="64"/>
      <c r="CI164" s="64"/>
      <c r="CJ164" s="64"/>
      <c r="CK164" s="64"/>
      <c r="CL164" s="64"/>
      <c r="CM164" s="64"/>
      <c r="CN164" s="64"/>
      <c r="CO164" s="65"/>
      <c r="CP164" s="65"/>
      <c r="CQ164" s="53"/>
      <c r="CR164" s="57">
        <v>14</v>
      </c>
      <c r="CS164" s="57" t="s">
        <v>211</v>
      </c>
      <c r="CT164" s="175" t="s">
        <v>736</v>
      </c>
      <c r="CU164" s="57"/>
      <c r="CV164" s="57"/>
      <c r="CW164" s="58"/>
      <c r="CX164" s="59"/>
      <c r="CY164" s="59"/>
      <c r="CZ164" s="621">
        <v>27</v>
      </c>
      <c r="DA164" s="60"/>
      <c r="DB164" s="60">
        <v>43650</v>
      </c>
      <c r="DC164" s="120"/>
      <c r="DD164" s="61"/>
      <c r="DE164" s="61"/>
      <c r="DF164" s="61"/>
      <c r="DG164" s="61"/>
      <c r="DH164" s="61"/>
      <c r="DI164" s="61"/>
      <c r="DJ164" s="58"/>
      <c r="DK164" s="58"/>
      <c r="DL164" s="58"/>
      <c r="DM164" s="59"/>
      <c r="DN164" s="59"/>
      <c r="DO164" s="59"/>
      <c r="DP164" s="62"/>
      <c r="DQ164" s="62"/>
      <c r="DR164" s="62"/>
      <c r="DS164" s="123">
        <f t="shared" si="37"/>
        <v>0</v>
      </c>
      <c r="DT164" s="123">
        <f t="shared" si="38"/>
        <v>0</v>
      </c>
    </row>
    <row r="165" spans="1:124" s="66" customFormat="1" ht="15" hidden="1" customHeight="1">
      <c r="A165" s="52">
        <v>3025</v>
      </c>
      <c r="B165" s="52" t="s">
        <v>866</v>
      </c>
      <c r="C165" s="52" t="s">
        <v>986</v>
      </c>
      <c r="D165" s="52">
        <v>4025</v>
      </c>
      <c r="E165" s="25" t="s">
        <v>427</v>
      </c>
      <c r="F165" s="25" t="s">
        <v>431</v>
      </c>
      <c r="G165" s="25" t="s">
        <v>1485</v>
      </c>
      <c r="H165" s="25"/>
      <c r="I165" s="217"/>
      <c r="J165" s="25" t="s">
        <v>211</v>
      </c>
      <c r="K165" s="25" t="s">
        <v>479</v>
      </c>
      <c r="L165" s="25" t="s">
        <v>954</v>
      </c>
      <c r="M165" s="25" t="s">
        <v>488</v>
      </c>
      <c r="N165" s="25">
        <v>62046231</v>
      </c>
      <c r="O165" s="117" t="s">
        <v>955</v>
      </c>
      <c r="P165" s="51" t="s">
        <v>219</v>
      </c>
      <c r="Q165" s="25">
        <v>1025</v>
      </c>
      <c r="R165" s="25">
        <v>12</v>
      </c>
      <c r="S165" s="25"/>
      <c r="T165" s="24" t="s">
        <v>1283</v>
      </c>
      <c r="U165" s="24" t="s">
        <v>559</v>
      </c>
      <c r="V165" s="24" t="s">
        <v>1278</v>
      </c>
      <c r="W165" s="24" t="s">
        <v>560</v>
      </c>
      <c r="X165" s="24" t="s">
        <v>956</v>
      </c>
      <c r="Y165" s="24" t="s">
        <v>4</v>
      </c>
      <c r="Z165" s="24" t="s">
        <v>211</v>
      </c>
      <c r="AA165" s="24" t="s">
        <v>211</v>
      </c>
      <c r="AB165" s="53" t="s">
        <v>220</v>
      </c>
      <c r="AC165" s="53" t="s">
        <v>221</v>
      </c>
      <c r="AD165" s="53" t="s">
        <v>258</v>
      </c>
      <c r="AE165" s="53" t="s">
        <v>741</v>
      </c>
      <c r="AF165" s="25"/>
      <c r="AG165" s="24" t="s">
        <v>145</v>
      </c>
      <c r="AH165" s="24" t="s">
        <v>625</v>
      </c>
      <c r="AI165" s="24" t="s">
        <v>639</v>
      </c>
      <c r="AJ165" s="24" t="s">
        <v>648</v>
      </c>
      <c r="AK165" s="24"/>
      <c r="AL165" s="428" t="s">
        <v>654</v>
      </c>
      <c r="AM165" s="24" t="s">
        <v>655</v>
      </c>
      <c r="AN165" s="226"/>
      <c r="AO165" s="226"/>
      <c r="AP165" s="226"/>
      <c r="AQ165" s="24" t="s">
        <v>688</v>
      </c>
      <c r="AR165" s="24">
        <v>600</v>
      </c>
      <c r="AS165" s="197">
        <v>4.7</v>
      </c>
      <c r="AT165" s="26" t="s">
        <v>1257</v>
      </c>
      <c r="AU165" s="24">
        <v>3000</v>
      </c>
      <c r="AV165" s="24"/>
      <c r="AW165" s="24" t="s">
        <v>698</v>
      </c>
      <c r="AX165" s="54"/>
      <c r="AY165" s="54"/>
      <c r="AZ165" s="54"/>
      <c r="BA165" s="219">
        <v>1.25</v>
      </c>
      <c r="BB165" s="63"/>
      <c r="BC165" s="26" t="s">
        <v>215</v>
      </c>
      <c r="BD165" s="26" t="s">
        <v>216</v>
      </c>
      <c r="BE165" s="26" t="s">
        <v>217</v>
      </c>
      <c r="BF165" s="26"/>
      <c r="BG165" s="26">
        <f>IFERROR((BV165*(1-Assumptions!$K$3))*(1-BT165),0)</f>
        <v>22.374918719999997</v>
      </c>
      <c r="BH165" s="218">
        <v>45</v>
      </c>
      <c r="BI165" s="26"/>
      <c r="BJ165" s="26"/>
      <c r="BK165" s="26"/>
      <c r="BL165" s="293">
        <v>21.9</v>
      </c>
      <c r="BM165" s="26">
        <v>21.6</v>
      </c>
      <c r="BN165" s="574">
        <f t="shared" si="39"/>
        <v>21.6</v>
      </c>
      <c r="BO165" s="143">
        <f>IFERROR(((IF(BN165&gt;0,BN165)))*INDEX(Assumptions!$B:$B,MATCH(AB165,Assumptions!$A:$A,0)),0)</f>
        <v>0.43200000000000005</v>
      </c>
      <c r="BP165" s="55">
        <f>IFERROR(((IF(BN165&gt;0,BN165)))*INDEX(Assumptions!$C:$C,MATCH(AB165,Assumptions!$A:$A,0)),0)</f>
        <v>0</v>
      </c>
      <c r="BQ165" s="55">
        <f>IFERROR(((IF(BN165&gt;0,BN165)))*INDEX(Assumptions!$D:$D,MATCH(AB165,Assumptions!$A:$A,0)),0)</f>
        <v>4.3200000000000002E-2</v>
      </c>
      <c r="BR165" s="55">
        <f>IFERROR(((IF(BN165&gt;0,BN165)))*INDEX(Assumptions!$G:$G,MATCH(AC165,Assumptions!$F:$F,0)),0)</f>
        <v>0</v>
      </c>
      <c r="BS165" s="55">
        <f t="shared" si="30"/>
        <v>0.47520000000000007</v>
      </c>
      <c r="BT165" s="56">
        <f>IFERROR(INDEX(Assumptions!$B:$B,MATCH(AB165,Assumptions!$A:$A,0))+INDEX(Assumptions!$C:$C,MATCH(AB165,Assumptions!$A:$A,0))+INDEX(Assumptions!$D:$D,MATCH(AB165,Assumptions!$A:$A,0))+INDEX(Assumptions!$G:$G,MATCH(AC165,Assumptions!$F:$F,0)),0)</f>
        <v>2.1999999999999999E-2</v>
      </c>
      <c r="BU165" s="26">
        <f t="shared" si="42"/>
        <v>22.075200000000002</v>
      </c>
      <c r="BV165" s="26">
        <f t="shared" si="31"/>
        <v>51.996000000000002</v>
      </c>
      <c r="BW165" s="26">
        <f t="shared" si="32"/>
        <v>54.617647058823536</v>
      </c>
      <c r="BX165" s="24">
        <v>2.5</v>
      </c>
      <c r="BY165" s="218">
        <v>129.99</v>
      </c>
      <c r="BZ165" s="145">
        <v>1</v>
      </c>
      <c r="CA165" s="26">
        <f t="shared" si="33"/>
        <v>22.075200000000002</v>
      </c>
      <c r="CB165" s="26">
        <f t="shared" si="41"/>
        <v>51.996000000000002</v>
      </c>
      <c r="CC165" s="316">
        <f t="shared" si="35"/>
        <v>0.57544426494345713</v>
      </c>
      <c r="CD165" s="26">
        <f t="shared" si="36"/>
        <v>630</v>
      </c>
      <c r="CE165" s="26">
        <v>5.4</v>
      </c>
      <c r="CF165" s="26"/>
      <c r="CG165" s="64"/>
      <c r="CH165" s="64"/>
      <c r="CI165" s="64"/>
      <c r="CJ165" s="64"/>
      <c r="CK165" s="64"/>
      <c r="CL165" s="64"/>
      <c r="CM165" s="64"/>
      <c r="CN165" s="64"/>
      <c r="CO165" s="65"/>
      <c r="CP165" s="65"/>
      <c r="CQ165" s="53"/>
      <c r="CR165" s="57">
        <v>14</v>
      </c>
      <c r="CS165" s="57" t="s">
        <v>211</v>
      </c>
      <c r="CT165" s="175" t="s">
        <v>736</v>
      </c>
      <c r="CU165" s="57"/>
      <c r="CV165" s="57"/>
      <c r="CW165" s="58"/>
      <c r="CX165" s="59"/>
      <c r="CY165" s="59" t="s">
        <v>1723</v>
      </c>
      <c r="CZ165" s="60"/>
      <c r="DA165" s="60"/>
      <c r="DB165" s="60"/>
      <c r="DC165" s="120"/>
      <c r="DD165" s="61"/>
      <c r="DE165" s="61"/>
      <c r="DF165" s="61"/>
      <c r="DG165" s="61"/>
      <c r="DH165" s="61"/>
      <c r="DI165" s="61"/>
      <c r="DJ165" s="58"/>
      <c r="DK165" s="58"/>
      <c r="DL165" s="58"/>
      <c r="DM165" s="59"/>
      <c r="DN165" s="59"/>
      <c r="DO165" s="59"/>
      <c r="DP165" s="62"/>
      <c r="DQ165" s="62"/>
      <c r="DR165" s="62"/>
      <c r="DS165" s="123">
        <f t="shared" si="37"/>
        <v>0</v>
      </c>
      <c r="DT165" s="123">
        <f t="shared" si="38"/>
        <v>0</v>
      </c>
    </row>
    <row r="166" spans="1:124" s="66" customFormat="1" ht="15" hidden="1" customHeight="1">
      <c r="A166" s="52">
        <v>3030</v>
      </c>
      <c r="B166" s="52" t="s">
        <v>867</v>
      </c>
      <c r="C166" s="52" t="s">
        <v>971</v>
      </c>
      <c r="D166" s="52">
        <v>6117</v>
      </c>
      <c r="E166" s="25" t="s">
        <v>427</v>
      </c>
      <c r="F166" s="25" t="s">
        <v>432</v>
      </c>
      <c r="G166" s="25" t="s">
        <v>1485</v>
      </c>
      <c r="H166" s="25"/>
      <c r="I166" s="217"/>
      <c r="J166" s="25" t="s">
        <v>211</v>
      </c>
      <c r="K166" s="25" t="s">
        <v>479</v>
      </c>
      <c r="L166" s="423" t="s">
        <v>1576</v>
      </c>
      <c r="M166" s="25" t="s">
        <v>488</v>
      </c>
      <c r="N166" s="25">
        <v>62046231</v>
      </c>
      <c r="O166" s="117" t="s">
        <v>955</v>
      </c>
      <c r="P166" s="51" t="s">
        <v>219</v>
      </c>
      <c r="Q166" s="25" t="s">
        <v>491</v>
      </c>
      <c r="R166" s="25" t="s">
        <v>498</v>
      </c>
      <c r="S166" s="25"/>
      <c r="T166" s="24" t="s">
        <v>562</v>
      </c>
      <c r="U166" s="24" t="s">
        <v>559</v>
      </c>
      <c r="V166" s="24" t="s">
        <v>1278</v>
      </c>
      <c r="W166" s="24" t="s">
        <v>560</v>
      </c>
      <c r="X166" s="24" t="s">
        <v>956</v>
      </c>
      <c r="Y166" s="24" t="s">
        <v>4</v>
      </c>
      <c r="Z166" s="24" t="s">
        <v>211</v>
      </c>
      <c r="AA166" s="24" t="s">
        <v>211</v>
      </c>
      <c r="AB166" s="53" t="s">
        <v>267</v>
      </c>
      <c r="AC166" s="53" t="s">
        <v>585</v>
      </c>
      <c r="AD166" s="53" t="s">
        <v>1294</v>
      </c>
      <c r="AE166" s="53" t="s">
        <v>585</v>
      </c>
      <c r="AF166" s="25"/>
      <c r="AG166" s="24" t="s">
        <v>145</v>
      </c>
      <c r="AH166" s="24" t="s">
        <v>627</v>
      </c>
      <c r="AI166" s="24" t="s">
        <v>640</v>
      </c>
      <c r="AJ166" s="24" t="s">
        <v>648</v>
      </c>
      <c r="AK166" s="24">
        <v>16</v>
      </c>
      <c r="AL166" s="226" t="s">
        <v>658</v>
      </c>
      <c r="AM166" s="24" t="s">
        <v>659</v>
      </c>
      <c r="AN166" s="226"/>
      <c r="AO166" s="226"/>
      <c r="AP166" s="226"/>
      <c r="AQ166" s="24" t="s">
        <v>7</v>
      </c>
      <c r="AR166" s="24">
        <v>600</v>
      </c>
      <c r="AS166" s="197">
        <v>5.25</v>
      </c>
      <c r="AT166" s="26" t="s">
        <v>1253</v>
      </c>
      <c r="AU166" s="24">
        <v>3000</v>
      </c>
      <c r="AV166" s="24"/>
      <c r="AW166" s="24" t="s">
        <v>699</v>
      </c>
      <c r="AX166" s="54"/>
      <c r="AY166" s="54"/>
      <c r="AZ166" s="54"/>
      <c r="BA166" s="444"/>
      <c r="BB166" s="63"/>
      <c r="BC166" s="26" t="s">
        <v>215</v>
      </c>
      <c r="BD166" s="26" t="s">
        <v>216</v>
      </c>
      <c r="BE166" s="26" t="s">
        <v>1043</v>
      </c>
      <c r="BF166" s="26"/>
      <c r="BG166" s="26">
        <f>IFERROR((BV166*(1-Assumptions!$K$3))*(1-BT166),0)</f>
        <v>22.878239999999998</v>
      </c>
      <c r="BH166" s="218">
        <f>BI166*2</f>
        <v>42</v>
      </c>
      <c r="BI166" s="26">
        <v>21</v>
      </c>
      <c r="BJ166" s="26"/>
      <c r="BK166" s="26"/>
      <c r="BL166" s="218"/>
      <c r="BM166" s="26"/>
      <c r="BN166" s="26">
        <f t="shared" si="39"/>
        <v>21</v>
      </c>
      <c r="BO166" s="143">
        <f>IFERROR(((IF(BN166&gt;0,BN166)))*INDEX(Assumptions!$B:$B,MATCH(AB166,Assumptions!$A:$A,0)),0)</f>
        <v>0.42</v>
      </c>
      <c r="BP166" s="55">
        <f>IFERROR(((IF(BN166&gt;0,BN166)))*INDEX(Assumptions!$C:$C,MATCH(AB166,Assumptions!$A:$A,0)),0)</f>
        <v>0</v>
      </c>
      <c r="BQ166" s="55">
        <f>IFERROR(((IF(BN166&gt;0,BN166)))*INDEX(Assumptions!$D:$D,MATCH(AB166,Assumptions!$A:$A,0)),0)</f>
        <v>4.2000000000000003E-2</v>
      </c>
      <c r="BR166" s="55">
        <f>IFERROR(((IF(BN166&gt;0,BN166)))*INDEX(Assumptions!$G:$G,MATCH(AC166,Assumptions!$F:$F,0)),0)</f>
        <v>0</v>
      </c>
      <c r="BS166" s="55">
        <f t="shared" si="30"/>
        <v>0.46199999999999997</v>
      </c>
      <c r="BT166" s="56">
        <f>IFERROR(INDEX(Assumptions!$B:$B,MATCH(AB166,Assumptions!$A:$A,0))+INDEX(Assumptions!$C:$C,MATCH(AB166,Assumptions!$A:$A,0))+INDEX(Assumptions!$D:$D,MATCH(AB166,Assumptions!$A:$A,0))+INDEX(Assumptions!$G:$G,MATCH(AC166,Assumptions!$F:$F,0)),0)</f>
        <v>0</v>
      </c>
      <c r="BU166" s="26">
        <f t="shared" si="42"/>
        <v>21.462</v>
      </c>
      <c r="BV166" s="26">
        <f t="shared" si="31"/>
        <v>51.996000000000002</v>
      </c>
      <c r="BW166" s="26">
        <f t="shared" si="32"/>
        <v>54.617647058823536</v>
      </c>
      <c r="BX166" s="24">
        <v>2.5</v>
      </c>
      <c r="BY166" s="168">
        <v>129.99</v>
      </c>
      <c r="BZ166" s="145">
        <v>1</v>
      </c>
      <c r="CA166" s="26">
        <f t="shared" si="33"/>
        <v>21.462</v>
      </c>
      <c r="CB166" s="26">
        <f t="shared" si="41"/>
        <v>51.996000000000002</v>
      </c>
      <c r="CC166" s="316">
        <f t="shared" si="35"/>
        <v>0.58723747980613894</v>
      </c>
      <c r="CD166" s="26">
        <f t="shared" si="36"/>
        <v>588</v>
      </c>
      <c r="CE166" s="26"/>
      <c r="CF166" s="26"/>
      <c r="CG166" s="64"/>
      <c r="CH166" s="64"/>
      <c r="CI166" s="64"/>
      <c r="CJ166" s="64"/>
      <c r="CK166" s="64"/>
      <c r="CL166" s="64"/>
      <c r="CM166" s="64"/>
      <c r="CN166" s="64"/>
      <c r="CO166" s="65"/>
      <c r="CP166" s="65"/>
      <c r="CQ166" s="53"/>
      <c r="CR166" s="57">
        <v>14</v>
      </c>
      <c r="CS166" s="57" t="s">
        <v>211</v>
      </c>
      <c r="CT166" s="175" t="s">
        <v>720</v>
      </c>
      <c r="CU166" s="57"/>
      <c r="CV166" s="57"/>
      <c r="CW166" s="58"/>
      <c r="CX166" s="59"/>
      <c r="CY166" s="59"/>
      <c r="CZ166" s="60"/>
      <c r="DA166" s="60"/>
      <c r="DB166" s="60"/>
      <c r="DC166" s="120"/>
      <c r="DD166" s="61"/>
      <c r="DE166" s="61"/>
      <c r="DF166" s="61"/>
      <c r="DG166" s="61"/>
      <c r="DH166" s="61"/>
      <c r="DI166" s="61"/>
      <c r="DJ166" s="58"/>
      <c r="DK166" s="58"/>
      <c r="DL166" s="58"/>
      <c r="DM166" s="59"/>
      <c r="DN166" s="59"/>
      <c r="DO166" s="59"/>
      <c r="DP166" s="62"/>
      <c r="DQ166" s="62"/>
      <c r="DR166" s="62"/>
      <c r="DS166" s="123">
        <f t="shared" si="37"/>
        <v>0</v>
      </c>
      <c r="DT166" s="123">
        <f t="shared" si="38"/>
        <v>0</v>
      </c>
    </row>
    <row r="167" spans="1:124" s="66" customFormat="1" ht="15" hidden="1" customHeight="1">
      <c r="A167" s="52">
        <v>3035</v>
      </c>
      <c r="B167" s="52" t="s">
        <v>868</v>
      </c>
      <c r="C167" s="52" t="s">
        <v>492</v>
      </c>
      <c r="D167" s="206">
        <v>2509</v>
      </c>
      <c r="E167" s="217" t="s">
        <v>433</v>
      </c>
      <c r="F167" s="217" t="s">
        <v>434</v>
      </c>
      <c r="G167" s="25">
        <v>1</v>
      </c>
      <c r="H167" s="25"/>
      <c r="I167" s="217"/>
      <c r="J167" s="25" t="s">
        <v>211</v>
      </c>
      <c r="K167" s="25" t="s">
        <v>479</v>
      </c>
      <c r="L167" s="217" t="s">
        <v>954</v>
      </c>
      <c r="M167" s="25" t="s">
        <v>488</v>
      </c>
      <c r="N167" s="25">
        <v>62046231</v>
      </c>
      <c r="O167" s="117" t="s">
        <v>955</v>
      </c>
      <c r="P167" s="51" t="s">
        <v>219</v>
      </c>
      <c r="Q167" s="25" t="s">
        <v>492</v>
      </c>
      <c r="R167" s="25" t="s">
        <v>492</v>
      </c>
      <c r="S167" s="25" t="s">
        <v>1016</v>
      </c>
      <c r="T167" s="24" t="s">
        <v>1283</v>
      </c>
      <c r="U167" s="24" t="s">
        <v>563</v>
      </c>
      <c r="V167" s="24" t="s">
        <v>1278</v>
      </c>
      <c r="W167" s="24" t="s">
        <v>560</v>
      </c>
      <c r="X167" s="24" t="s">
        <v>956</v>
      </c>
      <c r="Y167" s="24" t="s">
        <v>4</v>
      </c>
      <c r="Z167" s="24" t="s">
        <v>211</v>
      </c>
      <c r="AA167" s="24" t="s">
        <v>211</v>
      </c>
      <c r="AB167" s="53" t="s">
        <v>220</v>
      </c>
      <c r="AC167" s="53" t="s">
        <v>221</v>
      </c>
      <c r="AD167" s="53" t="s">
        <v>258</v>
      </c>
      <c r="AE167" s="53" t="s">
        <v>741</v>
      </c>
      <c r="AF167" s="25"/>
      <c r="AG167" s="24" t="s">
        <v>145</v>
      </c>
      <c r="AH167" s="226" t="s">
        <v>1771</v>
      </c>
      <c r="AI167" s="24" t="s">
        <v>641</v>
      </c>
      <c r="AJ167" s="24" t="s">
        <v>740</v>
      </c>
      <c r="AK167" s="24"/>
      <c r="AL167" s="428" t="s">
        <v>654</v>
      </c>
      <c r="AM167" s="24" t="s">
        <v>655</v>
      </c>
      <c r="AN167" s="226"/>
      <c r="AO167" s="226"/>
      <c r="AP167" s="226"/>
      <c r="AQ167" s="24" t="s">
        <v>688</v>
      </c>
      <c r="AR167" s="24">
        <v>650</v>
      </c>
      <c r="AS167" s="197">
        <v>4.7</v>
      </c>
      <c r="AT167" s="26" t="s">
        <v>1257</v>
      </c>
      <c r="AU167" s="24">
        <v>3000</v>
      </c>
      <c r="AV167" s="24"/>
      <c r="AW167" s="24" t="s">
        <v>700</v>
      </c>
      <c r="AX167" s="54"/>
      <c r="AY167" s="54"/>
      <c r="AZ167" s="54"/>
      <c r="BA167" s="219">
        <v>1.1200000000000001</v>
      </c>
      <c r="BB167" s="63"/>
      <c r="BC167" s="26" t="s">
        <v>215</v>
      </c>
      <c r="BD167" s="26" t="s">
        <v>216</v>
      </c>
      <c r="BE167" s="26" t="s">
        <v>217</v>
      </c>
      <c r="BF167" s="26"/>
      <c r="BG167" s="26">
        <f>IFERROR((BV167*(1-Assumptions!$K$3))*(1-BT167),0)</f>
        <v>18.932358719999996</v>
      </c>
      <c r="BH167" s="218">
        <v>45</v>
      </c>
      <c r="BI167" s="26"/>
      <c r="BJ167" s="26"/>
      <c r="BK167" s="26"/>
      <c r="BL167" s="294">
        <v>18.5</v>
      </c>
      <c r="BM167" s="26"/>
      <c r="BN167" s="574">
        <f t="shared" si="39"/>
        <v>18.5</v>
      </c>
      <c r="BO167" s="143">
        <f>IFERROR(((IF(BN167&gt;0,BN167)))*INDEX(Assumptions!$B:$B,MATCH(AB167,Assumptions!$A:$A,0)),0)</f>
        <v>0.37</v>
      </c>
      <c r="BP167" s="55">
        <f>IFERROR(((IF(BN167&gt;0,BN167)))*INDEX(Assumptions!$C:$C,MATCH(AB167,Assumptions!$A:$A,0)),0)</f>
        <v>0</v>
      </c>
      <c r="BQ167" s="55">
        <f>IFERROR(((IF(BN167&gt;0,BN167)))*INDEX(Assumptions!$D:$D,MATCH(AB167,Assumptions!$A:$A,0)),0)</f>
        <v>3.6999999999999998E-2</v>
      </c>
      <c r="BR167" s="55">
        <f>IFERROR(((IF(BN167&gt;0,BN167)))*INDEX(Assumptions!$G:$G,MATCH(AC167,Assumptions!$F:$F,0)),0)</f>
        <v>0</v>
      </c>
      <c r="BS167" s="55">
        <f t="shared" si="30"/>
        <v>0.40699999999999997</v>
      </c>
      <c r="BT167" s="56">
        <f>IFERROR(INDEX(Assumptions!$B:$B,MATCH(AB167,Assumptions!$A:$A,0))+INDEX(Assumptions!$C:$C,MATCH(AB167,Assumptions!$A:$A,0))+INDEX(Assumptions!$D:$D,MATCH(AB167,Assumptions!$A:$A,0))+INDEX(Assumptions!$G:$G,MATCH(AC167,Assumptions!$F:$F,0)),0)</f>
        <v>2.1999999999999999E-2</v>
      </c>
      <c r="BU167" s="26">
        <f t="shared" si="42"/>
        <v>18.907</v>
      </c>
      <c r="BV167" s="26">
        <f t="shared" si="31"/>
        <v>43.995999999999995</v>
      </c>
      <c r="BW167" s="26">
        <f t="shared" si="32"/>
        <v>46.214285714285715</v>
      </c>
      <c r="BX167" s="24">
        <v>2.5</v>
      </c>
      <c r="BY167" s="218">
        <v>109.99</v>
      </c>
      <c r="BZ167" s="145">
        <v>1</v>
      </c>
      <c r="CA167" s="26">
        <f t="shared" si="33"/>
        <v>18.907</v>
      </c>
      <c r="CB167" s="26">
        <f t="shared" si="41"/>
        <v>43.995999999999995</v>
      </c>
      <c r="CC167" s="316">
        <f t="shared" si="35"/>
        <v>0.57025638694426761</v>
      </c>
      <c r="CD167" s="26">
        <f t="shared" si="36"/>
        <v>630</v>
      </c>
      <c r="CE167" s="26">
        <v>0.75</v>
      </c>
      <c r="CF167" s="26"/>
      <c r="CG167" s="64"/>
      <c r="CH167" s="64"/>
      <c r="CI167" s="64"/>
      <c r="CJ167" s="64"/>
      <c r="CK167" s="64"/>
      <c r="CL167" s="64"/>
      <c r="CM167" s="64"/>
      <c r="CN167" s="64"/>
      <c r="CO167" s="65"/>
      <c r="CP167" s="65"/>
      <c r="CQ167" s="53"/>
      <c r="CR167" s="57">
        <v>14</v>
      </c>
      <c r="CS167" s="57" t="s">
        <v>211</v>
      </c>
      <c r="CT167" s="175" t="s">
        <v>736</v>
      </c>
      <c r="CU167" s="57"/>
      <c r="CV167" s="57"/>
      <c r="CW167" s="58"/>
      <c r="CX167" s="59"/>
      <c r="CY167" s="59"/>
      <c r="CZ167" s="60"/>
      <c r="DA167" s="60"/>
      <c r="DB167" s="60"/>
      <c r="DC167" s="120"/>
      <c r="DD167" s="61"/>
      <c r="DE167" s="61"/>
      <c r="DF167" s="61"/>
      <c r="DG167" s="61"/>
      <c r="DH167" s="61"/>
      <c r="DI167" s="61"/>
      <c r="DJ167" s="58"/>
      <c r="DK167" s="58"/>
      <c r="DL167" s="58"/>
      <c r="DM167" s="59"/>
      <c r="DN167" s="59"/>
      <c r="DO167" s="59"/>
      <c r="DP167" s="62"/>
      <c r="DQ167" s="62"/>
      <c r="DR167" s="62"/>
      <c r="DS167" s="123">
        <f t="shared" si="37"/>
        <v>0</v>
      </c>
      <c r="DT167" s="123">
        <f t="shared" si="38"/>
        <v>0</v>
      </c>
    </row>
    <row r="168" spans="1:124" s="66" customFormat="1" ht="15" hidden="1" customHeight="1">
      <c r="A168" s="52">
        <v>3040</v>
      </c>
      <c r="B168" s="52" t="s">
        <v>869</v>
      </c>
      <c r="C168" s="52" t="s">
        <v>246</v>
      </c>
      <c r="D168" s="52">
        <v>5038</v>
      </c>
      <c r="E168" s="217" t="s">
        <v>433</v>
      </c>
      <c r="F168" s="217" t="s">
        <v>435</v>
      </c>
      <c r="G168" s="25">
        <v>1</v>
      </c>
      <c r="H168" s="25"/>
      <c r="I168" s="217"/>
      <c r="J168" s="25" t="s">
        <v>211</v>
      </c>
      <c r="K168" s="25" t="s">
        <v>479</v>
      </c>
      <c r="L168" s="217" t="s">
        <v>954</v>
      </c>
      <c r="M168" s="25" t="s">
        <v>488</v>
      </c>
      <c r="N168" s="25">
        <v>62046231</v>
      </c>
      <c r="O168" s="117" t="s">
        <v>955</v>
      </c>
      <c r="P168" s="51" t="s">
        <v>219</v>
      </c>
      <c r="Q168" s="25">
        <v>1041</v>
      </c>
      <c r="R168" s="25">
        <v>45</v>
      </c>
      <c r="S168" s="25"/>
      <c r="T168" s="24" t="s">
        <v>561</v>
      </c>
      <c r="U168" s="24" t="s">
        <v>563</v>
      </c>
      <c r="V168" s="24" t="s">
        <v>1278</v>
      </c>
      <c r="W168" s="24" t="s">
        <v>560</v>
      </c>
      <c r="X168" s="24" t="s">
        <v>956</v>
      </c>
      <c r="Y168" s="24" t="s">
        <v>4</v>
      </c>
      <c r="Z168" s="24" t="s">
        <v>211</v>
      </c>
      <c r="AA168" s="24" t="s">
        <v>211</v>
      </c>
      <c r="AB168" s="53" t="s">
        <v>220</v>
      </c>
      <c r="AC168" s="53" t="s">
        <v>221</v>
      </c>
      <c r="AD168" s="313" t="s">
        <v>258</v>
      </c>
      <c r="AE168" s="53" t="s">
        <v>741</v>
      </c>
      <c r="AF168" s="25"/>
      <c r="AG168" s="24" t="s">
        <v>222</v>
      </c>
      <c r="AH168" s="24" t="s">
        <v>626</v>
      </c>
      <c r="AI168" s="217">
        <v>8354</v>
      </c>
      <c r="AJ168" s="24" t="s">
        <v>648</v>
      </c>
      <c r="AK168" s="24"/>
      <c r="AL168" s="501" t="s">
        <v>656</v>
      </c>
      <c r="AM168" s="24" t="s">
        <v>657</v>
      </c>
      <c r="AN168" s="226"/>
      <c r="AO168" s="226"/>
      <c r="AP168" s="226"/>
      <c r="AQ168" s="159" t="s">
        <v>673</v>
      </c>
      <c r="AR168" s="24">
        <v>650</v>
      </c>
      <c r="AS168" s="197">
        <v>5.75</v>
      </c>
      <c r="AT168" s="26" t="s">
        <v>1248</v>
      </c>
      <c r="AU168" s="24">
        <v>3000</v>
      </c>
      <c r="AV168" s="24"/>
      <c r="AW168" s="24"/>
      <c r="AX168" s="54"/>
      <c r="AY168" s="54"/>
      <c r="AZ168" s="54"/>
      <c r="BA168" s="219">
        <v>1.26</v>
      </c>
      <c r="BB168" s="63"/>
      <c r="BC168" s="26" t="s">
        <v>215</v>
      </c>
      <c r="BD168" s="26" t="s">
        <v>216</v>
      </c>
      <c r="BE168" s="26" t="s">
        <v>217</v>
      </c>
      <c r="BF168" s="26"/>
      <c r="BG168" s="26">
        <f>IFERROR((BV168*(1-Assumptions!$K$3))*(1-BT168),0)</f>
        <v>24.09619872</v>
      </c>
      <c r="BH168" s="218">
        <v>45</v>
      </c>
      <c r="BI168" s="26"/>
      <c r="BJ168" s="26"/>
      <c r="BK168" s="26"/>
      <c r="BL168" s="296">
        <v>24.3</v>
      </c>
      <c r="BM168" s="26">
        <v>23.8</v>
      </c>
      <c r="BN168" s="574">
        <f t="shared" si="39"/>
        <v>23.8</v>
      </c>
      <c r="BO168" s="143">
        <f>IFERROR(((IF(BN168&gt;0,BN168)))*INDEX(Assumptions!$B:$B,MATCH(AB168,Assumptions!$A:$A,0)),0)</f>
        <v>0.47600000000000003</v>
      </c>
      <c r="BP168" s="55">
        <f>IFERROR(((IF(BN168&gt;0,BN168)))*INDEX(Assumptions!$C:$C,MATCH(AB168,Assumptions!$A:$A,0)),0)</f>
        <v>0</v>
      </c>
      <c r="BQ168" s="55">
        <f>IFERROR(((IF(BN168&gt;0,BN168)))*INDEX(Assumptions!$D:$D,MATCH(AB168,Assumptions!$A:$A,0)),0)</f>
        <v>4.7600000000000003E-2</v>
      </c>
      <c r="BR168" s="55">
        <f>IFERROR(((IF(BN168&gt;0,BN168)))*INDEX(Assumptions!$G:$G,MATCH(AC168,Assumptions!$F:$F,0)),0)</f>
        <v>0</v>
      </c>
      <c r="BS168" s="55">
        <f t="shared" si="30"/>
        <v>0.52360000000000007</v>
      </c>
      <c r="BT168" s="56">
        <f>IFERROR(INDEX(Assumptions!$B:$B,MATCH(AB168,Assumptions!$A:$A,0))+INDEX(Assumptions!$C:$C,MATCH(AB168,Assumptions!$A:$A,0))+INDEX(Assumptions!$D:$D,MATCH(AB168,Assumptions!$A:$A,0))+INDEX(Assumptions!$G:$G,MATCH(AC168,Assumptions!$F:$F,0)),0)</f>
        <v>2.1999999999999999E-2</v>
      </c>
      <c r="BU168" s="26">
        <f t="shared" si="42"/>
        <v>24.323599999999999</v>
      </c>
      <c r="BV168" s="26">
        <f t="shared" si="31"/>
        <v>55.996000000000002</v>
      </c>
      <c r="BW168" s="26">
        <f t="shared" si="32"/>
        <v>58.819327731092443</v>
      </c>
      <c r="BX168" s="24">
        <v>2.5</v>
      </c>
      <c r="BY168" s="168">
        <v>139.99</v>
      </c>
      <c r="BZ168" s="145">
        <v>1</v>
      </c>
      <c r="CA168" s="26">
        <f t="shared" si="33"/>
        <v>24.323599999999999</v>
      </c>
      <c r="CB168" s="26">
        <f t="shared" si="41"/>
        <v>55.996000000000002</v>
      </c>
      <c r="CC168" s="317">
        <f t="shared" si="35"/>
        <v>0.56561897278377027</v>
      </c>
      <c r="CD168" s="26">
        <f t="shared" si="36"/>
        <v>630</v>
      </c>
      <c r="CE168" s="26">
        <v>5</v>
      </c>
      <c r="CF168" s="26"/>
      <c r="CG168" s="64"/>
      <c r="CH168" s="64"/>
      <c r="CI168" s="64"/>
      <c r="CJ168" s="64"/>
      <c r="CK168" s="64"/>
      <c r="CL168" s="64"/>
      <c r="CM168" s="64"/>
      <c r="CN168" s="64"/>
      <c r="CO168" s="65"/>
      <c r="CP168" s="65"/>
      <c r="CQ168" s="53"/>
      <c r="CR168" s="57">
        <v>14</v>
      </c>
      <c r="CS168" s="57" t="s">
        <v>211</v>
      </c>
      <c r="CT168" s="175" t="s">
        <v>736</v>
      </c>
      <c r="CU168" s="57"/>
      <c r="CV168" s="57"/>
      <c r="CW168" s="58"/>
      <c r="CX168" s="59"/>
      <c r="CY168" s="59"/>
      <c r="CZ168" s="621">
        <v>27</v>
      </c>
      <c r="DA168" s="60"/>
      <c r="DB168" s="60">
        <v>43650</v>
      </c>
      <c r="DC168" s="120"/>
      <c r="DD168" s="61"/>
      <c r="DE168" s="61"/>
      <c r="DF168" s="61"/>
      <c r="DG168" s="61"/>
      <c r="DH168" s="61"/>
      <c r="DI168" s="61"/>
      <c r="DJ168" s="58"/>
      <c r="DK168" s="58"/>
      <c r="DL168" s="58"/>
      <c r="DM168" s="59"/>
      <c r="DN168" s="59"/>
      <c r="DO168" s="59"/>
      <c r="DP168" s="62"/>
      <c r="DQ168" s="62"/>
      <c r="DR168" s="62"/>
      <c r="DS168" s="123">
        <f t="shared" si="37"/>
        <v>0</v>
      </c>
      <c r="DT168" s="123">
        <f t="shared" si="38"/>
        <v>0</v>
      </c>
    </row>
    <row r="169" spans="1:124" s="66" customFormat="1" ht="15" hidden="1" customHeight="1">
      <c r="A169" s="52">
        <v>3045</v>
      </c>
      <c r="B169" s="52" t="s">
        <v>870</v>
      </c>
      <c r="C169" s="52" t="s">
        <v>986</v>
      </c>
      <c r="D169" s="52">
        <v>4046</v>
      </c>
      <c r="E169" s="25" t="s">
        <v>433</v>
      </c>
      <c r="F169" s="25" t="s">
        <v>436</v>
      </c>
      <c r="G169" s="25" t="s">
        <v>1485</v>
      </c>
      <c r="H169" s="25"/>
      <c r="I169" s="217"/>
      <c r="J169" s="25" t="s">
        <v>211</v>
      </c>
      <c r="K169" s="25" t="s">
        <v>479</v>
      </c>
      <c r="L169" s="423" t="s">
        <v>1576</v>
      </c>
      <c r="M169" s="25" t="s">
        <v>488</v>
      </c>
      <c r="N169" s="25">
        <v>62046231</v>
      </c>
      <c r="O169" s="117" t="s">
        <v>955</v>
      </c>
      <c r="P169" s="51" t="s">
        <v>219</v>
      </c>
      <c r="Q169" s="25">
        <v>1020</v>
      </c>
      <c r="R169" s="25" t="s">
        <v>499</v>
      </c>
      <c r="S169" s="25"/>
      <c r="T169" s="24" t="s">
        <v>558</v>
      </c>
      <c r="U169" s="24" t="s">
        <v>563</v>
      </c>
      <c r="V169" s="24" t="s">
        <v>1278</v>
      </c>
      <c r="W169" s="24" t="s">
        <v>560</v>
      </c>
      <c r="X169" s="24" t="s">
        <v>956</v>
      </c>
      <c r="Y169" s="24" t="s">
        <v>4</v>
      </c>
      <c r="Z169" s="24" t="s">
        <v>211</v>
      </c>
      <c r="AA169" s="24" t="s">
        <v>211</v>
      </c>
      <c r="AB169" s="53" t="s">
        <v>267</v>
      </c>
      <c r="AC169" s="53" t="s">
        <v>585</v>
      </c>
      <c r="AD169" s="53" t="s">
        <v>1294</v>
      </c>
      <c r="AE169" s="53" t="s">
        <v>585</v>
      </c>
      <c r="AF169" s="25"/>
      <c r="AG169" s="24" t="s">
        <v>145</v>
      </c>
      <c r="AH169" s="24" t="s">
        <v>625</v>
      </c>
      <c r="AI169" s="24" t="s">
        <v>639</v>
      </c>
      <c r="AJ169" s="24" t="s">
        <v>648</v>
      </c>
      <c r="AK169" s="24">
        <v>23</v>
      </c>
      <c r="AL169" s="226" t="s">
        <v>654</v>
      </c>
      <c r="AM169" s="24" t="s">
        <v>655</v>
      </c>
      <c r="AN169" s="226"/>
      <c r="AO169" s="226"/>
      <c r="AP169" s="226"/>
      <c r="AQ169" s="24" t="s">
        <v>688</v>
      </c>
      <c r="AR169" s="24">
        <v>650</v>
      </c>
      <c r="AS169" s="197">
        <v>4.7</v>
      </c>
      <c r="AT169" s="26" t="s">
        <v>1257</v>
      </c>
      <c r="AU169" s="24">
        <v>3000</v>
      </c>
      <c r="AV169" s="24"/>
      <c r="AW169" s="24" t="s">
        <v>698</v>
      </c>
      <c r="AX169" s="54"/>
      <c r="AY169" s="54"/>
      <c r="AZ169" s="54"/>
      <c r="BA169" s="444"/>
      <c r="BB169" s="63"/>
      <c r="BC169" s="26" t="s">
        <v>215</v>
      </c>
      <c r="BD169" s="26" t="s">
        <v>216</v>
      </c>
      <c r="BE169" s="26" t="s">
        <v>1043</v>
      </c>
      <c r="BF169" s="26"/>
      <c r="BG169" s="26">
        <f>IFERROR((BV169*(1-Assumptions!$K$3))*(1-BT169),0)</f>
        <v>22.878239999999998</v>
      </c>
      <c r="BH169" s="218">
        <f>BI169*2</f>
        <v>42</v>
      </c>
      <c r="BI169" s="26">
        <v>21</v>
      </c>
      <c r="BJ169" s="26"/>
      <c r="BK169" s="26"/>
      <c r="BL169" s="218"/>
      <c r="BM169" s="26"/>
      <c r="BN169" s="26">
        <f t="shared" si="39"/>
        <v>21</v>
      </c>
      <c r="BO169" s="143">
        <f>IFERROR(((IF(BN169&gt;0,BN169)))*INDEX(Assumptions!$B:$B,MATCH(AB169,Assumptions!$A:$A,0)),0)</f>
        <v>0.42</v>
      </c>
      <c r="BP169" s="55">
        <f>IFERROR(((IF(BN169&gt;0,BN169)))*INDEX(Assumptions!$C:$C,MATCH(AB169,Assumptions!$A:$A,0)),0)</f>
        <v>0</v>
      </c>
      <c r="BQ169" s="55">
        <f>IFERROR(((IF(BN169&gt;0,BN169)))*INDEX(Assumptions!$D:$D,MATCH(AB169,Assumptions!$A:$A,0)),0)</f>
        <v>4.2000000000000003E-2</v>
      </c>
      <c r="BR169" s="55">
        <f>IFERROR(((IF(BN169&gt;0,BN169)))*INDEX(Assumptions!$G:$G,MATCH(AC169,Assumptions!$F:$F,0)),0)</f>
        <v>0</v>
      </c>
      <c r="BS169" s="55">
        <f t="shared" si="30"/>
        <v>0.46199999999999997</v>
      </c>
      <c r="BT169" s="56">
        <f>IFERROR(INDEX(Assumptions!$B:$B,MATCH(AB169,Assumptions!$A:$A,0))+INDEX(Assumptions!$C:$C,MATCH(AB169,Assumptions!$A:$A,0))+INDEX(Assumptions!$D:$D,MATCH(AB169,Assumptions!$A:$A,0))+INDEX(Assumptions!$G:$G,MATCH(AC169,Assumptions!$F:$F,0)),0)</f>
        <v>0</v>
      </c>
      <c r="BU169" s="26">
        <f t="shared" si="42"/>
        <v>21.462</v>
      </c>
      <c r="BV169" s="26">
        <f t="shared" si="31"/>
        <v>51.996000000000002</v>
      </c>
      <c r="BW169" s="26">
        <f t="shared" si="32"/>
        <v>54.617647058823536</v>
      </c>
      <c r="BX169" s="24">
        <v>2.5</v>
      </c>
      <c r="BY169" s="218">
        <v>129.99</v>
      </c>
      <c r="BZ169" s="145">
        <v>1</v>
      </c>
      <c r="CA169" s="26">
        <f t="shared" si="33"/>
        <v>21.462</v>
      </c>
      <c r="CB169" s="26">
        <f t="shared" si="41"/>
        <v>51.996000000000002</v>
      </c>
      <c r="CC169" s="316">
        <f t="shared" si="35"/>
        <v>0.58723747980613894</v>
      </c>
      <c r="CD169" s="26">
        <f t="shared" si="36"/>
        <v>588</v>
      </c>
      <c r="CE169" s="26"/>
      <c r="CF169" s="26"/>
      <c r="CG169" s="64"/>
      <c r="CH169" s="64"/>
      <c r="CI169" s="64"/>
      <c r="CJ169" s="64"/>
      <c r="CK169" s="64"/>
      <c r="CL169" s="64"/>
      <c r="CM169" s="64"/>
      <c r="CN169" s="64"/>
      <c r="CO169" s="65"/>
      <c r="CP169" s="65"/>
      <c r="CQ169" s="53"/>
      <c r="CR169" s="57">
        <v>14</v>
      </c>
      <c r="CS169" s="57" t="s">
        <v>211</v>
      </c>
      <c r="CT169" s="175" t="s">
        <v>720</v>
      </c>
      <c r="CU169" s="57"/>
      <c r="CV169" s="57"/>
      <c r="CW169" s="58"/>
      <c r="CX169" s="59"/>
      <c r="CY169" s="59"/>
      <c r="CZ169" s="60"/>
      <c r="DA169" s="60"/>
      <c r="DB169" s="60"/>
      <c r="DC169" s="120"/>
      <c r="DD169" s="61"/>
      <c r="DE169" s="61"/>
      <c r="DF169" s="61"/>
      <c r="DG169" s="61"/>
      <c r="DH169" s="61"/>
      <c r="DI169" s="61"/>
      <c r="DJ169" s="58"/>
      <c r="DK169" s="58"/>
      <c r="DL169" s="58"/>
      <c r="DM169" s="59"/>
      <c r="DN169" s="59"/>
      <c r="DO169" s="59"/>
      <c r="DP169" s="62"/>
      <c r="DQ169" s="62"/>
      <c r="DR169" s="62"/>
      <c r="DS169" s="123">
        <f t="shared" si="37"/>
        <v>0</v>
      </c>
      <c r="DT169" s="123">
        <f t="shared" si="38"/>
        <v>0</v>
      </c>
    </row>
    <row r="170" spans="1:124" s="66" customFormat="1" ht="15" hidden="1" customHeight="1">
      <c r="A170" s="52">
        <v>3050</v>
      </c>
      <c r="B170" s="52" t="s">
        <v>871</v>
      </c>
      <c r="C170" s="52" t="s">
        <v>986</v>
      </c>
      <c r="D170" s="52">
        <v>4050</v>
      </c>
      <c r="E170" s="25" t="s">
        <v>433</v>
      </c>
      <c r="F170" s="25" t="s">
        <v>437</v>
      </c>
      <c r="G170" s="25" t="s">
        <v>1485</v>
      </c>
      <c r="H170" s="25"/>
      <c r="I170" s="217"/>
      <c r="J170" s="25" t="s">
        <v>211</v>
      </c>
      <c r="K170" s="25" t="s">
        <v>479</v>
      </c>
      <c r="L170" s="25" t="s">
        <v>954</v>
      </c>
      <c r="M170" s="25" t="s">
        <v>488</v>
      </c>
      <c r="N170" s="25">
        <v>62046231</v>
      </c>
      <c r="O170" s="117" t="s">
        <v>955</v>
      </c>
      <c r="P170" s="51" t="s">
        <v>219</v>
      </c>
      <c r="Q170" s="25">
        <v>1050</v>
      </c>
      <c r="R170" s="25" t="s">
        <v>500</v>
      </c>
      <c r="S170" s="25" t="s">
        <v>523</v>
      </c>
      <c r="T170" s="24" t="s">
        <v>1283</v>
      </c>
      <c r="U170" s="24" t="s">
        <v>563</v>
      </c>
      <c r="V170" s="24" t="s">
        <v>1278</v>
      </c>
      <c r="W170" s="24" t="s">
        <v>560</v>
      </c>
      <c r="X170" s="24" t="s">
        <v>956</v>
      </c>
      <c r="Y170" s="24" t="s">
        <v>4</v>
      </c>
      <c r="Z170" s="24" t="s">
        <v>211</v>
      </c>
      <c r="AA170" s="24" t="s">
        <v>211</v>
      </c>
      <c r="AB170" s="53" t="s">
        <v>220</v>
      </c>
      <c r="AC170" s="53" t="s">
        <v>221</v>
      </c>
      <c r="AD170" s="53" t="s">
        <v>258</v>
      </c>
      <c r="AE170" s="53" t="s">
        <v>741</v>
      </c>
      <c r="AF170" s="25"/>
      <c r="AG170" s="24" t="s">
        <v>145</v>
      </c>
      <c r="AH170" s="226" t="s">
        <v>1770</v>
      </c>
      <c r="AI170" s="24" t="s">
        <v>642</v>
      </c>
      <c r="AJ170" s="24" t="s">
        <v>740</v>
      </c>
      <c r="AK170" s="24"/>
      <c r="AL170" s="428" t="s">
        <v>660</v>
      </c>
      <c r="AM170" s="24" t="s">
        <v>1275</v>
      </c>
      <c r="AN170" s="226"/>
      <c r="AO170" s="226"/>
      <c r="AP170" s="226"/>
      <c r="AQ170" s="24" t="s">
        <v>670</v>
      </c>
      <c r="AR170" s="24">
        <v>650</v>
      </c>
      <c r="AS170" s="197">
        <v>4.91</v>
      </c>
      <c r="AT170" s="26" t="s">
        <v>1244</v>
      </c>
      <c r="AU170" s="24">
        <v>3000</v>
      </c>
      <c r="AV170" s="24"/>
      <c r="AW170" s="24" t="s">
        <v>701</v>
      </c>
      <c r="AX170" s="54"/>
      <c r="AY170" s="54"/>
      <c r="AZ170" s="54"/>
      <c r="BA170" s="219">
        <v>1.1499999999999999</v>
      </c>
      <c r="BB170" s="63"/>
      <c r="BC170" s="26" t="s">
        <v>215</v>
      </c>
      <c r="BD170" s="26" t="s">
        <v>216</v>
      </c>
      <c r="BE170" s="26" t="s">
        <v>217</v>
      </c>
      <c r="BF170" s="26"/>
      <c r="BG170" s="26">
        <f>IFERROR((BV170*(1-Assumptions!$K$3))*(1-BT170),0)</f>
        <v>22.374918719999997</v>
      </c>
      <c r="BH170" s="218">
        <v>45</v>
      </c>
      <c r="BI170" s="26"/>
      <c r="BJ170" s="26"/>
      <c r="BK170" s="26"/>
      <c r="BL170" s="293">
        <v>21.9</v>
      </c>
      <c r="BM170" s="26">
        <v>21.6</v>
      </c>
      <c r="BN170" s="574">
        <f t="shared" si="39"/>
        <v>21.6</v>
      </c>
      <c r="BO170" s="143">
        <f>IFERROR(((IF(BN170&gt;0,BN170)))*INDEX(Assumptions!$B:$B,MATCH(AB170,Assumptions!$A:$A,0)),0)</f>
        <v>0.43200000000000005</v>
      </c>
      <c r="BP170" s="55">
        <f>IFERROR(((IF(BN170&gt;0,BN170)))*INDEX(Assumptions!$C:$C,MATCH(AB170,Assumptions!$A:$A,0)),0)</f>
        <v>0</v>
      </c>
      <c r="BQ170" s="55">
        <f>IFERROR(((IF(BN170&gt;0,BN170)))*INDEX(Assumptions!$D:$D,MATCH(AB170,Assumptions!$A:$A,0)),0)</f>
        <v>4.3200000000000002E-2</v>
      </c>
      <c r="BR170" s="55">
        <f>IFERROR(((IF(BN170&gt;0,BN170)))*INDEX(Assumptions!$G:$G,MATCH(AC170,Assumptions!$F:$F,0)),0)</f>
        <v>0</v>
      </c>
      <c r="BS170" s="55">
        <f t="shared" si="30"/>
        <v>0.47520000000000007</v>
      </c>
      <c r="BT170" s="56">
        <f>IFERROR(INDEX(Assumptions!$B:$B,MATCH(AB170,Assumptions!$A:$A,0))+INDEX(Assumptions!$C:$C,MATCH(AB170,Assumptions!$A:$A,0))+INDEX(Assumptions!$D:$D,MATCH(AB170,Assumptions!$A:$A,0))+INDEX(Assumptions!$G:$G,MATCH(AC170,Assumptions!$F:$F,0)),0)</f>
        <v>2.1999999999999999E-2</v>
      </c>
      <c r="BU170" s="26">
        <f t="shared" si="42"/>
        <v>22.075200000000002</v>
      </c>
      <c r="BV170" s="26">
        <f t="shared" si="31"/>
        <v>51.996000000000002</v>
      </c>
      <c r="BW170" s="26">
        <f t="shared" si="32"/>
        <v>54.617647058823536</v>
      </c>
      <c r="BX170" s="24">
        <v>2.5</v>
      </c>
      <c r="BY170" s="218">
        <v>129.99</v>
      </c>
      <c r="BZ170" s="145">
        <v>1</v>
      </c>
      <c r="CA170" s="26">
        <f t="shared" si="33"/>
        <v>22.075200000000002</v>
      </c>
      <c r="CB170" s="26">
        <f t="shared" si="41"/>
        <v>51.996000000000002</v>
      </c>
      <c r="CC170" s="318">
        <f t="shared" si="35"/>
        <v>0.57544426494345713</v>
      </c>
      <c r="CD170" s="26">
        <f t="shared" si="36"/>
        <v>630</v>
      </c>
      <c r="CE170" s="26">
        <v>5.2</v>
      </c>
      <c r="CF170" s="26"/>
      <c r="CG170" s="64"/>
      <c r="CH170" s="64"/>
      <c r="CI170" s="64"/>
      <c r="CJ170" s="64"/>
      <c r="CK170" s="64"/>
      <c r="CL170" s="64"/>
      <c r="CM170" s="64"/>
      <c r="CN170" s="64"/>
      <c r="CO170" s="65"/>
      <c r="CP170" s="65"/>
      <c r="CQ170" s="53"/>
      <c r="CR170" s="57">
        <v>14</v>
      </c>
      <c r="CS170" s="57" t="s">
        <v>211</v>
      </c>
      <c r="CT170" s="175" t="s">
        <v>736</v>
      </c>
      <c r="CU170" s="57"/>
      <c r="CV170" s="57"/>
      <c r="CW170" s="58"/>
      <c r="CX170" s="59"/>
      <c r="CY170" s="59" t="s">
        <v>1724</v>
      </c>
      <c r="CZ170" s="60"/>
      <c r="DA170" s="60"/>
      <c r="DB170" s="60"/>
      <c r="DC170" s="120"/>
      <c r="DD170" s="61"/>
      <c r="DE170" s="61"/>
      <c r="DF170" s="61"/>
      <c r="DG170" s="61"/>
      <c r="DH170" s="61"/>
      <c r="DI170" s="61"/>
      <c r="DJ170" s="58"/>
      <c r="DK170" s="58"/>
      <c r="DL170" s="58"/>
      <c r="DM170" s="59"/>
      <c r="DN170" s="59"/>
      <c r="DO170" s="59"/>
      <c r="DP170" s="62"/>
      <c r="DQ170" s="62"/>
      <c r="DR170" s="62"/>
      <c r="DS170" s="123">
        <f t="shared" si="37"/>
        <v>0</v>
      </c>
      <c r="DT170" s="123">
        <f t="shared" si="38"/>
        <v>0</v>
      </c>
    </row>
    <row r="171" spans="1:124" s="66" customFormat="1" ht="15" hidden="1" customHeight="1">
      <c r="A171" s="52">
        <v>3060</v>
      </c>
      <c r="B171" s="52" t="s">
        <v>872</v>
      </c>
      <c r="C171" s="52" t="s">
        <v>492</v>
      </c>
      <c r="D171" s="206">
        <v>2509</v>
      </c>
      <c r="E171" s="25" t="s">
        <v>439</v>
      </c>
      <c r="F171" s="25" t="s">
        <v>434</v>
      </c>
      <c r="G171" s="25">
        <v>1</v>
      </c>
      <c r="H171" s="217"/>
      <c r="I171" s="217"/>
      <c r="J171" s="25" t="s">
        <v>211</v>
      </c>
      <c r="K171" s="25" t="s">
        <v>479</v>
      </c>
      <c r="L171" s="25" t="s">
        <v>954</v>
      </c>
      <c r="M171" s="217" t="s">
        <v>488</v>
      </c>
      <c r="N171" s="25">
        <v>62046231</v>
      </c>
      <c r="O171" s="117" t="s">
        <v>955</v>
      </c>
      <c r="P171" s="51" t="s">
        <v>219</v>
      </c>
      <c r="Q171" s="25" t="s">
        <v>492</v>
      </c>
      <c r="R171" s="25" t="s">
        <v>492</v>
      </c>
      <c r="S171" s="217" t="s">
        <v>1016</v>
      </c>
      <c r="T171" s="24" t="s">
        <v>1283</v>
      </c>
      <c r="U171" s="226" t="s">
        <v>564</v>
      </c>
      <c r="V171" s="226" t="s">
        <v>1278</v>
      </c>
      <c r="W171" s="226" t="s">
        <v>560</v>
      </c>
      <c r="X171" s="24" t="s">
        <v>956</v>
      </c>
      <c r="Y171" s="226" t="s">
        <v>4</v>
      </c>
      <c r="Z171" s="24" t="s">
        <v>211</v>
      </c>
      <c r="AA171" s="24" t="s">
        <v>211</v>
      </c>
      <c r="AB171" s="53" t="s">
        <v>220</v>
      </c>
      <c r="AC171" s="53" t="s">
        <v>221</v>
      </c>
      <c r="AD171" s="53" t="s">
        <v>258</v>
      </c>
      <c r="AE171" s="53" t="s">
        <v>741</v>
      </c>
      <c r="AF171" s="25"/>
      <c r="AG171" s="24" t="s">
        <v>145</v>
      </c>
      <c r="AH171" s="226" t="s">
        <v>1771</v>
      </c>
      <c r="AI171" s="24" t="s">
        <v>641</v>
      </c>
      <c r="AJ171" s="24" t="s">
        <v>740</v>
      </c>
      <c r="AK171" s="24"/>
      <c r="AL171" s="428" t="s">
        <v>654</v>
      </c>
      <c r="AM171" s="24" t="s">
        <v>655</v>
      </c>
      <c r="AN171" s="226"/>
      <c r="AO171" s="226"/>
      <c r="AP171" s="226"/>
      <c r="AQ171" s="24" t="s">
        <v>688</v>
      </c>
      <c r="AR171" s="24">
        <v>750</v>
      </c>
      <c r="AS171" s="197">
        <v>4.7</v>
      </c>
      <c r="AT171" s="26" t="s">
        <v>1257</v>
      </c>
      <c r="AU171" s="24">
        <v>3000</v>
      </c>
      <c r="AV171" s="226"/>
      <c r="AW171" s="24" t="s">
        <v>700</v>
      </c>
      <c r="AX171" s="54"/>
      <c r="AY171" s="54"/>
      <c r="AZ171" s="54"/>
      <c r="BA171" s="219">
        <v>1.1599999999999999</v>
      </c>
      <c r="BB171" s="63"/>
      <c r="BC171" s="26" t="s">
        <v>215</v>
      </c>
      <c r="BD171" s="26" t="s">
        <v>216</v>
      </c>
      <c r="BE171" s="26" t="s">
        <v>217</v>
      </c>
      <c r="BF171" s="218"/>
      <c r="BG171" s="26">
        <f>IFERROR((BV171*(1-Assumptions!$K$3))*(1-BT171),0)</f>
        <v>18.932358719999996</v>
      </c>
      <c r="BH171" s="218">
        <v>45</v>
      </c>
      <c r="BI171" s="26"/>
      <c r="BJ171" s="26"/>
      <c r="BK171" s="26"/>
      <c r="BL171" s="294">
        <v>18.5</v>
      </c>
      <c r="BM171" s="26"/>
      <c r="BN171" s="574">
        <f t="shared" si="39"/>
        <v>18.5</v>
      </c>
      <c r="BO171" s="143">
        <f>IFERROR(((IF(BN171&gt;0,BN171)))*INDEX(Assumptions!$B:$B,MATCH(AB171,Assumptions!$A:$A,0)),0)</f>
        <v>0.37</v>
      </c>
      <c r="BP171" s="55">
        <f>IFERROR(((IF(BN171&gt;0,BN171)))*INDEX(Assumptions!$C:$C,MATCH(AB171,Assumptions!$A:$A,0)),0)</f>
        <v>0</v>
      </c>
      <c r="BQ171" s="55">
        <f>IFERROR(((IF(BN171&gt;0,BN171)))*INDEX(Assumptions!$D:$D,MATCH(AB171,Assumptions!$A:$A,0)),0)</f>
        <v>3.6999999999999998E-2</v>
      </c>
      <c r="BR171" s="55">
        <f>IFERROR(((IF(BN171&gt;0,BN171)))*INDEX(Assumptions!$G:$G,MATCH(AC171,Assumptions!$F:$F,0)),0)</f>
        <v>0</v>
      </c>
      <c r="BS171" s="55">
        <f t="shared" si="30"/>
        <v>0.40699999999999997</v>
      </c>
      <c r="BT171" s="56">
        <f>IFERROR(INDEX(Assumptions!$B:$B,MATCH(AB171,Assumptions!$A:$A,0))+INDEX(Assumptions!$C:$C,MATCH(AB171,Assumptions!$A:$A,0))+INDEX(Assumptions!$D:$D,MATCH(AB171,Assumptions!$A:$A,0))+INDEX(Assumptions!$G:$G,MATCH(AC171,Assumptions!$F:$F,0)),0)</f>
        <v>2.1999999999999999E-2</v>
      </c>
      <c r="BU171" s="26">
        <f t="shared" si="42"/>
        <v>18.907</v>
      </c>
      <c r="BV171" s="26">
        <f t="shared" si="31"/>
        <v>43.995999999999995</v>
      </c>
      <c r="BW171" s="26">
        <f t="shared" si="32"/>
        <v>46.214285714285715</v>
      </c>
      <c r="BX171" s="24">
        <v>2.5</v>
      </c>
      <c r="BY171" s="218">
        <v>109.99</v>
      </c>
      <c r="BZ171" s="145">
        <v>1</v>
      </c>
      <c r="CA171" s="26">
        <f t="shared" si="33"/>
        <v>18.907</v>
      </c>
      <c r="CB171" s="26">
        <f t="shared" si="41"/>
        <v>43.995999999999995</v>
      </c>
      <c r="CC171" s="318">
        <f t="shared" si="35"/>
        <v>0.57025638694426761</v>
      </c>
      <c r="CD171" s="26">
        <f t="shared" si="36"/>
        <v>90</v>
      </c>
      <c r="CE171" s="218">
        <v>0.75</v>
      </c>
      <c r="CF171" s="218"/>
      <c r="CG171" s="64"/>
      <c r="CH171" s="64"/>
      <c r="CI171" s="64"/>
      <c r="CJ171" s="64"/>
      <c r="CK171" s="64"/>
      <c r="CL171" s="64"/>
      <c r="CM171" s="64"/>
      <c r="CN171" s="64"/>
      <c r="CO171" s="65"/>
      <c r="CP171" s="65"/>
      <c r="CQ171" s="53"/>
      <c r="CR171" s="57">
        <v>2</v>
      </c>
      <c r="CS171" s="57" t="s">
        <v>211</v>
      </c>
      <c r="CT171" s="175" t="s">
        <v>736</v>
      </c>
      <c r="CU171" s="57"/>
      <c r="CV171" s="57"/>
      <c r="CW171" s="58"/>
      <c r="CX171" s="59"/>
      <c r="CY171" s="59"/>
      <c r="CZ171" s="60"/>
      <c r="DA171" s="60"/>
      <c r="DB171" s="60"/>
      <c r="DC171" s="120"/>
      <c r="DD171" s="61"/>
      <c r="DE171" s="61"/>
      <c r="DF171" s="61"/>
      <c r="DG171" s="61"/>
      <c r="DH171" s="61"/>
      <c r="DI171" s="61"/>
      <c r="DJ171" s="58"/>
      <c r="DK171" s="58"/>
      <c r="DL171" s="58"/>
      <c r="DM171" s="59"/>
      <c r="DN171" s="59"/>
      <c r="DO171" s="59"/>
      <c r="DP171" s="62"/>
      <c r="DQ171" s="62"/>
      <c r="DR171" s="62"/>
      <c r="DS171" s="123">
        <f t="shared" si="37"/>
        <v>0</v>
      </c>
      <c r="DT171" s="123">
        <f t="shared" si="38"/>
        <v>0</v>
      </c>
    </row>
    <row r="172" spans="1:124" s="66" customFormat="1" ht="15" hidden="1" customHeight="1">
      <c r="A172" s="52">
        <v>3065</v>
      </c>
      <c r="B172" s="52" t="s">
        <v>873</v>
      </c>
      <c r="C172" s="52" t="s">
        <v>246</v>
      </c>
      <c r="D172" s="52">
        <v>5027</v>
      </c>
      <c r="E172" s="25" t="s">
        <v>439</v>
      </c>
      <c r="F172" s="25" t="s">
        <v>429</v>
      </c>
      <c r="G172" s="25">
        <v>1</v>
      </c>
      <c r="H172" s="25"/>
      <c r="I172" s="217"/>
      <c r="J172" s="25" t="s">
        <v>211</v>
      </c>
      <c r="K172" s="25" t="s">
        <v>479</v>
      </c>
      <c r="L172" s="423" t="s">
        <v>1576</v>
      </c>
      <c r="M172" s="25" t="s">
        <v>488</v>
      </c>
      <c r="N172" s="25">
        <v>62046231</v>
      </c>
      <c r="O172" s="117" t="s">
        <v>955</v>
      </c>
      <c r="P172" s="51" t="s">
        <v>219</v>
      </c>
      <c r="Q172" s="25">
        <v>1030</v>
      </c>
      <c r="R172" s="25" t="s">
        <v>496</v>
      </c>
      <c r="S172" s="25"/>
      <c r="T172" s="24" t="s">
        <v>558</v>
      </c>
      <c r="U172" s="24" t="s">
        <v>564</v>
      </c>
      <c r="V172" s="24" t="s">
        <v>1278</v>
      </c>
      <c r="W172" s="24" t="s">
        <v>560</v>
      </c>
      <c r="X172" s="24" t="s">
        <v>956</v>
      </c>
      <c r="Y172" s="24" t="s">
        <v>4</v>
      </c>
      <c r="Z172" s="24" t="s">
        <v>211</v>
      </c>
      <c r="AA172" s="24" t="s">
        <v>211</v>
      </c>
      <c r="AB172" s="53" t="s">
        <v>267</v>
      </c>
      <c r="AC172" s="53" t="s">
        <v>585</v>
      </c>
      <c r="AD172" s="53" t="s">
        <v>1294</v>
      </c>
      <c r="AE172" s="53" t="s">
        <v>585</v>
      </c>
      <c r="AF172" s="25"/>
      <c r="AG172" s="24" t="s">
        <v>145</v>
      </c>
      <c r="AH172" s="24" t="s">
        <v>625</v>
      </c>
      <c r="AI172" s="24" t="s">
        <v>639</v>
      </c>
      <c r="AJ172" s="24" t="s">
        <v>648</v>
      </c>
      <c r="AK172" s="24">
        <v>23</v>
      </c>
      <c r="AL172" s="226" t="s">
        <v>654</v>
      </c>
      <c r="AM172" s="24" t="s">
        <v>655</v>
      </c>
      <c r="AN172" s="226"/>
      <c r="AO172" s="226"/>
      <c r="AP172" s="226"/>
      <c r="AQ172" s="24" t="s">
        <v>688</v>
      </c>
      <c r="AR172" s="24">
        <v>750</v>
      </c>
      <c r="AS172" s="197">
        <v>4.7</v>
      </c>
      <c r="AT172" s="26" t="s">
        <v>1257</v>
      </c>
      <c r="AU172" s="24">
        <v>3000</v>
      </c>
      <c r="AV172" s="24"/>
      <c r="AW172" s="24" t="s">
        <v>698</v>
      </c>
      <c r="AX172" s="54"/>
      <c r="AY172" s="54"/>
      <c r="AZ172" s="54"/>
      <c r="BA172" s="444"/>
      <c r="BB172" s="63"/>
      <c r="BC172" s="26" t="s">
        <v>215</v>
      </c>
      <c r="BD172" s="26" t="s">
        <v>216</v>
      </c>
      <c r="BE172" s="26" t="s">
        <v>1043</v>
      </c>
      <c r="BF172" s="26"/>
      <c r="BG172" s="26">
        <f>IFERROR((BV172*(1-Assumptions!$K$3))*(1-BT172),0)</f>
        <v>22.878239999999998</v>
      </c>
      <c r="BH172" s="218">
        <f>BI172*2</f>
        <v>42</v>
      </c>
      <c r="BI172" s="218">
        <v>21</v>
      </c>
      <c r="BJ172" s="26"/>
      <c r="BK172" s="26"/>
      <c r="BL172" s="218"/>
      <c r="BM172" s="26"/>
      <c r="BN172" s="26">
        <f t="shared" si="39"/>
        <v>21</v>
      </c>
      <c r="BO172" s="143">
        <f>IFERROR(((IF(BN172&gt;0,BN172)))*INDEX(Assumptions!$B:$B,MATCH(AB172,Assumptions!$A:$A,0)),0)</f>
        <v>0.42</v>
      </c>
      <c r="BP172" s="55">
        <f>IFERROR(((IF(BN172&gt;0,BN172)))*INDEX(Assumptions!$C:$C,MATCH(AB172,Assumptions!$A:$A,0)),0)</f>
        <v>0</v>
      </c>
      <c r="BQ172" s="55">
        <f>IFERROR(((IF(BN172&gt;0,BN172)))*INDEX(Assumptions!$D:$D,MATCH(AB172,Assumptions!$A:$A,0)),0)</f>
        <v>4.2000000000000003E-2</v>
      </c>
      <c r="BR172" s="55">
        <f>IFERROR(((IF(BN172&gt;0,BN172)))*INDEX(Assumptions!$G:$G,MATCH(AC172,Assumptions!$F:$F,0)),0)</f>
        <v>0</v>
      </c>
      <c r="BS172" s="55">
        <f t="shared" si="30"/>
        <v>0.46199999999999997</v>
      </c>
      <c r="BT172" s="56">
        <f>IFERROR(INDEX(Assumptions!$B:$B,MATCH(AB172,Assumptions!$A:$A,0))+INDEX(Assumptions!$C:$C,MATCH(AB172,Assumptions!$A:$A,0))+INDEX(Assumptions!$D:$D,MATCH(AB172,Assumptions!$A:$A,0))+INDEX(Assumptions!$G:$G,MATCH(AC172,Assumptions!$F:$F,0)),0)</f>
        <v>0</v>
      </c>
      <c r="BU172" s="26">
        <f t="shared" si="42"/>
        <v>21.462</v>
      </c>
      <c r="BV172" s="26">
        <f t="shared" si="31"/>
        <v>51.996000000000002</v>
      </c>
      <c r="BW172" s="26">
        <f t="shared" si="32"/>
        <v>54.617647058823536</v>
      </c>
      <c r="BX172" s="24">
        <v>2.5</v>
      </c>
      <c r="BY172" s="218">
        <v>129.99</v>
      </c>
      <c r="BZ172" s="145">
        <v>1</v>
      </c>
      <c r="CA172" s="26">
        <f t="shared" si="33"/>
        <v>21.462</v>
      </c>
      <c r="CB172" s="26">
        <f t="shared" si="41"/>
        <v>51.996000000000002</v>
      </c>
      <c r="CC172" s="318">
        <f t="shared" si="35"/>
        <v>0.58723747980613894</v>
      </c>
      <c r="CD172" s="26">
        <f t="shared" si="36"/>
        <v>588</v>
      </c>
      <c r="CE172" s="26"/>
      <c r="CF172" s="26"/>
      <c r="CG172" s="64"/>
      <c r="CH172" s="64"/>
      <c r="CI172" s="64"/>
      <c r="CJ172" s="64"/>
      <c r="CK172" s="64"/>
      <c r="CL172" s="64"/>
      <c r="CM172" s="64"/>
      <c r="CN172" s="64"/>
      <c r="CO172" s="65"/>
      <c r="CP172" s="65"/>
      <c r="CQ172" s="53"/>
      <c r="CR172" s="57">
        <v>14</v>
      </c>
      <c r="CS172" s="57" t="s">
        <v>211</v>
      </c>
      <c r="CT172" s="175" t="s">
        <v>720</v>
      </c>
      <c r="CU172" s="57"/>
      <c r="CV172" s="57"/>
      <c r="CW172" s="58"/>
      <c r="CX172" s="59"/>
      <c r="CY172" s="59"/>
      <c r="CZ172" s="60"/>
      <c r="DA172" s="60"/>
      <c r="DB172" s="60"/>
      <c r="DC172" s="120"/>
      <c r="DD172" s="61"/>
      <c r="DE172" s="61"/>
      <c r="DF172" s="61"/>
      <c r="DG172" s="61"/>
      <c r="DH172" s="61"/>
      <c r="DI172" s="61"/>
      <c r="DJ172" s="58"/>
      <c r="DK172" s="58"/>
      <c r="DL172" s="58"/>
      <c r="DM172" s="59"/>
      <c r="DN172" s="59"/>
      <c r="DO172" s="59"/>
      <c r="DP172" s="62"/>
      <c r="DQ172" s="62"/>
      <c r="DR172" s="62"/>
      <c r="DS172" s="123">
        <f t="shared" si="37"/>
        <v>0</v>
      </c>
      <c r="DT172" s="123">
        <f t="shared" si="38"/>
        <v>0</v>
      </c>
    </row>
    <row r="173" spans="1:124" s="66" customFormat="1" ht="15" hidden="1" customHeight="1">
      <c r="A173" s="52">
        <v>3070</v>
      </c>
      <c r="B173" s="52" t="s">
        <v>874</v>
      </c>
      <c r="C173" s="52" t="s">
        <v>953</v>
      </c>
      <c r="D173" s="52">
        <v>3027</v>
      </c>
      <c r="E173" s="217" t="s">
        <v>439</v>
      </c>
      <c r="F173" s="217" t="s">
        <v>440</v>
      </c>
      <c r="G173" s="25" t="s">
        <v>1485</v>
      </c>
      <c r="H173" s="25"/>
      <c r="I173" s="217"/>
      <c r="J173" s="25" t="s">
        <v>211</v>
      </c>
      <c r="K173" s="25" t="s">
        <v>479</v>
      </c>
      <c r="L173" s="25" t="s">
        <v>954</v>
      </c>
      <c r="M173" s="25" t="s">
        <v>488</v>
      </c>
      <c r="N173" s="25">
        <v>62046231</v>
      </c>
      <c r="O173" s="117" t="s">
        <v>955</v>
      </c>
      <c r="P173" s="51" t="s">
        <v>219</v>
      </c>
      <c r="Q173" s="25" t="s">
        <v>494</v>
      </c>
      <c r="R173" s="25" t="s">
        <v>7</v>
      </c>
      <c r="S173" s="25"/>
      <c r="T173" s="24" t="s">
        <v>561</v>
      </c>
      <c r="U173" s="24" t="s">
        <v>564</v>
      </c>
      <c r="V173" s="24" t="s">
        <v>1278</v>
      </c>
      <c r="W173" s="24" t="s">
        <v>560</v>
      </c>
      <c r="X173" s="24" t="s">
        <v>956</v>
      </c>
      <c r="Y173" s="24" t="s">
        <v>4</v>
      </c>
      <c r="Z173" s="24" t="s">
        <v>211</v>
      </c>
      <c r="AA173" s="24" t="s">
        <v>211</v>
      </c>
      <c r="AB173" s="53" t="s">
        <v>220</v>
      </c>
      <c r="AC173" s="53" t="s">
        <v>221</v>
      </c>
      <c r="AD173" s="53" t="s">
        <v>258</v>
      </c>
      <c r="AE173" s="53" t="s">
        <v>741</v>
      </c>
      <c r="AF173" s="25"/>
      <c r="AG173" s="24" t="s">
        <v>599</v>
      </c>
      <c r="AH173" s="24" t="s">
        <v>629</v>
      </c>
      <c r="AI173" s="24" t="s">
        <v>211</v>
      </c>
      <c r="AJ173" s="24" t="s">
        <v>648</v>
      </c>
      <c r="AK173" s="24"/>
      <c r="AL173" s="502" t="s">
        <v>661</v>
      </c>
      <c r="AM173" s="221" t="s">
        <v>662</v>
      </c>
      <c r="AN173" s="221"/>
      <c r="AO173" s="221"/>
      <c r="AP173" s="221"/>
      <c r="AQ173" s="221" t="s">
        <v>673</v>
      </c>
      <c r="AR173" s="24">
        <v>750</v>
      </c>
      <c r="AS173" s="197">
        <v>5.6</v>
      </c>
      <c r="AT173" s="26" t="s">
        <v>1258</v>
      </c>
      <c r="AU173" s="220" t="s">
        <v>696</v>
      </c>
      <c r="AV173" s="24"/>
      <c r="AW173" s="24"/>
      <c r="AX173" s="54"/>
      <c r="AY173" s="54"/>
      <c r="AZ173" s="54"/>
      <c r="BA173" s="219">
        <v>1.22</v>
      </c>
      <c r="BB173" s="63"/>
      <c r="BC173" s="26" t="s">
        <v>215</v>
      </c>
      <c r="BD173" s="26" t="s">
        <v>216</v>
      </c>
      <c r="BE173" s="26" t="s">
        <v>217</v>
      </c>
      <c r="BF173" s="26"/>
      <c r="BG173" s="26">
        <f>IFERROR((BV173*(1-Assumptions!$K$3))*(1-BT173),0)</f>
        <v>22.374918719999997</v>
      </c>
      <c r="BH173" s="218">
        <v>45</v>
      </c>
      <c r="BI173" s="26">
        <v>23</v>
      </c>
      <c r="BJ173" s="26"/>
      <c r="BK173" s="26"/>
      <c r="BL173" s="293">
        <v>22.1</v>
      </c>
      <c r="BM173" s="26">
        <v>21.8</v>
      </c>
      <c r="BN173" s="574">
        <f t="shared" si="39"/>
        <v>21.8</v>
      </c>
      <c r="BO173" s="143">
        <f>IFERROR(((IF(BN173&gt;0,BN173)))*INDEX(Assumptions!$B:$B,MATCH(AB173,Assumptions!$A:$A,0)),0)</f>
        <v>0.436</v>
      </c>
      <c r="BP173" s="55">
        <f>IFERROR(((IF(BN173&gt;0,BN173)))*INDEX(Assumptions!$C:$C,MATCH(AB173,Assumptions!$A:$A,0)),0)</f>
        <v>0</v>
      </c>
      <c r="BQ173" s="55">
        <f>IFERROR(((IF(BN173&gt;0,BN173)))*INDEX(Assumptions!$D:$D,MATCH(AB173,Assumptions!$A:$A,0)),0)</f>
        <v>4.36E-2</v>
      </c>
      <c r="BR173" s="55">
        <f>IFERROR(((IF(BN173&gt;0,BN173)))*INDEX(Assumptions!$G:$G,MATCH(AC173,Assumptions!$F:$F,0)),0)</f>
        <v>0</v>
      </c>
      <c r="BS173" s="55">
        <f t="shared" si="30"/>
        <v>0.47960000000000003</v>
      </c>
      <c r="BT173" s="56">
        <f>IFERROR(INDEX(Assumptions!$B:$B,MATCH(AB173,Assumptions!$A:$A,0))+INDEX(Assumptions!$C:$C,MATCH(AB173,Assumptions!$A:$A,0))+INDEX(Assumptions!$D:$D,MATCH(AB173,Assumptions!$A:$A,0))+INDEX(Assumptions!$G:$G,MATCH(AC173,Assumptions!$F:$F,0)),0)</f>
        <v>2.1999999999999999E-2</v>
      </c>
      <c r="BU173" s="26">
        <f t="shared" si="42"/>
        <v>22.279600000000002</v>
      </c>
      <c r="BV173" s="26">
        <f t="shared" si="31"/>
        <v>51.996000000000002</v>
      </c>
      <c r="BW173" s="26">
        <f t="shared" si="32"/>
        <v>54.617647058823536</v>
      </c>
      <c r="BX173" s="24">
        <v>2.5</v>
      </c>
      <c r="BY173" s="218">
        <v>129.99</v>
      </c>
      <c r="BZ173" s="145">
        <v>1</v>
      </c>
      <c r="CA173" s="26">
        <f t="shared" si="33"/>
        <v>22.279600000000002</v>
      </c>
      <c r="CB173" s="26">
        <f t="shared" si="41"/>
        <v>51.996000000000002</v>
      </c>
      <c r="CC173" s="318">
        <f t="shared" si="35"/>
        <v>0.57151319332256323</v>
      </c>
      <c r="CD173" s="26">
        <f t="shared" si="36"/>
        <v>630</v>
      </c>
      <c r="CE173" s="26">
        <v>4</v>
      </c>
      <c r="CF173" s="26"/>
      <c r="CG173" s="64"/>
      <c r="CH173" s="64"/>
      <c r="CI173" s="64"/>
      <c r="CJ173" s="64"/>
      <c r="CK173" s="64"/>
      <c r="CL173" s="64"/>
      <c r="CM173" s="64"/>
      <c r="CN173" s="64"/>
      <c r="CO173" s="65"/>
      <c r="CP173" s="65"/>
      <c r="CQ173" s="53"/>
      <c r="CR173" s="57">
        <v>14</v>
      </c>
      <c r="CS173" s="57" t="s">
        <v>211</v>
      </c>
      <c r="CT173" s="175" t="s">
        <v>736</v>
      </c>
      <c r="CU173" s="57"/>
      <c r="CV173" s="57"/>
      <c r="CW173" s="58"/>
      <c r="CX173" s="59"/>
      <c r="CY173" s="59"/>
      <c r="CZ173" s="60"/>
      <c r="DA173" s="60"/>
      <c r="DB173" s="60"/>
      <c r="DC173" s="120"/>
      <c r="DD173" s="61"/>
      <c r="DE173" s="61"/>
      <c r="DF173" s="61"/>
      <c r="DG173" s="61"/>
      <c r="DH173" s="61"/>
      <c r="DI173" s="61"/>
      <c r="DJ173" s="58"/>
      <c r="DK173" s="58"/>
      <c r="DL173" s="58"/>
      <c r="DM173" s="59"/>
      <c r="DN173" s="59"/>
      <c r="DO173" s="59"/>
      <c r="DP173" s="62"/>
      <c r="DQ173" s="62"/>
      <c r="DR173" s="62"/>
      <c r="DS173" s="123">
        <f t="shared" si="37"/>
        <v>0</v>
      </c>
      <c r="DT173" s="123">
        <f t="shared" si="38"/>
        <v>0</v>
      </c>
    </row>
    <row r="174" spans="1:124" s="66" customFormat="1" ht="15" hidden="1" customHeight="1">
      <c r="A174" s="52">
        <v>3075</v>
      </c>
      <c r="B174" s="52" t="s">
        <v>1550</v>
      </c>
      <c r="C174" s="52" t="s">
        <v>986</v>
      </c>
      <c r="D174" s="52">
        <v>4049</v>
      </c>
      <c r="E174" s="217" t="s">
        <v>439</v>
      </c>
      <c r="F174" s="217" t="s">
        <v>445</v>
      </c>
      <c r="G174" s="217" t="s">
        <v>1485</v>
      </c>
      <c r="H174" s="217"/>
      <c r="I174" s="152">
        <v>43622</v>
      </c>
      <c r="J174" s="217" t="s">
        <v>211</v>
      </c>
      <c r="K174" s="217" t="s">
        <v>479</v>
      </c>
      <c r="L174" s="217" t="s">
        <v>954</v>
      </c>
      <c r="M174" s="217" t="s">
        <v>488</v>
      </c>
      <c r="N174" s="217">
        <v>62046231</v>
      </c>
      <c r="O174" s="117" t="s">
        <v>955</v>
      </c>
      <c r="P174" s="51" t="s">
        <v>219</v>
      </c>
      <c r="Q174" s="217">
        <v>1035</v>
      </c>
      <c r="R174" s="217">
        <v>14</v>
      </c>
      <c r="S174" s="217"/>
      <c r="T174" s="226" t="s">
        <v>1283</v>
      </c>
      <c r="U174" s="226" t="s">
        <v>565</v>
      </c>
      <c r="V174" s="226" t="s">
        <v>1278</v>
      </c>
      <c r="W174" s="226" t="s">
        <v>560</v>
      </c>
      <c r="X174" s="226" t="s">
        <v>956</v>
      </c>
      <c r="Y174" s="226" t="s">
        <v>4</v>
      </c>
      <c r="Z174" s="226" t="s">
        <v>211</v>
      </c>
      <c r="AA174" s="226" t="s">
        <v>211</v>
      </c>
      <c r="AB174" s="53" t="s">
        <v>220</v>
      </c>
      <c r="AC174" s="53" t="s">
        <v>221</v>
      </c>
      <c r="AD174" s="53" t="s">
        <v>258</v>
      </c>
      <c r="AE174" s="53" t="s">
        <v>741</v>
      </c>
      <c r="AF174" s="217"/>
      <c r="AG174" s="226" t="s">
        <v>145</v>
      </c>
      <c r="AH174" s="226" t="s">
        <v>625</v>
      </c>
      <c r="AI174" s="226" t="s">
        <v>639</v>
      </c>
      <c r="AJ174" s="226" t="s">
        <v>648</v>
      </c>
      <c r="AK174" s="226"/>
      <c r="AL174" s="428" t="s">
        <v>654</v>
      </c>
      <c r="AM174" s="226" t="s">
        <v>655</v>
      </c>
      <c r="AN174" s="226"/>
      <c r="AO174" s="226"/>
      <c r="AP174" s="226"/>
      <c r="AQ174" s="226" t="s">
        <v>688</v>
      </c>
      <c r="AR174" s="226">
        <v>620</v>
      </c>
      <c r="AS174" s="197">
        <v>4.7</v>
      </c>
      <c r="AT174" s="218" t="s">
        <v>1257</v>
      </c>
      <c r="AU174" s="226">
        <v>3000</v>
      </c>
      <c r="AV174" s="226"/>
      <c r="AW174" s="226" t="s">
        <v>698</v>
      </c>
      <c r="AX174" s="54"/>
      <c r="AY174" s="54"/>
      <c r="AZ174" s="54"/>
      <c r="BA174" s="219">
        <v>1.3</v>
      </c>
      <c r="BB174" s="63"/>
      <c r="BC174" s="218" t="s">
        <v>215</v>
      </c>
      <c r="BD174" s="218" t="s">
        <v>216</v>
      </c>
      <c r="BE174" s="218" t="s">
        <v>217</v>
      </c>
      <c r="BF174" s="218"/>
      <c r="BG174" s="218">
        <f>IFERROR((BV174*(1-Assumptions!$K$3))*(1-BT174),0)</f>
        <v>24.09619872</v>
      </c>
      <c r="BH174" s="218">
        <v>45</v>
      </c>
      <c r="BI174" s="218"/>
      <c r="BJ174" s="218"/>
      <c r="BK174" s="218"/>
      <c r="BL174" s="296">
        <v>24.3</v>
      </c>
      <c r="BM174" s="218">
        <v>23.3</v>
      </c>
      <c r="BN174" s="574">
        <f t="shared" ref="BN174:BN205" si="43">IF(BM174&gt;0,BM174,IF(BL174&gt;0,BL174,IF(BK174&gt;0,BK174,IF(BJ174&gt;0,BJ174,IF(BI174&gt;0,BI174,0)))))</f>
        <v>23.3</v>
      </c>
      <c r="BO174" s="143">
        <f>IFERROR(((IF(BN174&gt;0,BN174)))*INDEX(Assumptions!$B:$B,MATCH(AB174,Assumptions!$A:$A,0)),0)</f>
        <v>0.46600000000000003</v>
      </c>
      <c r="BP174" s="55">
        <f>IFERROR(((IF(BN174&gt;0,BN174)))*INDEX(Assumptions!$C:$C,MATCH(AB174,Assumptions!$A:$A,0)),0)</f>
        <v>0</v>
      </c>
      <c r="BQ174" s="55">
        <f>IFERROR(((IF(BN174&gt;0,BN174)))*INDEX(Assumptions!$D:$D,MATCH(AB174,Assumptions!$A:$A,0)),0)</f>
        <v>4.6600000000000003E-2</v>
      </c>
      <c r="BR174" s="55">
        <f>IFERROR(((IF(BN174&gt;0,BN174)))*INDEX(Assumptions!$G:$G,MATCH(AC174,Assumptions!$F:$F,0)),0)</f>
        <v>0</v>
      </c>
      <c r="BS174" s="55">
        <f t="shared" si="30"/>
        <v>0.51260000000000006</v>
      </c>
      <c r="BT174" s="56">
        <f>IFERROR(INDEX(Assumptions!$B:$B,MATCH(AB174,Assumptions!$A:$A,0))+INDEX(Assumptions!$C:$C,MATCH(AB174,Assumptions!$A:$A,0))+INDEX(Assumptions!$D:$D,MATCH(AB174,Assumptions!$A:$A,0))+INDEX(Assumptions!$G:$G,MATCH(AC174,Assumptions!$F:$F,0)),0)</f>
        <v>2.1999999999999999E-2</v>
      </c>
      <c r="BU174" s="218">
        <f t="shared" si="42"/>
        <v>23.8126</v>
      </c>
      <c r="BV174" s="218">
        <f t="shared" si="31"/>
        <v>55.996000000000002</v>
      </c>
      <c r="BW174" s="218">
        <f t="shared" si="32"/>
        <v>58.819327731092443</v>
      </c>
      <c r="BX174" s="226">
        <v>2.5</v>
      </c>
      <c r="BY174" s="218">
        <v>139.99</v>
      </c>
      <c r="BZ174" s="145">
        <v>1</v>
      </c>
      <c r="CA174" s="218">
        <f t="shared" si="33"/>
        <v>23.8126</v>
      </c>
      <c r="CB174" s="218">
        <f t="shared" si="41"/>
        <v>55.996000000000002</v>
      </c>
      <c r="CC174" s="318">
        <f t="shared" si="35"/>
        <v>0.57474462461604414</v>
      </c>
      <c r="CD174" s="218">
        <f t="shared" si="36"/>
        <v>0</v>
      </c>
      <c r="CE174" s="218">
        <v>6.3</v>
      </c>
      <c r="CF174" s="218"/>
      <c r="CG174" s="64"/>
      <c r="CH174" s="64"/>
      <c r="CI174" s="64"/>
      <c r="CJ174" s="64"/>
      <c r="CK174" s="64"/>
      <c r="CL174" s="64"/>
      <c r="CM174" s="64"/>
      <c r="CN174" s="64"/>
      <c r="CO174" s="65"/>
      <c r="CP174" s="65"/>
      <c r="CQ174" s="53"/>
      <c r="CR174" s="57">
        <v>0</v>
      </c>
      <c r="CS174" s="57" t="s">
        <v>211</v>
      </c>
      <c r="CT174" s="175" t="s">
        <v>736</v>
      </c>
      <c r="CU174" s="57"/>
      <c r="CV174" s="57"/>
      <c r="CW174" s="58"/>
      <c r="CX174" s="59"/>
      <c r="CY174" s="59"/>
      <c r="CZ174" s="621">
        <v>27</v>
      </c>
      <c r="DA174" s="60"/>
      <c r="DB174" s="60">
        <v>43650</v>
      </c>
      <c r="DC174" s="120"/>
      <c r="DD174" s="61"/>
      <c r="DE174" s="61"/>
      <c r="DF174" s="61"/>
      <c r="DG174" s="61"/>
      <c r="DH174" s="61"/>
      <c r="DI174" s="61"/>
      <c r="DJ174" s="58"/>
      <c r="DK174" s="58"/>
      <c r="DL174" s="58"/>
      <c r="DM174" s="59"/>
      <c r="DN174" s="59"/>
      <c r="DO174" s="59"/>
      <c r="DP174" s="62"/>
      <c r="DQ174" s="62"/>
      <c r="DR174" s="62"/>
      <c r="DS174" s="123">
        <f t="shared" si="37"/>
        <v>0</v>
      </c>
      <c r="DT174" s="123">
        <f t="shared" si="38"/>
        <v>0</v>
      </c>
    </row>
    <row r="175" spans="1:124" s="66" customFormat="1" ht="15" hidden="1" customHeight="1">
      <c r="A175" s="52">
        <v>3080</v>
      </c>
      <c r="B175" s="52" t="s">
        <v>748</v>
      </c>
      <c r="C175" s="52" t="s">
        <v>246</v>
      </c>
      <c r="D175" s="52">
        <v>5033</v>
      </c>
      <c r="E175" s="25" t="s">
        <v>443</v>
      </c>
      <c r="F175" s="25" t="s">
        <v>444</v>
      </c>
      <c r="G175" s="25">
        <v>2</v>
      </c>
      <c r="H175" s="25"/>
      <c r="I175" s="217"/>
      <c r="J175" s="25" t="s">
        <v>211</v>
      </c>
      <c r="K175" s="25" t="s">
        <v>479</v>
      </c>
      <c r="L175" s="25" t="s">
        <v>954</v>
      </c>
      <c r="M175" s="25" t="s">
        <v>488</v>
      </c>
      <c r="N175" s="25">
        <v>62046231</v>
      </c>
      <c r="O175" s="117" t="s">
        <v>955</v>
      </c>
      <c r="P175" s="51" t="s">
        <v>219</v>
      </c>
      <c r="Q175" s="25">
        <v>1030</v>
      </c>
      <c r="R175" s="25" t="s">
        <v>501</v>
      </c>
      <c r="S175" s="25"/>
      <c r="T175" s="24" t="s">
        <v>1283</v>
      </c>
      <c r="U175" s="24" t="s">
        <v>565</v>
      </c>
      <c r="V175" s="24" t="s">
        <v>1278</v>
      </c>
      <c r="W175" s="24" t="s">
        <v>560</v>
      </c>
      <c r="X175" s="24" t="s">
        <v>956</v>
      </c>
      <c r="Y175" s="24" t="s">
        <v>4</v>
      </c>
      <c r="Z175" s="24" t="s">
        <v>211</v>
      </c>
      <c r="AA175" s="24" t="s">
        <v>211</v>
      </c>
      <c r="AB175" s="53" t="s">
        <v>220</v>
      </c>
      <c r="AC175" s="53" t="s">
        <v>221</v>
      </c>
      <c r="AD175" s="53" t="s">
        <v>258</v>
      </c>
      <c r="AE175" s="53" t="s">
        <v>741</v>
      </c>
      <c r="AF175" s="25"/>
      <c r="AG175" s="24" t="s">
        <v>145</v>
      </c>
      <c r="AH175" s="226" t="s">
        <v>625</v>
      </c>
      <c r="AI175" s="24" t="s">
        <v>639</v>
      </c>
      <c r="AJ175" s="24" t="s">
        <v>648</v>
      </c>
      <c r="AK175" s="24"/>
      <c r="AL175" s="428" t="s">
        <v>654</v>
      </c>
      <c r="AM175" s="24" t="s">
        <v>655</v>
      </c>
      <c r="AN175" s="226"/>
      <c r="AO175" s="226"/>
      <c r="AP175" s="226"/>
      <c r="AQ175" s="24" t="s">
        <v>688</v>
      </c>
      <c r="AR175" s="24">
        <v>620</v>
      </c>
      <c r="AS175" s="197">
        <v>4.7</v>
      </c>
      <c r="AT175" s="26" t="s">
        <v>1257</v>
      </c>
      <c r="AU175" s="24">
        <v>3000</v>
      </c>
      <c r="AV175" s="24"/>
      <c r="AW175" s="24" t="s">
        <v>698</v>
      </c>
      <c r="AX175" s="54"/>
      <c r="AY175" s="54"/>
      <c r="AZ175" s="54"/>
      <c r="BA175" s="219">
        <v>1.3</v>
      </c>
      <c r="BB175" s="63"/>
      <c r="BC175" s="26" t="s">
        <v>215</v>
      </c>
      <c r="BD175" s="26" t="s">
        <v>216</v>
      </c>
      <c r="BE175" s="26" t="s">
        <v>217</v>
      </c>
      <c r="BF175" s="26"/>
      <c r="BG175" s="26">
        <f>IFERROR((BV175*(1-Assumptions!$K$3))*(1-BT175),0)</f>
        <v>24.09619872</v>
      </c>
      <c r="BH175" s="26">
        <v>45</v>
      </c>
      <c r="BI175" s="218"/>
      <c r="BJ175" s="26"/>
      <c r="BK175" s="26"/>
      <c r="BL175" s="296">
        <v>24.3</v>
      </c>
      <c r="BM175" s="26">
        <v>23.8</v>
      </c>
      <c r="BN175" s="574">
        <f t="shared" si="43"/>
        <v>23.8</v>
      </c>
      <c r="BO175" s="143">
        <f>IFERROR(((IF(BN175&gt;0,BN175)))*INDEX(Assumptions!$B:$B,MATCH(AB175,Assumptions!$A:$A,0)),0)</f>
        <v>0.47600000000000003</v>
      </c>
      <c r="BP175" s="55">
        <f>IFERROR(((IF(BN175&gt;0,BN175)))*INDEX(Assumptions!$C:$C,MATCH(AB175,Assumptions!$A:$A,0)),0)</f>
        <v>0</v>
      </c>
      <c r="BQ175" s="55">
        <f>IFERROR(((IF(BN175&gt;0,BN175)))*INDEX(Assumptions!$D:$D,MATCH(AB175,Assumptions!$A:$A,0)),0)</f>
        <v>4.7600000000000003E-2</v>
      </c>
      <c r="BR175" s="55">
        <f>IFERROR(((IF(BN175&gt;0,BN175)))*INDEX(Assumptions!$G:$G,MATCH(AC175,Assumptions!$F:$F,0)),0)</f>
        <v>0</v>
      </c>
      <c r="BS175" s="55">
        <f t="shared" si="30"/>
        <v>0.52360000000000007</v>
      </c>
      <c r="BT175" s="56">
        <f>IFERROR(INDEX(Assumptions!$B:$B,MATCH(AB175,Assumptions!$A:$A,0))+INDEX(Assumptions!$C:$C,MATCH(AB175,Assumptions!$A:$A,0))+INDEX(Assumptions!$D:$D,MATCH(AB175,Assumptions!$A:$A,0))+INDEX(Assumptions!$G:$G,MATCH(AC175,Assumptions!$F:$F,0)),0)</f>
        <v>2.1999999999999999E-2</v>
      </c>
      <c r="BU175" s="26">
        <f t="shared" si="42"/>
        <v>24.323599999999999</v>
      </c>
      <c r="BV175" s="26">
        <f t="shared" si="31"/>
        <v>55.996000000000002</v>
      </c>
      <c r="BW175" s="26">
        <f t="shared" si="32"/>
        <v>58.819327731092443</v>
      </c>
      <c r="BX175" s="24">
        <v>2.5</v>
      </c>
      <c r="BY175" s="218">
        <v>139.99</v>
      </c>
      <c r="BZ175" s="145">
        <v>1</v>
      </c>
      <c r="CA175" s="26">
        <f t="shared" si="33"/>
        <v>24.323599999999999</v>
      </c>
      <c r="CB175" s="26">
        <f t="shared" si="41"/>
        <v>55.996000000000002</v>
      </c>
      <c r="CC175" s="317">
        <f t="shared" si="35"/>
        <v>0.56561897278377027</v>
      </c>
      <c r="CD175" s="26">
        <f t="shared" si="36"/>
        <v>630</v>
      </c>
      <c r="CE175" s="26">
        <v>6.55</v>
      </c>
      <c r="CF175" s="26"/>
      <c r="CG175" s="64"/>
      <c r="CH175" s="64"/>
      <c r="CI175" s="64"/>
      <c r="CJ175" s="64"/>
      <c r="CK175" s="64"/>
      <c r="CL175" s="64"/>
      <c r="CM175" s="64"/>
      <c r="CN175" s="64"/>
      <c r="CO175" s="65"/>
      <c r="CP175" s="65"/>
      <c r="CQ175" s="53"/>
      <c r="CR175" s="57">
        <v>14</v>
      </c>
      <c r="CS175" s="57" t="s">
        <v>211</v>
      </c>
      <c r="CT175" s="175" t="s">
        <v>736</v>
      </c>
      <c r="CU175" s="57"/>
      <c r="CV175" s="57"/>
      <c r="CW175" s="58"/>
      <c r="CX175" s="59"/>
      <c r="CY175" s="59" t="s">
        <v>1725</v>
      </c>
      <c r="CZ175" s="60"/>
      <c r="DA175" s="60"/>
      <c r="DB175" s="60"/>
      <c r="DC175" s="120"/>
      <c r="DD175" s="61"/>
      <c r="DE175" s="61"/>
      <c r="DF175" s="61"/>
      <c r="DG175" s="61"/>
      <c r="DH175" s="61"/>
      <c r="DI175" s="61"/>
      <c r="DJ175" s="58"/>
      <c r="DK175" s="58"/>
      <c r="DL175" s="58"/>
      <c r="DM175" s="59"/>
      <c r="DN175" s="59"/>
      <c r="DO175" s="59"/>
      <c r="DP175" s="62"/>
      <c r="DQ175" s="62"/>
      <c r="DR175" s="62"/>
      <c r="DS175" s="123">
        <f t="shared" si="37"/>
        <v>0</v>
      </c>
      <c r="DT175" s="123">
        <f t="shared" si="38"/>
        <v>0</v>
      </c>
    </row>
    <row r="176" spans="1:124" s="66" customFormat="1" ht="15" hidden="1" customHeight="1">
      <c r="A176" s="52">
        <v>3085</v>
      </c>
      <c r="B176" s="52" t="s">
        <v>875</v>
      </c>
      <c r="C176" s="52" t="s">
        <v>986</v>
      </c>
      <c r="D176" s="52">
        <v>4049</v>
      </c>
      <c r="E176" s="25" t="s">
        <v>443</v>
      </c>
      <c r="F176" s="25" t="s">
        <v>445</v>
      </c>
      <c r="G176" s="25" t="s">
        <v>1485</v>
      </c>
      <c r="H176" s="25"/>
      <c r="I176" s="217"/>
      <c r="J176" s="25" t="s">
        <v>211</v>
      </c>
      <c r="K176" s="25" t="s">
        <v>479</v>
      </c>
      <c r="L176" s="25" t="s">
        <v>954</v>
      </c>
      <c r="M176" s="25" t="s">
        <v>488</v>
      </c>
      <c r="N176" s="25">
        <v>62046231</v>
      </c>
      <c r="O176" s="117" t="s">
        <v>955</v>
      </c>
      <c r="P176" s="51" t="s">
        <v>219</v>
      </c>
      <c r="Q176" s="25">
        <v>1035</v>
      </c>
      <c r="R176" s="25">
        <v>14</v>
      </c>
      <c r="S176" s="217"/>
      <c r="T176" s="24" t="s">
        <v>1283</v>
      </c>
      <c r="U176" s="24" t="s">
        <v>565</v>
      </c>
      <c r="V176" s="24" t="s">
        <v>1278</v>
      </c>
      <c r="W176" s="24" t="s">
        <v>560</v>
      </c>
      <c r="X176" s="24" t="s">
        <v>956</v>
      </c>
      <c r="Y176" s="24" t="s">
        <v>4</v>
      </c>
      <c r="Z176" s="24" t="s">
        <v>211</v>
      </c>
      <c r="AA176" s="24" t="s">
        <v>211</v>
      </c>
      <c r="AB176" s="53" t="s">
        <v>220</v>
      </c>
      <c r="AC176" s="53" t="s">
        <v>221</v>
      </c>
      <c r="AD176" s="53" t="s">
        <v>258</v>
      </c>
      <c r="AE176" s="53" t="s">
        <v>741</v>
      </c>
      <c r="AF176" s="25"/>
      <c r="AG176" s="24" t="s">
        <v>145</v>
      </c>
      <c r="AH176" s="226" t="s">
        <v>625</v>
      </c>
      <c r="AI176" s="24" t="s">
        <v>639</v>
      </c>
      <c r="AJ176" s="24" t="s">
        <v>648</v>
      </c>
      <c r="AK176" s="24"/>
      <c r="AL176" s="428" t="s">
        <v>654</v>
      </c>
      <c r="AM176" s="24" t="s">
        <v>655</v>
      </c>
      <c r="AN176" s="226"/>
      <c r="AO176" s="226"/>
      <c r="AP176" s="226"/>
      <c r="AQ176" s="24" t="s">
        <v>688</v>
      </c>
      <c r="AR176" s="24">
        <v>620</v>
      </c>
      <c r="AS176" s="197">
        <v>4.7</v>
      </c>
      <c r="AT176" s="26" t="s">
        <v>1257</v>
      </c>
      <c r="AU176" s="24">
        <v>3000</v>
      </c>
      <c r="AV176" s="24"/>
      <c r="AW176" s="24" t="s">
        <v>698</v>
      </c>
      <c r="AX176" s="54"/>
      <c r="AY176" s="54"/>
      <c r="AZ176" s="54"/>
      <c r="BA176" s="219">
        <v>1.3</v>
      </c>
      <c r="BB176" s="63"/>
      <c r="BC176" s="26" t="s">
        <v>215</v>
      </c>
      <c r="BD176" s="26" t="s">
        <v>216</v>
      </c>
      <c r="BE176" s="26" t="s">
        <v>217</v>
      </c>
      <c r="BF176" s="26"/>
      <c r="BG176" s="26">
        <f>IFERROR((BV176*(1-Assumptions!$K$3))*(1-BT176),0)</f>
        <v>24.09619872</v>
      </c>
      <c r="BH176" s="26">
        <v>45</v>
      </c>
      <c r="BI176" s="26"/>
      <c r="BJ176" s="26"/>
      <c r="BK176" s="26"/>
      <c r="BL176" s="296">
        <v>24.3</v>
      </c>
      <c r="BM176" s="26">
        <v>23.3</v>
      </c>
      <c r="BN176" s="574">
        <f t="shared" si="43"/>
        <v>23.3</v>
      </c>
      <c r="BO176" s="143">
        <f>IFERROR(((IF(BN176&gt;0,BN176)))*INDEX(Assumptions!$B:$B,MATCH(AB176,Assumptions!$A:$A,0)),0)</f>
        <v>0.46600000000000003</v>
      </c>
      <c r="BP176" s="55">
        <f>IFERROR(((IF(BN176&gt;0,BN176)))*INDEX(Assumptions!$C:$C,MATCH(AB176,Assumptions!$A:$A,0)),0)</f>
        <v>0</v>
      </c>
      <c r="BQ176" s="55">
        <f>IFERROR(((IF(BN176&gt;0,BN176)))*INDEX(Assumptions!$D:$D,MATCH(AB176,Assumptions!$A:$A,0)),0)</f>
        <v>4.6600000000000003E-2</v>
      </c>
      <c r="BR176" s="55">
        <f>IFERROR(((IF(BN176&gt;0,BN176)))*INDEX(Assumptions!$G:$G,MATCH(AC176,Assumptions!$F:$F,0)),0)</f>
        <v>0</v>
      </c>
      <c r="BS176" s="55">
        <f t="shared" si="30"/>
        <v>0.51260000000000006</v>
      </c>
      <c r="BT176" s="56">
        <f>IFERROR(INDEX(Assumptions!$B:$B,MATCH(AB176,Assumptions!$A:$A,0))+INDEX(Assumptions!$C:$C,MATCH(AB176,Assumptions!$A:$A,0))+INDEX(Assumptions!$D:$D,MATCH(AB176,Assumptions!$A:$A,0))+INDEX(Assumptions!$G:$G,MATCH(AC176,Assumptions!$F:$F,0)),0)</f>
        <v>2.1999999999999999E-2</v>
      </c>
      <c r="BU176" s="26">
        <f t="shared" si="42"/>
        <v>23.8126</v>
      </c>
      <c r="BV176" s="26">
        <f t="shared" si="31"/>
        <v>55.996000000000002</v>
      </c>
      <c r="BW176" s="26">
        <f t="shared" si="32"/>
        <v>58.819327731092443</v>
      </c>
      <c r="BX176" s="24">
        <v>2.5</v>
      </c>
      <c r="BY176" s="218">
        <v>139.99</v>
      </c>
      <c r="BZ176" s="145">
        <v>1</v>
      </c>
      <c r="CA176" s="26">
        <f t="shared" si="33"/>
        <v>23.8126</v>
      </c>
      <c r="CB176" s="26">
        <f t="shared" si="41"/>
        <v>55.996000000000002</v>
      </c>
      <c r="CC176" s="318">
        <f t="shared" si="35"/>
        <v>0.57474462461604414</v>
      </c>
      <c r="CD176" s="26">
        <f t="shared" si="36"/>
        <v>90</v>
      </c>
      <c r="CE176" s="26">
        <v>6.3</v>
      </c>
      <c r="CF176" s="26"/>
      <c r="CG176" s="64"/>
      <c r="CH176" s="64"/>
      <c r="CI176" s="64"/>
      <c r="CJ176" s="64"/>
      <c r="CK176" s="64"/>
      <c r="CL176" s="64"/>
      <c r="CM176" s="64"/>
      <c r="CN176" s="64"/>
      <c r="CO176" s="65"/>
      <c r="CP176" s="65"/>
      <c r="CQ176" s="53"/>
      <c r="CR176" s="57">
        <v>2</v>
      </c>
      <c r="CS176" s="57" t="s">
        <v>211</v>
      </c>
      <c r="CT176" s="175" t="s">
        <v>736</v>
      </c>
      <c r="CU176" s="57"/>
      <c r="CV176" s="57"/>
      <c r="CW176" s="58"/>
      <c r="CX176" s="59"/>
      <c r="CY176" s="59" t="s">
        <v>1726</v>
      </c>
      <c r="CZ176" s="60"/>
      <c r="DA176" s="60"/>
      <c r="DB176" s="60"/>
      <c r="DC176" s="120"/>
      <c r="DD176" s="61"/>
      <c r="DE176" s="61"/>
      <c r="DF176" s="61"/>
      <c r="DG176" s="61"/>
      <c r="DH176" s="61"/>
      <c r="DI176" s="61"/>
      <c r="DJ176" s="58"/>
      <c r="DK176" s="58"/>
      <c r="DL176" s="58"/>
      <c r="DM176" s="59"/>
      <c r="DN176" s="59"/>
      <c r="DO176" s="59"/>
      <c r="DP176" s="62"/>
      <c r="DQ176" s="62"/>
      <c r="DR176" s="62"/>
      <c r="DS176" s="123">
        <f t="shared" si="37"/>
        <v>0</v>
      </c>
      <c r="DT176" s="123">
        <f t="shared" si="38"/>
        <v>0</v>
      </c>
    </row>
    <row r="177" spans="1:124" s="66" customFormat="1" ht="15" hidden="1" customHeight="1">
      <c r="A177" s="52">
        <v>3090</v>
      </c>
      <c r="B177" s="52" t="s">
        <v>876</v>
      </c>
      <c r="C177" s="52" t="s">
        <v>986</v>
      </c>
      <c r="D177" s="52">
        <v>4045</v>
      </c>
      <c r="E177" s="217" t="s">
        <v>443</v>
      </c>
      <c r="F177" s="217" t="s">
        <v>446</v>
      </c>
      <c r="G177" s="25">
        <v>1</v>
      </c>
      <c r="H177" s="25"/>
      <c r="I177" s="217"/>
      <c r="J177" s="25" t="s">
        <v>211</v>
      </c>
      <c r="K177" s="25" t="s">
        <v>479</v>
      </c>
      <c r="L177" s="423" t="s">
        <v>1576</v>
      </c>
      <c r="M177" s="25" t="s">
        <v>488</v>
      </c>
      <c r="N177" s="25">
        <v>62046231</v>
      </c>
      <c r="O177" s="117" t="s">
        <v>955</v>
      </c>
      <c r="P177" s="51" t="s">
        <v>219</v>
      </c>
      <c r="Q177" s="25">
        <v>1005</v>
      </c>
      <c r="R177" s="25" t="s">
        <v>502</v>
      </c>
      <c r="S177" s="25"/>
      <c r="T177" s="24" t="s">
        <v>558</v>
      </c>
      <c r="U177" s="24" t="s">
        <v>565</v>
      </c>
      <c r="V177" s="24" t="s">
        <v>1278</v>
      </c>
      <c r="W177" s="24" t="s">
        <v>560</v>
      </c>
      <c r="X177" s="24" t="s">
        <v>956</v>
      </c>
      <c r="Y177" s="24" t="s">
        <v>4</v>
      </c>
      <c r="Z177" s="24" t="s">
        <v>211</v>
      </c>
      <c r="AA177" s="24" t="s">
        <v>211</v>
      </c>
      <c r="AB177" s="53" t="s">
        <v>267</v>
      </c>
      <c r="AC177" s="53" t="s">
        <v>585</v>
      </c>
      <c r="AD177" s="53" t="s">
        <v>1294</v>
      </c>
      <c r="AE177" s="53" t="s">
        <v>585</v>
      </c>
      <c r="AF177" s="25"/>
      <c r="AG177" s="24" t="s">
        <v>145</v>
      </c>
      <c r="AH177" s="24" t="s">
        <v>625</v>
      </c>
      <c r="AI177" s="24" t="s">
        <v>639</v>
      </c>
      <c r="AJ177" s="24" t="s">
        <v>648</v>
      </c>
      <c r="AK177" s="24">
        <v>17</v>
      </c>
      <c r="AL177" s="226" t="s">
        <v>654</v>
      </c>
      <c r="AM177" s="24" t="s">
        <v>655</v>
      </c>
      <c r="AN177" s="226"/>
      <c r="AO177" s="226"/>
      <c r="AP177" s="226"/>
      <c r="AQ177" s="24" t="s">
        <v>688</v>
      </c>
      <c r="AR177" s="24">
        <v>620</v>
      </c>
      <c r="AS177" s="197">
        <v>4.7</v>
      </c>
      <c r="AT177" s="26" t="s">
        <v>1257</v>
      </c>
      <c r="AU177" s="24">
        <v>3000</v>
      </c>
      <c r="AV177" s="24"/>
      <c r="AW177" s="24" t="s">
        <v>698</v>
      </c>
      <c r="AX177" s="54"/>
      <c r="AY177" s="54"/>
      <c r="AZ177" s="54"/>
      <c r="BA177" s="444"/>
      <c r="BB177" s="63"/>
      <c r="BC177" s="26" t="s">
        <v>215</v>
      </c>
      <c r="BD177" s="26" t="s">
        <v>216</v>
      </c>
      <c r="BE177" s="26" t="s">
        <v>1043</v>
      </c>
      <c r="BF177" s="26"/>
      <c r="BG177" s="26">
        <f>IFERROR((BV177*(1-Assumptions!$K$3))*(1-BT177),0)</f>
        <v>22.878239999999998</v>
      </c>
      <c r="BH177" s="26">
        <f>BI177*2</f>
        <v>42</v>
      </c>
      <c r="BI177" s="26">
        <v>21</v>
      </c>
      <c r="BJ177" s="26"/>
      <c r="BK177" s="26"/>
      <c r="BL177" s="218"/>
      <c r="BM177" s="26"/>
      <c r="BN177" s="218">
        <f t="shared" si="43"/>
        <v>21</v>
      </c>
      <c r="BO177" s="143">
        <f>IFERROR(((IF(BN177&gt;0,BN177)))*INDEX(Assumptions!$B:$B,MATCH(AB177,Assumptions!$A:$A,0)),0)</f>
        <v>0.42</v>
      </c>
      <c r="BP177" s="55">
        <f>IFERROR(((IF(BN177&gt;0,BN177)))*INDEX(Assumptions!$C:$C,MATCH(AB177,Assumptions!$A:$A,0)),0)</f>
        <v>0</v>
      </c>
      <c r="BQ177" s="55">
        <f>IFERROR(((IF(BN177&gt;0,BN177)))*INDEX(Assumptions!$D:$D,MATCH(AB177,Assumptions!$A:$A,0)),0)</f>
        <v>4.2000000000000003E-2</v>
      </c>
      <c r="BR177" s="55">
        <f>IFERROR(((IF(BN177&gt;0,BN177)))*INDEX(Assumptions!$G:$G,MATCH(AC177,Assumptions!$F:$F,0)),0)</f>
        <v>0</v>
      </c>
      <c r="BS177" s="55">
        <f t="shared" si="30"/>
        <v>0.46199999999999997</v>
      </c>
      <c r="BT177" s="56">
        <f>IFERROR(INDEX(Assumptions!$B:$B,MATCH(AB177,Assumptions!$A:$A,0))+INDEX(Assumptions!$C:$C,MATCH(AB177,Assumptions!$A:$A,0))+INDEX(Assumptions!$D:$D,MATCH(AB177,Assumptions!$A:$A,0))+INDEX(Assumptions!$G:$G,MATCH(AC177,Assumptions!$F:$F,0)),0)</f>
        <v>0</v>
      </c>
      <c r="BU177" s="26">
        <f t="shared" si="42"/>
        <v>21.462</v>
      </c>
      <c r="BV177" s="26">
        <f t="shared" si="31"/>
        <v>51.996000000000002</v>
      </c>
      <c r="BW177" s="26">
        <f t="shared" si="32"/>
        <v>54.617647058823536</v>
      </c>
      <c r="BX177" s="24">
        <v>2.5</v>
      </c>
      <c r="BY177" s="218">
        <v>129.99</v>
      </c>
      <c r="BZ177" s="145">
        <v>1</v>
      </c>
      <c r="CA177" s="26">
        <f t="shared" si="33"/>
        <v>21.462</v>
      </c>
      <c r="CB177" s="26">
        <f t="shared" si="41"/>
        <v>51.996000000000002</v>
      </c>
      <c r="CC177" s="318">
        <f t="shared" si="35"/>
        <v>0.58723747980613894</v>
      </c>
      <c r="CD177" s="26">
        <f t="shared" si="36"/>
        <v>588</v>
      </c>
      <c r="CE177" s="26"/>
      <c r="CF177" s="26"/>
      <c r="CG177" s="64"/>
      <c r="CH177" s="64"/>
      <c r="CI177" s="64"/>
      <c r="CJ177" s="64"/>
      <c r="CK177" s="64"/>
      <c r="CL177" s="64"/>
      <c r="CM177" s="64"/>
      <c r="CN177" s="64"/>
      <c r="CO177" s="65"/>
      <c r="CP177" s="65"/>
      <c r="CQ177" s="53"/>
      <c r="CR177" s="57">
        <v>14</v>
      </c>
      <c r="CS177" s="57" t="s">
        <v>211</v>
      </c>
      <c r="CT177" s="175" t="s">
        <v>720</v>
      </c>
      <c r="CU177" s="57"/>
      <c r="CV177" s="57"/>
      <c r="CW177" s="58"/>
      <c r="CX177" s="59"/>
      <c r="CY177" s="59" t="s">
        <v>1727</v>
      </c>
      <c r="CZ177" s="60"/>
      <c r="DA177" s="60"/>
      <c r="DB177" s="60"/>
      <c r="DC177" s="120"/>
      <c r="DD177" s="61"/>
      <c r="DE177" s="61"/>
      <c r="DF177" s="61"/>
      <c r="DG177" s="61"/>
      <c r="DH177" s="61"/>
      <c r="DI177" s="61"/>
      <c r="DJ177" s="58"/>
      <c r="DK177" s="58"/>
      <c r="DL177" s="58"/>
      <c r="DM177" s="59"/>
      <c r="DN177" s="59"/>
      <c r="DO177" s="59"/>
      <c r="DP177" s="62"/>
      <c r="DQ177" s="62"/>
      <c r="DR177" s="62"/>
      <c r="DS177" s="123">
        <f t="shared" si="37"/>
        <v>0</v>
      </c>
      <c r="DT177" s="123">
        <f t="shared" si="38"/>
        <v>0</v>
      </c>
    </row>
    <row r="178" spans="1:124" s="66" customFormat="1" ht="15" hidden="1" customHeight="1">
      <c r="A178" s="52">
        <v>3095</v>
      </c>
      <c r="B178" s="52" t="s">
        <v>877</v>
      </c>
      <c r="C178" s="52" t="s">
        <v>492</v>
      </c>
      <c r="D178" s="52">
        <v>2506</v>
      </c>
      <c r="E178" s="217" t="s">
        <v>443</v>
      </c>
      <c r="F178" s="217" t="s">
        <v>447</v>
      </c>
      <c r="G178" s="25" t="s">
        <v>1485</v>
      </c>
      <c r="H178" s="25"/>
      <c r="I178" s="217"/>
      <c r="J178" s="25" t="s">
        <v>211</v>
      </c>
      <c r="K178" s="25" t="s">
        <v>479</v>
      </c>
      <c r="L178" s="25" t="s">
        <v>954</v>
      </c>
      <c r="M178" s="25" t="s">
        <v>488</v>
      </c>
      <c r="N178" s="25">
        <v>62046231</v>
      </c>
      <c r="O178" s="117" t="s">
        <v>955</v>
      </c>
      <c r="P178" s="51" t="s">
        <v>219</v>
      </c>
      <c r="Q178" s="25" t="s">
        <v>492</v>
      </c>
      <c r="R178" s="25" t="s">
        <v>492</v>
      </c>
      <c r="S178" s="217" t="s">
        <v>1016</v>
      </c>
      <c r="T178" s="24" t="s">
        <v>1283</v>
      </c>
      <c r="U178" s="24" t="s">
        <v>565</v>
      </c>
      <c r="V178" s="24" t="s">
        <v>1278</v>
      </c>
      <c r="W178" s="24" t="s">
        <v>560</v>
      </c>
      <c r="X178" s="24" t="s">
        <v>956</v>
      </c>
      <c r="Y178" s="24" t="s">
        <v>4</v>
      </c>
      <c r="Z178" s="24" t="s">
        <v>211</v>
      </c>
      <c r="AA178" s="24" t="s">
        <v>211</v>
      </c>
      <c r="AB178" s="53" t="s">
        <v>220</v>
      </c>
      <c r="AC178" s="53" t="s">
        <v>221</v>
      </c>
      <c r="AD178" s="53" t="s">
        <v>258</v>
      </c>
      <c r="AE178" s="53" t="s">
        <v>741</v>
      </c>
      <c r="AF178" s="25"/>
      <c r="AG178" s="24" t="s">
        <v>145</v>
      </c>
      <c r="AH178" s="24" t="s">
        <v>625</v>
      </c>
      <c r="AI178" s="24" t="s">
        <v>639</v>
      </c>
      <c r="AJ178" s="24" t="s">
        <v>648</v>
      </c>
      <c r="AK178" s="24"/>
      <c r="AL178" s="428" t="s">
        <v>654</v>
      </c>
      <c r="AM178" s="24" t="s">
        <v>655</v>
      </c>
      <c r="AN178" s="226"/>
      <c r="AO178" s="226"/>
      <c r="AP178" s="226"/>
      <c r="AQ178" s="24" t="s">
        <v>688</v>
      </c>
      <c r="AR178" s="24">
        <v>620</v>
      </c>
      <c r="AS178" s="197">
        <v>4.7</v>
      </c>
      <c r="AT178" s="26" t="s">
        <v>1257</v>
      </c>
      <c r="AU178" s="24">
        <v>3000</v>
      </c>
      <c r="AV178" s="24"/>
      <c r="AW178" s="24" t="s">
        <v>698</v>
      </c>
      <c r="AX178" s="54"/>
      <c r="AY178" s="54"/>
      <c r="AZ178" s="54"/>
      <c r="BA178" s="219">
        <v>1.3</v>
      </c>
      <c r="BB178" s="63"/>
      <c r="BC178" s="26" t="s">
        <v>215</v>
      </c>
      <c r="BD178" s="26" t="s">
        <v>216</v>
      </c>
      <c r="BE178" s="26" t="s">
        <v>217</v>
      </c>
      <c r="BF178" s="26"/>
      <c r="BG178" s="26">
        <f>IFERROR((BV178*(1-Assumptions!$K$3))*(1-BT178),0)</f>
        <v>18.932358719999996</v>
      </c>
      <c r="BH178" s="26">
        <v>45</v>
      </c>
      <c r="BI178" s="26"/>
      <c r="BJ178" s="26"/>
      <c r="BK178" s="218"/>
      <c r="BL178" s="294">
        <v>18.399999999999999</v>
      </c>
      <c r="BM178" s="26"/>
      <c r="BN178" s="574">
        <f t="shared" si="43"/>
        <v>18.399999999999999</v>
      </c>
      <c r="BO178" s="143">
        <f>IFERROR(((IF(BN178&gt;0,BN178)))*INDEX(Assumptions!$B:$B,MATCH(AB178,Assumptions!$A:$A,0)),0)</f>
        <v>0.36799999999999999</v>
      </c>
      <c r="BP178" s="55">
        <f>IFERROR(((IF(BN178&gt;0,BN178)))*INDEX(Assumptions!$C:$C,MATCH(AB178,Assumptions!$A:$A,0)),0)</f>
        <v>0</v>
      </c>
      <c r="BQ178" s="55">
        <f>IFERROR(((IF(BN178&gt;0,BN178)))*INDEX(Assumptions!$D:$D,MATCH(AB178,Assumptions!$A:$A,0)),0)</f>
        <v>3.6799999999999999E-2</v>
      </c>
      <c r="BR178" s="55">
        <f>IFERROR(((IF(BN178&gt;0,BN178)))*INDEX(Assumptions!$G:$G,MATCH(AC178,Assumptions!$F:$F,0)),0)</f>
        <v>0</v>
      </c>
      <c r="BS178" s="55">
        <f t="shared" si="30"/>
        <v>0.40479999999999999</v>
      </c>
      <c r="BT178" s="56">
        <f>IFERROR(INDEX(Assumptions!$B:$B,MATCH(AB178,Assumptions!$A:$A,0))+INDEX(Assumptions!$C:$C,MATCH(AB178,Assumptions!$A:$A,0))+INDEX(Assumptions!$D:$D,MATCH(AB178,Assumptions!$A:$A,0))+INDEX(Assumptions!$G:$G,MATCH(AC178,Assumptions!$F:$F,0)),0)</f>
        <v>2.1999999999999999E-2</v>
      </c>
      <c r="BU178" s="26">
        <f t="shared" si="42"/>
        <v>18.8048</v>
      </c>
      <c r="BV178" s="26">
        <f t="shared" si="31"/>
        <v>43.995999999999995</v>
      </c>
      <c r="BW178" s="26">
        <f t="shared" si="32"/>
        <v>46.214285714285715</v>
      </c>
      <c r="BX178" s="24">
        <v>2.5</v>
      </c>
      <c r="BY178" s="218">
        <v>109.99</v>
      </c>
      <c r="BZ178" s="145">
        <v>1</v>
      </c>
      <c r="CA178" s="26">
        <f t="shared" si="33"/>
        <v>18.8048</v>
      </c>
      <c r="CB178" s="26">
        <f t="shared" si="41"/>
        <v>43.995999999999995</v>
      </c>
      <c r="CC178" s="318">
        <f t="shared" si="35"/>
        <v>0.57257932539321754</v>
      </c>
      <c r="CD178" s="26">
        <f t="shared" si="36"/>
        <v>630</v>
      </c>
      <c r="CE178" s="26">
        <v>0.75</v>
      </c>
      <c r="CF178" s="26"/>
      <c r="CG178" s="64"/>
      <c r="CH178" s="64"/>
      <c r="CI178" s="64"/>
      <c r="CJ178" s="64"/>
      <c r="CK178" s="64"/>
      <c r="CL178" s="64"/>
      <c r="CM178" s="64"/>
      <c r="CN178" s="64"/>
      <c r="CO178" s="65"/>
      <c r="CP178" s="65"/>
      <c r="CQ178" s="53"/>
      <c r="CR178" s="57">
        <v>14</v>
      </c>
      <c r="CS178" s="57" t="s">
        <v>211</v>
      </c>
      <c r="CT178" s="175" t="s">
        <v>736</v>
      </c>
      <c r="CU178" s="57"/>
      <c r="CV178" s="57"/>
      <c r="CW178" s="58"/>
      <c r="CX178" s="59"/>
      <c r="CY178" s="59" t="s">
        <v>1728</v>
      </c>
      <c r="CZ178" s="60"/>
      <c r="DA178" s="60"/>
      <c r="DB178" s="60"/>
      <c r="DC178" s="120"/>
      <c r="DD178" s="61"/>
      <c r="DE178" s="61"/>
      <c r="DF178" s="61"/>
      <c r="DG178" s="61"/>
      <c r="DH178" s="61"/>
      <c r="DI178" s="61"/>
      <c r="DJ178" s="58"/>
      <c r="DK178" s="58"/>
      <c r="DL178" s="58"/>
      <c r="DM178" s="59"/>
      <c r="DN178" s="59"/>
      <c r="DO178" s="59"/>
      <c r="DP178" s="62"/>
      <c r="DQ178" s="62"/>
      <c r="DR178" s="62"/>
      <c r="DS178" s="123">
        <f t="shared" si="37"/>
        <v>0</v>
      </c>
      <c r="DT178" s="123">
        <f t="shared" si="38"/>
        <v>0</v>
      </c>
    </row>
    <row r="179" spans="1:124" s="66" customFormat="1" ht="15" hidden="1" customHeight="1">
      <c r="A179" s="52">
        <v>3100</v>
      </c>
      <c r="B179" s="52" t="s">
        <v>878</v>
      </c>
      <c r="C179" s="154" t="s">
        <v>971</v>
      </c>
      <c r="D179" s="52">
        <v>6104</v>
      </c>
      <c r="E179" s="217" t="s">
        <v>443</v>
      </c>
      <c r="F179" s="217" t="s">
        <v>448</v>
      </c>
      <c r="G179" s="25" t="s">
        <v>1485</v>
      </c>
      <c r="H179" s="25"/>
      <c r="I179" s="217"/>
      <c r="J179" s="25" t="s">
        <v>211</v>
      </c>
      <c r="K179" s="25" t="s">
        <v>479</v>
      </c>
      <c r="L179" s="217" t="s">
        <v>954</v>
      </c>
      <c r="M179" s="25" t="s">
        <v>488</v>
      </c>
      <c r="N179" s="25">
        <v>62046231</v>
      </c>
      <c r="O179" s="117" t="s">
        <v>955</v>
      </c>
      <c r="P179" s="51" t="s">
        <v>219</v>
      </c>
      <c r="Q179" s="25" t="s">
        <v>211</v>
      </c>
      <c r="R179" s="25" t="s">
        <v>211</v>
      </c>
      <c r="S179" s="25" t="s">
        <v>1016</v>
      </c>
      <c r="T179" s="24" t="s">
        <v>1283</v>
      </c>
      <c r="U179" s="24" t="s">
        <v>565</v>
      </c>
      <c r="V179" s="24" t="s">
        <v>1278</v>
      </c>
      <c r="W179" s="24" t="s">
        <v>560</v>
      </c>
      <c r="X179" s="24" t="s">
        <v>956</v>
      </c>
      <c r="Y179" s="24" t="s">
        <v>4</v>
      </c>
      <c r="Z179" s="24" t="s">
        <v>211</v>
      </c>
      <c r="AA179" s="24" t="s">
        <v>211</v>
      </c>
      <c r="AB179" s="53" t="s">
        <v>220</v>
      </c>
      <c r="AC179" s="53" t="s">
        <v>221</v>
      </c>
      <c r="AD179" s="53" t="s">
        <v>258</v>
      </c>
      <c r="AE179" s="53" t="s">
        <v>741</v>
      </c>
      <c r="AF179" s="25"/>
      <c r="AG179" s="24" t="s">
        <v>145</v>
      </c>
      <c r="AH179" s="226" t="s">
        <v>630</v>
      </c>
      <c r="AI179" s="24" t="s">
        <v>644</v>
      </c>
      <c r="AJ179" s="24" t="s">
        <v>648</v>
      </c>
      <c r="AK179" s="226"/>
      <c r="AL179" s="428" t="s">
        <v>663</v>
      </c>
      <c r="AM179" s="24" t="s">
        <v>664</v>
      </c>
      <c r="AN179" s="226"/>
      <c r="AO179" s="226"/>
      <c r="AP179" s="226"/>
      <c r="AQ179" s="24" t="s">
        <v>670</v>
      </c>
      <c r="AR179" s="24">
        <v>620</v>
      </c>
      <c r="AS179" s="197">
        <v>5.4</v>
      </c>
      <c r="AT179" s="26" t="s">
        <v>1246</v>
      </c>
      <c r="AU179" s="24">
        <v>3000</v>
      </c>
      <c r="AV179" s="24"/>
      <c r="AW179" s="24"/>
      <c r="AX179" s="54"/>
      <c r="AY179" s="54"/>
      <c r="AZ179" s="54"/>
      <c r="BA179" s="219">
        <v>1.35</v>
      </c>
      <c r="BB179" s="63"/>
      <c r="BC179" s="26" t="s">
        <v>215</v>
      </c>
      <c r="BD179" s="26" t="s">
        <v>216</v>
      </c>
      <c r="BE179" s="26" t="s">
        <v>217</v>
      </c>
      <c r="BF179" s="26"/>
      <c r="BG179" s="26">
        <f>IFERROR((BV179*(1-Assumptions!$K$3))*(1-BT179),0)</f>
        <v>18.932358719999996</v>
      </c>
      <c r="BH179" s="26">
        <v>45</v>
      </c>
      <c r="BI179" s="26">
        <v>19.25</v>
      </c>
      <c r="BJ179" s="26"/>
      <c r="BK179" s="26"/>
      <c r="BL179" s="294">
        <v>18.399999999999999</v>
      </c>
      <c r="BM179" s="26"/>
      <c r="BN179" s="574">
        <f t="shared" si="43"/>
        <v>18.399999999999999</v>
      </c>
      <c r="BO179" s="143">
        <f>IFERROR(((IF(BN179&gt;0,BN179)))*INDEX(Assumptions!$B:$B,MATCH(AB179,Assumptions!$A:$A,0)),0)</f>
        <v>0.36799999999999999</v>
      </c>
      <c r="BP179" s="55">
        <f>IFERROR(((IF(BN179&gt;0,BN179)))*INDEX(Assumptions!$C:$C,MATCH(AB179,Assumptions!$A:$A,0)),0)</f>
        <v>0</v>
      </c>
      <c r="BQ179" s="55">
        <f>IFERROR(((IF(BN179&gt;0,BN179)))*INDEX(Assumptions!$D:$D,MATCH(AB179,Assumptions!$A:$A,0)),0)</f>
        <v>3.6799999999999999E-2</v>
      </c>
      <c r="BR179" s="55">
        <f>IFERROR(((IF(BN179&gt;0,BN179)))*INDEX(Assumptions!$G:$G,MATCH(AC179,Assumptions!$F:$F,0)),0)</f>
        <v>0</v>
      </c>
      <c r="BS179" s="55">
        <f t="shared" si="30"/>
        <v>0.40479999999999999</v>
      </c>
      <c r="BT179" s="56">
        <f>IFERROR(INDEX(Assumptions!$B:$B,MATCH(AB179,Assumptions!$A:$A,0))+INDEX(Assumptions!$C:$C,MATCH(AB179,Assumptions!$A:$A,0))+INDEX(Assumptions!$D:$D,MATCH(AB179,Assumptions!$A:$A,0))+INDEX(Assumptions!$G:$G,MATCH(AC179,Assumptions!$F:$F,0)),0)</f>
        <v>2.1999999999999999E-2</v>
      </c>
      <c r="BU179" s="26">
        <f t="shared" si="42"/>
        <v>18.8048</v>
      </c>
      <c r="BV179" s="26">
        <f t="shared" si="31"/>
        <v>43.995999999999995</v>
      </c>
      <c r="BW179" s="26">
        <f t="shared" si="32"/>
        <v>46.214285714285715</v>
      </c>
      <c r="BX179" s="24">
        <v>2.5</v>
      </c>
      <c r="BY179" s="218">
        <v>109.99</v>
      </c>
      <c r="BZ179" s="145">
        <v>1</v>
      </c>
      <c r="CA179" s="26">
        <f t="shared" si="33"/>
        <v>18.8048</v>
      </c>
      <c r="CB179" s="26">
        <f t="shared" si="41"/>
        <v>43.995999999999995</v>
      </c>
      <c r="CC179" s="318">
        <f t="shared" si="35"/>
        <v>0.57257932539321754</v>
      </c>
      <c r="CD179" s="26">
        <f t="shared" si="36"/>
        <v>630</v>
      </c>
      <c r="CE179" s="26">
        <v>0.75</v>
      </c>
      <c r="CF179" s="26"/>
      <c r="CG179" s="64"/>
      <c r="CH179" s="64"/>
      <c r="CI179" s="64"/>
      <c r="CJ179" s="64"/>
      <c r="CK179" s="64"/>
      <c r="CL179" s="64"/>
      <c r="CM179" s="64"/>
      <c r="CN179" s="64"/>
      <c r="CO179" s="65"/>
      <c r="CP179" s="65"/>
      <c r="CQ179" s="53"/>
      <c r="CR179" s="57">
        <v>14</v>
      </c>
      <c r="CS179" s="57" t="s">
        <v>211</v>
      </c>
      <c r="CT179" s="175" t="s">
        <v>736</v>
      </c>
      <c r="CU179" s="57"/>
      <c r="CV179" s="57"/>
      <c r="CW179" s="58"/>
      <c r="CX179" s="59"/>
      <c r="CY179" s="90"/>
      <c r="CZ179" s="60"/>
      <c r="DA179" s="60"/>
      <c r="DB179" s="60"/>
      <c r="DC179" s="120"/>
      <c r="DD179" s="61"/>
      <c r="DE179" s="61"/>
      <c r="DF179" s="61"/>
      <c r="DG179" s="61"/>
      <c r="DH179" s="61"/>
      <c r="DI179" s="61"/>
      <c r="DJ179" s="58"/>
      <c r="DK179" s="58"/>
      <c r="DL179" s="58"/>
      <c r="DM179" s="59"/>
      <c r="DN179" s="59"/>
      <c r="DO179" s="59"/>
      <c r="DP179" s="62"/>
      <c r="DQ179" s="62"/>
      <c r="DR179" s="62"/>
      <c r="DS179" s="123">
        <f t="shared" si="37"/>
        <v>0</v>
      </c>
      <c r="DT179" s="123">
        <f t="shared" si="38"/>
        <v>0</v>
      </c>
    </row>
    <row r="180" spans="1:124" s="66" customFormat="1" ht="15" hidden="1" customHeight="1">
      <c r="A180" s="52">
        <v>3105</v>
      </c>
      <c r="B180" s="52" t="s">
        <v>882</v>
      </c>
      <c r="C180" s="52" t="s">
        <v>246</v>
      </c>
      <c r="D180" s="52">
        <v>5028</v>
      </c>
      <c r="E180" s="217" t="s">
        <v>449</v>
      </c>
      <c r="F180" s="217" t="s">
        <v>450</v>
      </c>
      <c r="G180" s="25">
        <v>1</v>
      </c>
      <c r="H180" s="25"/>
      <c r="I180" s="217"/>
      <c r="J180" s="25" t="s">
        <v>211</v>
      </c>
      <c r="K180" s="25" t="s">
        <v>479</v>
      </c>
      <c r="L180" s="423" t="s">
        <v>1576</v>
      </c>
      <c r="M180" s="25" t="s">
        <v>488</v>
      </c>
      <c r="N180" s="25">
        <v>62046231</v>
      </c>
      <c r="O180" s="117" t="s">
        <v>955</v>
      </c>
      <c r="P180" s="51" t="s">
        <v>219</v>
      </c>
      <c r="Q180" s="25">
        <v>1080</v>
      </c>
      <c r="R180" s="25" t="s">
        <v>503</v>
      </c>
      <c r="S180" s="25"/>
      <c r="T180" s="24" t="s">
        <v>561</v>
      </c>
      <c r="U180" s="24" t="s">
        <v>566</v>
      </c>
      <c r="V180" s="24" t="s">
        <v>1278</v>
      </c>
      <c r="W180" s="24" t="s">
        <v>560</v>
      </c>
      <c r="X180" s="24" t="s">
        <v>956</v>
      </c>
      <c r="Y180" s="24" t="s">
        <v>4</v>
      </c>
      <c r="Z180" s="24" t="s">
        <v>211</v>
      </c>
      <c r="AA180" s="24" t="s">
        <v>211</v>
      </c>
      <c r="AB180" s="53" t="s">
        <v>267</v>
      </c>
      <c r="AC180" s="53" t="s">
        <v>585</v>
      </c>
      <c r="AD180" s="53" t="s">
        <v>1294</v>
      </c>
      <c r="AE180" s="53" t="s">
        <v>585</v>
      </c>
      <c r="AF180" s="25"/>
      <c r="AG180" s="24" t="s">
        <v>145</v>
      </c>
      <c r="AH180" s="226" t="s">
        <v>1772</v>
      </c>
      <c r="AI180" s="24" t="s">
        <v>645</v>
      </c>
      <c r="AJ180" s="24" t="s">
        <v>740</v>
      </c>
      <c r="AK180" s="226">
        <v>23</v>
      </c>
      <c r="AL180" s="226" t="s">
        <v>660</v>
      </c>
      <c r="AM180" s="24" t="s">
        <v>1276</v>
      </c>
      <c r="AN180" s="226"/>
      <c r="AO180" s="226"/>
      <c r="AP180" s="226"/>
      <c r="AQ180" s="24" t="s">
        <v>688</v>
      </c>
      <c r="AR180" s="24">
        <v>620</v>
      </c>
      <c r="AS180" s="197">
        <v>4.5</v>
      </c>
      <c r="AT180" s="26" t="s">
        <v>1256</v>
      </c>
      <c r="AU180" s="24">
        <v>3000</v>
      </c>
      <c r="AV180" s="24"/>
      <c r="AW180" s="24" t="s">
        <v>702</v>
      </c>
      <c r="AX180" s="54"/>
      <c r="AY180" s="54"/>
      <c r="AZ180" s="54"/>
      <c r="BA180" s="444"/>
      <c r="BB180" s="63"/>
      <c r="BC180" s="26" t="s">
        <v>215</v>
      </c>
      <c r="BD180" s="26" t="s">
        <v>216</v>
      </c>
      <c r="BE180" s="26" t="s">
        <v>1043</v>
      </c>
      <c r="BF180" s="26"/>
      <c r="BG180" s="26">
        <f>IFERROR((BV180*(1-Assumptions!$K$3))*(1-BT180),0)</f>
        <v>22.878239999999998</v>
      </c>
      <c r="BH180" s="218">
        <f>BI180*2</f>
        <v>42</v>
      </c>
      <c r="BI180" s="26">
        <v>21</v>
      </c>
      <c r="BJ180" s="26"/>
      <c r="BK180" s="26"/>
      <c r="BL180" s="218"/>
      <c r="BM180" s="218"/>
      <c r="BN180" s="26">
        <f t="shared" si="43"/>
        <v>21</v>
      </c>
      <c r="BO180" s="143">
        <f>IFERROR(((IF(BN180&gt;0,BN180)))*INDEX(Assumptions!$B:$B,MATCH(AB180,Assumptions!$A:$A,0)),0)</f>
        <v>0.42</v>
      </c>
      <c r="BP180" s="55">
        <f>IFERROR(((IF(BN180&gt;0,BN180)))*INDEX(Assumptions!$C:$C,MATCH(AB180,Assumptions!$A:$A,0)),0)</f>
        <v>0</v>
      </c>
      <c r="BQ180" s="55">
        <f>IFERROR(((IF(BN180&gt;0,BN180)))*INDEX(Assumptions!$D:$D,MATCH(AB180,Assumptions!$A:$A,0)),0)</f>
        <v>4.2000000000000003E-2</v>
      </c>
      <c r="BR180" s="55">
        <f>IFERROR(((IF(BN180&gt;0,BN180)))*INDEX(Assumptions!$G:$G,MATCH(AC180,Assumptions!$F:$F,0)),0)</f>
        <v>0</v>
      </c>
      <c r="BS180" s="55">
        <f t="shared" si="30"/>
        <v>0.46199999999999997</v>
      </c>
      <c r="BT180" s="56">
        <f>IFERROR(INDEX(Assumptions!$B:$B,MATCH(AB180,Assumptions!$A:$A,0))+INDEX(Assumptions!$C:$C,MATCH(AB180,Assumptions!$A:$A,0))+INDEX(Assumptions!$D:$D,MATCH(AB180,Assumptions!$A:$A,0))+INDEX(Assumptions!$G:$G,MATCH(AC180,Assumptions!$F:$F,0)),0)</f>
        <v>0</v>
      </c>
      <c r="BU180" s="26">
        <f t="shared" si="42"/>
        <v>21.462</v>
      </c>
      <c r="BV180" s="26">
        <f t="shared" si="31"/>
        <v>51.996000000000002</v>
      </c>
      <c r="BW180" s="26">
        <f t="shared" si="32"/>
        <v>54.617647058823536</v>
      </c>
      <c r="BX180" s="24">
        <v>2.5</v>
      </c>
      <c r="BY180" s="218">
        <v>129.99</v>
      </c>
      <c r="BZ180" s="145">
        <v>1</v>
      </c>
      <c r="CA180" s="26">
        <f t="shared" si="33"/>
        <v>21.462</v>
      </c>
      <c r="CB180" s="26">
        <f t="shared" si="41"/>
        <v>51.996000000000002</v>
      </c>
      <c r="CC180" s="316">
        <f t="shared" si="35"/>
        <v>0.58723747980613894</v>
      </c>
      <c r="CD180" s="26">
        <f t="shared" si="36"/>
        <v>588</v>
      </c>
      <c r="CE180" s="26"/>
      <c r="CF180" s="26"/>
      <c r="CG180" s="64"/>
      <c r="CH180" s="64"/>
      <c r="CI180" s="64"/>
      <c r="CJ180" s="64"/>
      <c r="CK180" s="64"/>
      <c r="CL180" s="64"/>
      <c r="CM180" s="64"/>
      <c r="CN180" s="64"/>
      <c r="CO180" s="65"/>
      <c r="CP180" s="65"/>
      <c r="CQ180" s="53"/>
      <c r="CR180" s="57">
        <v>14</v>
      </c>
      <c r="CS180" s="57" t="s">
        <v>211</v>
      </c>
      <c r="CT180" s="175" t="s">
        <v>720</v>
      </c>
      <c r="CU180" s="57"/>
      <c r="CV180" s="57"/>
      <c r="CW180" s="58"/>
      <c r="CX180" s="59"/>
      <c r="CY180" s="90"/>
      <c r="CZ180" s="60"/>
      <c r="DA180" s="60"/>
      <c r="DB180" s="60"/>
      <c r="DC180" s="120"/>
      <c r="DD180" s="61"/>
      <c r="DE180" s="61"/>
      <c r="DF180" s="61"/>
      <c r="DG180" s="61"/>
      <c r="DH180" s="61"/>
      <c r="DI180" s="61"/>
      <c r="DJ180" s="58"/>
      <c r="DK180" s="58"/>
      <c r="DL180" s="58"/>
      <c r="DM180" s="59"/>
      <c r="DN180" s="59"/>
      <c r="DO180" s="59"/>
      <c r="DP180" s="62"/>
      <c r="DQ180" s="62"/>
      <c r="DR180" s="62"/>
      <c r="DS180" s="123">
        <f t="shared" si="37"/>
        <v>0</v>
      </c>
      <c r="DT180" s="123">
        <f t="shared" si="38"/>
        <v>0</v>
      </c>
    </row>
    <row r="181" spans="1:124" s="66" customFormat="1" ht="15" hidden="1" customHeight="1">
      <c r="A181" s="52">
        <v>3110</v>
      </c>
      <c r="B181" s="52" t="s">
        <v>883</v>
      </c>
      <c r="C181" s="52" t="s">
        <v>953</v>
      </c>
      <c r="D181" s="52">
        <v>3041</v>
      </c>
      <c r="E181" s="217" t="s">
        <v>449</v>
      </c>
      <c r="F181" s="217" t="s">
        <v>451</v>
      </c>
      <c r="G181" s="25">
        <v>1</v>
      </c>
      <c r="H181" s="25"/>
      <c r="I181" s="217"/>
      <c r="J181" s="25" t="s">
        <v>211</v>
      </c>
      <c r="K181" s="25" t="s">
        <v>479</v>
      </c>
      <c r="L181" s="217" t="s">
        <v>954</v>
      </c>
      <c r="M181" s="25" t="s">
        <v>488</v>
      </c>
      <c r="N181" s="25">
        <v>62046231</v>
      </c>
      <c r="O181" s="117" t="s">
        <v>955</v>
      </c>
      <c r="P181" s="51" t="s">
        <v>219</v>
      </c>
      <c r="Q181" s="25">
        <v>1085</v>
      </c>
      <c r="R181" s="25">
        <v>43</v>
      </c>
      <c r="S181" s="25"/>
      <c r="T181" s="24" t="s">
        <v>567</v>
      </c>
      <c r="U181" s="24" t="s">
        <v>566</v>
      </c>
      <c r="V181" s="24" t="s">
        <v>1278</v>
      </c>
      <c r="W181" s="24" t="s">
        <v>560</v>
      </c>
      <c r="X181" s="24" t="s">
        <v>956</v>
      </c>
      <c r="Y181" s="24" t="s">
        <v>4</v>
      </c>
      <c r="Z181" s="24" t="s">
        <v>211</v>
      </c>
      <c r="AA181" s="24" t="s">
        <v>211</v>
      </c>
      <c r="AB181" s="53" t="s">
        <v>220</v>
      </c>
      <c r="AC181" s="53" t="s">
        <v>221</v>
      </c>
      <c r="AD181" s="53" t="s">
        <v>258</v>
      </c>
      <c r="AE181" s="53" t="s">
        <v>741</v>
      </c>
      <c r="AF181" s="25"/>
      <c r="AG181" s="24" t="s">
        <v>145</v>
      </c>
      <c r="AH181" s="226" t="s">
        <v>1772</v>
      </c>
      <c r="AI181" s="24" t="s">
        <v>645</v>
      </c>
      <c r="AJ181" s="24" t="s">
        <v>740</v>
      </c>
      <c r="AK181" s="226"/>
      <c r="AL181" s="428" t="s">
        <v>660</v>
      </c>
      <c r="AM181" s="24" t="s">
        <v>1276</v>
      </c>
      <c r="AN181" s="226"/>
      <c r="AO181" s="226"/>
      <c r="AP181" s="226"/>
      <c r="AQ181" s="24" t="s">
        <v>688</v>
      </c>
      <c r="AR181" s="24">
        <v>620</v>
      </c>
      <c r="AS181" s="197">
        <v>4.5</v>
      </c>
      <c r="AT181" s="26" t="s">
        <v>1256</v>
      </c>
      <c r="AU181" s="24">
        <v>3000</v>
      </c>
      <c r="AV181" s="24"/>
      <c r="AW181" s="24" t="s">
        <v>702</v>
      </c>
      <c r="AX181" s="54"/>
      <c r="AY181" s="54"/>
      <c r="AZ181" s="54"/>
      <c r="BA181" s="219">
        <v>1.29</v>
      </c>
      <c r="BB181" s="63"/>
      <c r="BC181" s="26" t="s">
        <v>215</v>
      </c>
      <c r="BD181" s="26" t="s">
        <v>216</v>
      </c>
      <c r="BE181" s="26" t="s">
        <v>217</v>
      </c>
      <c r="BF181" s="26"/>
      <c r="BG181" s="26">
        <f>IFERROR((BV181*(1-Assumptions!$K$3))*(1-BT181),0)</f>
        <v>24.09619872</v>
      </c>
      <c r="BH181" s="26">
        <v>45</v>
      </c>
      <c r="BI181" s="218"/>
      <c r="BJ181" s="26"/>
      <c r="BK181" s="26"/>
      <c r="BL181" s="293">
        <v>23.9</v>
      </c>
      <c r="BM181" s="26">
        <v>23.3</v>
      </c>
      <c r="BN181" s="574">
        <f t="shared" si="43"/>
        <v>23.3</v>
      </c>
      <c r="BO181" s="143">
        <f>IFERROR(((IF(BN181&gt;0,BN181)))*INDEX(Assumptions!$B:$B,MATCH(AB181,Assumptions!$A:$A,0)),0)</f>
        <v>0.46600000000000003</v>
      </c>
      <c r="BP181" s="55">
        <f>IFERROR(((IF(BN181&gt;0,BN181)))*INDEX(Assumptions!$C:$C,MATCH(AB181,Assumptions!$A:$A,0)),0)</f>
        <v>0</v>
      </c>
      <c r="BQ181" s="55">
        <f>IFERROR(((IF(BN181&gt;0,BN181)))*INDEX(Assumptions!$D:$D,MATCH(AB181,Assumptions!$A:$A,0)),0)</f>
        <v>4.6600000000000003E-2</v>
      </c>
      <c r="BR181" s="55">
        <f>IFERROR(((IF(BN181&gt;0,BN181)))*INDEX(Assumptions!$G:$G,MATCH(AC181,Assumptions!$F:$F,0)),0)</f>
        <v>0</v>
      </c>
      <c r="BS181" s="55">
        <f t="shared" si="30"/>
        <v>0.51260000000000006</v>
      </c>
      <c r="BT181" s="56">
        <f>IFERROR(INDEX(Assumptions!$B:$B,MATCH(AB181,Assumptions!$A:$A,0))+INDEX(Assumptions!$C:$C,MATCH(AB181,Assumptions!$A:$A,0))+INDEX(Assumptions!$D:$D,MATCH(AB181,Assumptions!$A:$A,0))+INDEX(Assumptions!$G:$G,MATCH(AC181,Assumptions!$F:$F,0)),0)</f>
        <v>2.1999999999999999E-2</v>
      </c>
      <c r="BU181" s="26">
        <f t="shared" si="42"/>
        <v>23.8126</v>
      </c>
      <c r="BV181" s="26">
        <f t="shared" si="31"/>
        <v>55.996000000000002</v>
      </c>
      <c r="BW181" s="26">
        <f t="shared" si="32"/>
        <v>58.819327731092443</v>
      </c>
      <c r="BX181" s="24">
        <v>2.5</v>
      </c>
      <c r="BY181" s="218">
        <v>139.99</v>
      </c>
      <c r="BZ181" s="145">
        <v>1</v>
      </c>
      <c r="CA181" s="26">
        <f t="shared" si="33"/>
        <v>23.8126</v>
      </c>
      <c r="CB181" s="26">
        <f t="shared" si="41"/>
        <v>55.996000000000002</v>
      </c>
      <c r="CC181" s="318">
        <f t="shared" si="35"/>
        <v>0.57474462461604414</v>
      </c>
      <c r="CD181" s="26">
        <f t="shared" si="36"/>
        <v>90</v>
      </c>
      <c r="CE181" s="26">
        <v>6</v>
      </c>
      <c r="CF181" s="26"/>
      <c r="CG181" s="64"/>
      <c r="CH181" s="64"/>
      <c r="CI181" s="64"/>
      <c r="CJ181" s="64"/>
      <c r="CK181" s="64"/>
      <c r="CL181" s="64"/>
      <c r="CM181" s="64"/>
      <c r="CN181" s="64"/>
      <c r="CO181" s="65"/>
      <c r="CP181" s="65"/>
      <c r="CQ181" s="53"/>
      <c r="CR181" s="57">
        <v>2</v>
      </c>
      <c r="CS181" s="57" t="s">
        <v>211</v>
      </c>
      <c r="CT181" s="175" t="s">
        <v>736</v>
      </c>
      <c r="CU181" s="57"/>
      <c r="CV181" s="57"/>
      <c r="CW181" s="58"/>
      <c r="CX181" s="59"/>
      <c r="CY181" s="59" t="s">
        <v>1729</v>
      </c>
      <c r="CZ181" s="60"/>
      <c r="DA181" s="60"/>
      <c r="DB181" s="60"/>
      <c r="DC181" s="120"/>
      <c r="DD181" s="61"/>
      <c r="DE181" s="61"/>
      <c r="DF181" s="61"/>
      <c r="DG181" s="61"/>
      <c r="DH181" s="61"/>
      <c r="DI181" s="61"/>
      <c r="DJ181" s="58"/>
      <c r="DK181" s="58"/>
      <c r="DL181" s="58"/>
      <c r="DM181" s="59"/>
      <c r="DN181" s="59"/>
      <c r="DO181" s="59"/>
      <c r="DP181" s="62"/>
      <c r="DQ181" s="62"/>
      <c r="DR181" s="62"/>
      <c r="DS181" s="123">
        <f t="shared" si="37"/>
        <v>0</v>
      </c>
      <c r="DT181" s="123">
        <f t="shared" si="38"/>
        <v>0</v>
      </c>
    </row>
    <row r="182" spans="1:124" s="66" customFormat="1" ht="15" hidden="1" customHeight="1">
      <c r="A182" s="52">
        <v>3115</v>
      </c>
      <c r="B182" s="52" t="s">
        <v>884</v>
      </c>
      <c r="C182" s="52" t="s">
        <v>986</v>
      </c>
      <c r="D182" s="52">
        <v>4054</v>
      </c>
      <c r="E182" s="217" t="s">
        <v>449</v>
      </c>
      <c r="F182" s="217" t="s">
        <v>452</v>
      </c>
      <c r="G182" s="25" t="s">
        <v>1485</v>
      </c>
      <c r="H182" s="25"/>
      <c r="I182" s="217"/>
      <c r="J182" s="25" t="s">
        <v>211</v>
      </c>
      <c r="K182" s="25" t="s">
        <v>479</v>
      </c>
      <c r="L182" s="217" t="s">
        <v>954</v>
      </c>
      <c r="M182" s="25" t="s">
        <v>488</v>
      </c>
      <c r="N182" s="25">
        <v>62046231</v>
      </c>
      <c r="O182" s="117" t="s">
        <v>955</v>
      </c>
      <c r="P182" s="51" t="s">
        <v>219</v>
      </c>
      <c r="Q182" s="25">
        <v>1090</v>
      </c>
      <c r="R182" s="25">
        <v>8</v>
      </c>
      <c r="S182" s="73"/>
      <c r="T182" s="24" t="s">
        <v>567</v>
      </c>
      <c r="U182" s="24" t="s">
        <v>566</v>
      </c>
      <c r="V182" s="24" t="s">
        <v>1278</v>
      </c>
      <c r="W182" s="24" t="s">
        <v>560</v>
      </c>
      <c r="X182" s="24" t="s">
        <v>956</v>
      </c>
      <c r="Y182" s="24" t="s">
        <v>4</v>
      </c>
      <c r="Z182" s="24" t="s">
        <v>211</v>
      </c>
      <c r="AA182" s="24" t="s">
        <v>211</v>
      </c>
      <c r="AB182" s="53" t="s">
        <v>220</v>
      </c>
      <c r="AC182" s="53" t="s">
        <v>221</v>
      </c>
      <c r="AD182" s="53" t="s">
        <v>258</v>
      </c>
      <c r="AE182" s="53" t="s">
        <v>741</v>
      </c>
      <c r="AF182" s="25"/>
      <c r="AG182" s="226" t="s">
        <v>145</v>
      </c>
      <c r="AH182" s="24" t="s">
        <v>631</v>
      </c>
      <c r="AI182" s="24" t="s">
        <v>646</v>
      </c>
      <c r="AJ182" s="24" t="s">
        <v>648</v>
      </c>
      <c r="AK182" s="24"/>
      <c r="AL182" s="428" t="s">
        <v>660</v>
      </c>
      <c r="AM182" s="24" t="s">
        <v>665</v>
      </c>
      <c r="AN182" s="226"/>
      <c r="AO182" s="226"/>
      <c r="AP182" s="226"/>
      <c r="AQ182" s="24" t="s">
        <v>689</v>
      </c>
      <c r="AR182" s="24">
        <v>620</v>
      </c>
      <c r="AS182" s="197">
        <v>4.5</v>
      </c>
      <c r="AT182" s="26" t="s">
        <v>1260</v>
      </c>
      <c r="AU182" s="24">
        <v>3000</v>
      </c>
      <c r="AV182" s="24"/>
      <c r="AW182" s="24" t="s">
        <v>703</v>
      </c>
      <c r="AX182" s="54"/>
      <c r="AY182" s="54"/>
      <c r="AZ182" s="54"/>
      <c r="BA182" s="219">
        <v>1.23</v>
      </c>
      <c r="BB182" s="63"/>
      <c r="BC182" s="26" t="s">
        <v>215</v>
      </c>
      <c r="BD182" s="26" t="s">
        <v>216</v>
      </c>
      <c r="BE182" s="26" t="s">
        <v>217</v>
      </c>
      <c r="BF182" s="26">
        <v>23.5</v>
      </c>
      <c r="BG182" s="26">
        <f>IFERROR((BV182*(1-Assumptions!$K$3))*(1-BT182),0)</f>
        <v>24.09619872</v>
      </c>
      <c r="BH182" s="218">
        <v>45</v>
      </c>
      <c r="BI182" s="26"/>
      <c r="BJ182" s="26"/>
      <c r="BK182" s="26"/>
      <c r="BL182" s="218">
        <v>24.2</v>
      </c>
      <c r="BM182" s="26">
        <v>23.2</v>
      </c>
      <c r="BN182" s="574">
        <f t="shared" si="43"/>
        <v>23.2</v>
      </c>
      <c r="BO182" s="143">
        <f>IFERROR(((IF(BN182&gt;0,BN182)))*INDEX(Assumptions!$B:$B,MATCH(AB182,Assumptions!$A:$A,0)),0)</f>
        <v>0.46399999999999997</v>
      </c>
      <c r="BP182" s="55">
        <f>IFERROR(((IF(BN182&gt;0,BN182)))*INDEX(Assumptions!$C:$C,MATCH(AB182,Assumptions!$A:$A,0)),0)</f>
        <v>0</v>
      </c>
      <c r="BQ182" s="55">
        <f>IFERROR(((IF(BN182&gt;0,BN182)))*INDEX(Assumptions!$D:$D,MATCH(AB182,Assumptions!$A:$A,0)),0)</f>
        <v>4.6399999999999997E-2</v>
      </c>
      <c r="BR182" s="55">
        <f>IFERROR(((IF(BN182&gt;0,BN182)))*INDEX(Assumptions!$G:$G,MATCH(AC182,Assumptions!$F:$F,0)),0)</f>
        <v>0</v>
      </c>
      <c r="BS182" s="55">
        <f t="shared" si="30"/>
        <v>0.51039999999999996</v>
      </c>
      <c r="BT182" s="56">
        <f>IFERROR(INDEX(Assumptions!$B:$B,MATCH(AB182,Assumptions!$A:$A,0))+INDEX(Assumptions!$C:$C,MATCH(AB182,Assumptions!$A:$A,0))+INDEX(Assumptions!$D:$D,MATCH(AB182,Assumptions!$A:$A,0))+INDEX(Assumptions!$G:$G,MATCH(AC182,Assumptions!$F:$F,0)),0)</f>
        <v>2.1999999999999999E-2</v>
      </c>
      <c r="BU182" s="26">
        <f t="shared" si="42"/>
        <v>23.7104</v>
      </c>
      <c r="BV182" s="26">
        <f t="shared" si="31"/>
        <v>55.996000000000002</v>
      </c>
      <c r="BW182" s="26">
        <f t="shared" si="32"/>
        <v>58.819327731092443</v>
      </c>
      <c r="BX182" s="24">
        <v>2.5</v>
      </c>
      <c r="BY182" s="218">
        <v>139.99</v>
      </c>
      <c r="BZ182" s="145">
        <v>1</v>
      </c>
      <c r="CA182" s="26">
        <f t="shared" si="33"/>
        <v>23.7104</v>
      </c>
      <c r="CB182" s="26">
        <f t="shared" si="41"/>
        <v>55.996000000000002</v>
      </c>
      <c r="CC182" s="318">
        <f t="shared" si="35"/>
        <v>0.57656975498249874</v>
      </c>
      <c r="CD182" s="26">
        <f t="shared" si="36"/>
        <v>630</v>
      </c>
      <c r="CE182" s="26">
        <v>6</v>
      </c>
      <c r="CF182" s="26"/>
      <c r="CG182" s="64"/>
      <c r="CH182" s="64"/>
      <c r="CI182" s="64"/>
      <c r="CJ182" s="64"/>
      <c r="CK182" s="64"/>
      <c r="CL182" s="64"/>
      <c r="CM182" s="64"/>
      <c r="CN182" s="64"/>
      <c r="CO182" s="65"/>
      <c r="CP182" s="65"/>
      <c r="CQ182" s="53"/>
      <c r="CR182" s="57">
        <v>14</v>
      </c>
      <c r="CS182" s="57" t="s">
        <v>211</v>
      </c>
      <c r="CT182" s="175" t="s">
        <v>736</v>
      </c>
      <c r="CU182" s="57"/>
      <c r="CV182" s="57"/>
      <c r="CW182" s="58"/>
      <c r="CX182" s="59"/>
      <c r="CY182" s="59"/>
      <c r="CZ182" s="60"/>
      <c r="DA182" s="60"/>
      <c r="DB182" s="60"/>
      <c r="DC182" s="120"/>
      <c r="DD182" s="61"/>
      <c r="DE182" s="61"/>
      <c r="DF182" s="61"/>
      <c r="DG182" s="61"/>
      <c r="DH182" s="61"/>
      <c r="DI182" s="61"/>
      <c r="DJ182" s="58"/>
      <c r="DK182" s="58"/>
      <c r="DL182" s="58"/>
      <c r="DM182" s="59"/>
      <c r="DN182" s="59"/>
      <c r="DO182" s="59"/>
      <c r="DP182" s="62"/>
      <c r="DQ182" s="62"/>
      <c r="DR182" s="62"/>
      <c r="DS182" s="123">
        <f t="shared" si="37"/>
        <v>0</v>
      </c>
      <c r="DT182" s="123">
        <f t="shared" si="38"/>
        <v>0</v>
      </c>
    </row>
    <row r="183" spans="1:124" s="66" customFormat="1" ht="15" hidden="1" customHeight="1">
      <c r="A183" s="52">
        <v>3120</v>
      </c>
      <c r="B183" s="52" t="s">
        <v>749</v>
      </c>
      <c r="C183" s="52" t="s">
        <v>492</v>
      </c>
      <c r="D183" s="52">
        <v>2511</v>
      </c>
      <c r="E183" s="217" t="s">
        <v>449</v>
      </c>
      <c r="F183" s="217" t="s">
        <v>453</v>
      </c>
      <c r="G183" s="25">
        <v>1</v>
      </c>
      <c r="H183" s="25"/>
      <c r="I183" s="217"/>
      <c r="J183" s="25" t="s">
        <v>211</v>
      </c>
      <c r="K183" s="25" t="s">
        <v>479</v>
      </c>
      <c r="L183" s="217" t="s">
        <v>954</v>
      </c>
      <c r="M183" s="25" t="s">
        <v>488</v>
      </c>
      <c r="N183" s="25">
        <v>62046231</v>
      </c>
      <c r="O183" s="117" t="s">
        <v>955</v>
      </c>
      <c r="P183" s="51" t="s">
        <v>219</v>
      </c>
      <c r="Q183" s="25" t="s">
        <v>492</v>
      </c>
      <c r="R183" s="25" t="s">
        <v>504</v>
      </c>
      <c r="S183" s="217" t="s">
        <v>1016</v>
      </c>
      <c r="T183" s="24" t="s">
        <v>567</v>
      </c>
      <c r="U183" s="24" t="s">
        <v>566</v>
      </c>
      <c r="V183" s="24" t="s">
        <v>1278</v>
      </c>
      <c r="W183" s="24" t="s">
        <v>560</v>
      </c>
      <c r="X183" s="24" t="s">
        <v>956</v>
      </c>
      <c r="Y183" s="24" t="s">
        <v>4</v>
      </c>
      <c r="Z183" s="24" t="s">
        <v>211</v>
      </c>
      <c r="AA183" s="24" t="s">
        <v>211</v>
      </c>
      <c r="AB183" s="53" t="s">
        <v>220</v>
      </c>
      <c r="AC183" s="53" t="s">
        <v>221</v>
      </c>
      <c r="AD183" s="53" t="s">
        <v>258</v>
      </c>
      <c r="AE183" s="53" t="s">
        <v>741</v>
      </c>
      <c r="AF183" s="25"/>
      <c r="AG183" s="226" t="s">
        <v>145</v>
      </c>
      <c r="AH183" s="226" t="s">
        <v>1772</v>
      </c>
      <c r="AI183" s="24" t="s">
        <v>645</v>
      </c>
      <c r="AJ183" s="24" t="s">
        <v>740</v>
      </c>
      <c r="AK183" s="24"/>
      <c r="AL183" s="428" t="s">
        <v>660</v>
      </c>
      <c r="AM183" s="24" t="s">
        <v>1276</v>
      </c>
      <c r="AN183" s="226"/>
      <c r="AO183" s="226"/>
      <c r="AP183" s="226"/>
      <c r="AQ183" s="24" t="s">
        <v>688</v>
      </c>
      <c r="AR183" s="24">
        <v>620</v>
      </c>
      <c r="AS183" s="197">
        <v>4.5</v>
      </c>
      <c r="AT183" s="26" t="s">
        <v>1256</v>
      </c>
      <c r="AU183" s="24">
        <v>3000</v>
      </c>
      <c r="AV183" s="24"/>
      <c r="AW183" s="24" t="s">
        <v>702</v>
      </c>
      <c r="AX183" s="54"/>
      <c r="AY183" s="54"/>
      <c r="AZ183" s="54"/>
      <c r="BA183" s="219">
        <v>1.29</v>
      </c>
      <c r="BB183" s="63"/>
      <c r="BC183" s="26" t="s">
        <v>215</v>
      </c>
      <c r="BD183" s="26" t="s">
        <v>216</v>
      </c>
      <c r="BE183" s="26" t="s">
        <v>217</v>
      </c>
      <c r="BF183" s="26"/>
      <c r="BG183" s="26">
        <f>IFERROR((BV183*(1-Assumptions!$K$3))*(1-BT183),0)</f>
        <v>18.932358719999996</v>
      </c>
      <c r="BH183" s="26">
        <v>45</v>
      </c>
      <c r="BI183" s="26"/>
      <c r="BJ183" s="26"/>
      <c r="BK183" s="26"/>
      <c r="BL183" s="294">
        <v>18.399999999999999</v>
      </c>
      <c r="BM183" s="26"/>
      <c r="BN183" s="574">
        <f t="shared" si="43"/>
        <v>18.399999999999999</v>
      </c>
      <c r="BO183" s="143">
        <f>IFERROR(((IF(BN183&gt;0,BN183)))*INDEX(Assumptions!$B:$B,MATCH(AB183,Assumptions!$A:$A,0)),0)</f>
        <v>0.36799999999999999</v>
      </c>
      <c r="BP183" s="55">
        <f>IFERROR(((IF(BN183&gt;0,BN183)))*INDEX(Assumptions!$C:$C,MATCH(AB183,Assumptions!$A:$A,0)),0)</f>
        <v>0</v>
      </c>
      <c r="BQ183" s="55">
        <f>IFERROR(((IF(BN183&gt;0,BN183)))*INDEX(Assumptions!$D:$D,MATCH(AB183,Assumptions!$A:$A,0)),0)</f>
        <v>3.6799999999999999E-2</v>
      </c>
      <c r="BR183" s="55">
        <f>IFERROR(((IF(BN183&gt;0,BN183)))*INDEX(Assumptions!$G:$G,MATCH(AC183,Assumptions!$F:$F,0)),0)</f>
        <v>0</v>
      </c>
      <c r="BS183" s="55">
        <f t="shared" si="30"/>
        <v>0.40479999999999999</v>
      </c>
      <c r="BT183" s="56">
        <f>IFERROR(INDEX(Assumptions!$B:$B,MATCH(AB183,Assumptions!$A:$A,0))+INDEX(Assumptions!$C:$C,MATCH(AB183,Assumptions!$A:$A,0))+INDEX(Assumptions!$D:$D,MATCH(AB183,Assumptions!$A:$A,0))+INDEX(Assumptions!$G:$G,MATCH(AC183,Assumptions!$F:$F,0)),0)</f>
        <v>2.1999999999999999E-2</v>
      </c>
      <c r="BU183" s="26">
        <f t="shared" si="42"/>
        <v>18.8048</v>
      </c>
      <c r="BV183" s="26">
        <f t="shared" si="31"/>
        <v>43.995999999999995</v>
      </c>
      <c r="BW183" s="26">
        <f t="shared" si="32"/>
        <v>46.214285714285715</v>
      </c>
      <c r="BX183" s="24">
        <v>2.5</v>
      </c>
      <c r="BY183" s="218">
        <v>109.99</v>
      </c>
      <c r="BZ183" s="145">
        <v>1</v>
      </c>
      <c r="CA183" s="26">
        <f t="shared" si="33"/>
        <v>18.8048</v>
      </c>
      <c r="CB183" s="26">
        <f t="shared" si="41"/>
        <v>43.995999999999995</v>
      </c>
      <c r="CC183" s="316">
        <f t="shared" si="35"/>
        <v>0.57257932539321754</v>
      </c>
      <c r="CD183" s="26">
        <f t="shared" si="36"/>
        <v>630</v>
      </c>
      <c r="CE183" s="26">
        <v>0.75</v>
      </c>
      <c r="CF183" s="26"/>
      <c r="CG183" s="64"/>
      <c r="CH183" s="64"/>
      <c r="CI183" s="64"/>
      <c r="CJ183" s="64"/>
      <c r="CK183" s="64"/>
      <c r="CL183" s="64"/>
      <c r="CM183" s="64"/>
      <c r="CN183" s="64"/>
      <c r="CO183" s="65"/>
      <c r="CP183" s="65"/>
      <c r="CQ183" s="53"/>
      <c r="CR183" s="57">
        <v>14</v>
      </c>
      <c r="CS183" s="57" t="s">
        <v>211</v>
      </c>
      <c r="CT183" s="175" t="s">
        <v>736</v>
      </c>
      <c r="CU183" s="57"/>
      <c r="CV183" s="57"/>
      <c r="CW183" s="58"/>
      <c r="CX183" s="59"/>
      <c r="CY183" s="59"/>
      <c r="CZ183" s="60"/>
      <c r="DA183" s="60"/>
      <c r="DB183" s="60"/>
      <c r="DC183" s="120"/>
      <c r="DD183" s="61"/>
      <c r="DE183" s="61"/>
      <c r="DF183" s="61"/>
      <c r="DG183" s="61"/>
      <c r="DH183" s="61"/>
      <c r="DI183" s="61"/>
      <c r="DJ183" s="58"/>
      <c r="DK183" s="58"/>
      <c r="DL183" s="58"/>
      <c r="DM183" s="59"/>
      <c r="DN183" s="59"/>
      <c r="DO183" s="59"/>
      <c r="DP183" s="62"/>
      <c r="DQ183" s="62"/>
      <c r="DR183" s="62"/>
      <c r="DS183" s="123">
        <f t="shared" si="37"/>
        <v>0</v>
      </c>
      <c r="DT183" s="123">
        <f t="shared" si="38"/>
        <v>0</v>
      </c>
    </row>
    <row r="184" spans="1:124" s="66" customFormat="1" ht="15" hidden="1" customHeight="1">
      <c r="A184" s="52">
        <v>3125</v>
      </c>
      <c r="B184" s="52" t="s">
        <v>880</v>
      </c>
      <c r="C184" s="52" t="s">
        <v>986</v>
      </c>
      <c r="D184" s="52">
        <v>4052</v>
      </c>
      <c r="E184" s="217" t="s">
        <v>454</v>
      </c>
      <c r="F184" s="217" t="s">
        <v>1296</v>
      </c>
      <c r="G184" s="25">
        <v>1</v>
      </c>
      <c r="H184" s="25"/>
      <c r="I184" s="217"/>
      <c r="J184" s="25" t="s">
        <v>211</v>
      </c>
      <c r="K184" s="25" t="s">
        <v>479</v>
      </c>
      <c r="L184" s="25" t="s">
        <v>954</v>
      </c>
      <c r="M184" s="25" t="s">
        <v>488</v>
      </c>
      <c r="N184" s="25">
        <v>62046231</v>
      </c>
      <c r="O184" s="117" t="s">
        <v>955</v>
      </c>
      <c r="P184" s="51" t="s">
        <v>219</v>
      </c>
      <c r="Q184" s="25">
        <v>1100</v>
      </c>
      <c r="R184" s="25">
        <v>60</v>
      </c>
      <c r="S184" s="73"/>
      <c r="T184" s="24" t="s">
        <v>527</v>
      </c>
      <c r="U184" s="24" t="s">
        <v>568</v>
      </c>
      <c r="V184" s="24" t="s">
        <v>1278</v>
      </c>
      <c r="W184" s="24" t="s">
        <v>560</v>
      </c>
      <c r="X184" s="24" t="s">
        <v>956</v>
      </c>
      <c r="Y184" s="24" t="s">
        <v>4</v>
      </c>
      <c r="Z184" s="24" t="s">
        <v>211</v>
      </c>
      <c r="AA184" s="24" t="s">
        <v>211</v>
      </c>
      <c r="AB184" s="53" t="s">
        <v>220</v>
      </c>
      <c r="AC184" s="53" t="s">
        <v>221</v>
      </c>
      <c r="AD184" s="53" t="s">
        <v>258</v>
      </c>
      <c r="AE184" s="53" t="s">
        <v>741</v>
      </c>
      <c r="AF184" s="217"/>
      <c r="AG184" s="24" t="s">
        <v>222</v>
      </c>
      <c r="AH184" s="24">
        <v>9575</v>
      </c>
      <c r="AI184" s="24" t="s">
        <v>638</v>
      </c>
      <c r="AJ184" s="24" t="s">
        <v>648</v>
      </c>
      <c r="AK184" s="24"/>
      <c r="AL184" s="428" t="s">
        <v>650</v>
      </c>
      <c r="AM184" s="24" t="s">
        <v>651</v>
      </c>
      <c r="AN184" s="226"/>
      <c r="AO184" s="226"/>
      <c r="AP184" s="226"/>
      <c r="AQ184" s="226" t="s">
        <v>685</v>
      </c>
      <c r="AR184" s="24">
        <v>700</v>
      </c>
      <c r="AS184" s="197">
        <v>5.35</v>
      </c>
      <c r="AT184" s="26" t="s">
        <v>1248</v>
      </c>
      <c r="AU184" s="24">
        <v>3000</v>
      </c>
      <c r="AV184" s="24"/>
      <c r="AW184" s="24">
        <v>170</v>
      </c>
      <c r="AX184" s="54"/>
      <c r="AY184" s="54"/>
      <c r="AZ184" s="54"/>
      <c r="BA184" s="219">
        <v>1.4</v>
      </c>
      <c r="BB184" s="63"/>
      <c r="BC184" s="26" t="s">
        <v>215</v>
      </c>
      <c r="BD184" s="26" t="s">
        <v>216</v>
      </c>
      <c r="BE184" s="26" t="s">
        <v>217</v>
      </c>
      <c r="BF184" s="26">
        <v>23.5</v>
      </c>
      <c r="BG184" s="26">
        <f>IFERROR((BV184*(1-Assumptions!$K$3))*(1-BT184),0)</f>
        <v>24.09619872</v>
      </c>
      <c r="BH184" s="26">
        <v>45</v>
      </c>
      <c r="BI184" s="26"/>
      <c r="BJ184" s="26"/>
      <c r="BK184" s="26"/>
      <c r="BL184" s="218">
        <v>23.9</v>
      </c>
      <c r="BM184" s="26"/>
      <c r="BN184" s="574">
        <f t="shared" si="43"/>
        <v>23.9</v>
      </c>
      <c r="BO184" s="143">
        <f>IFERROR(((IF(BN184&gt;0,BN184)))*INDEX(Assumptions!$B:$B,MATCH(AB184,Assumptions!$A:$A,0)),0)</f>
        <v>0.47799999999999998</v>
      </c>
      <c r="BP184" s="55">
        <f>IFERROR(((IF(BN184&gt;0,BN184)))*INDEX(Assumptions!$C:$C,MATCH(AB184,Assumptions!$A:$A,0)),0)</f>
        <v>0</v>
      </c>
      <c r="BQ184" s="55">
        <f>IFERROR(((IF(BN184&gt;0,BN184)))*INDEX(Assumptions!$D:$D,MATCH(AB184,Assumptions!$A:$A,0)),0)</f>
        <v>4.7799999999999995E-2</v>
      </c>
      <c r="BR184" s="55">
        <f>IFERROR(((IF(BN184&gt;0,BN184)))*INDEX(Assumptions!$G:$G,MATCH(AC184,Assumptions!$F:$F,0)),0)</f>
        <v>0</v>
      </c>
      <c r="BS184" s="55">
        <f t="shared" si="30"/>
        <v>0.52579999999999993</v>
      </c>
      <c r="BT184" s="56">
        <f>IFERROR(INDEX(Assumptions!$B:$B,MATCH(AB184,Assumptions!$A:$A,0))+INDEX(Assumptions!$C:$C,MATCH(AB184,Assumptions!$A:$A,0))+INDEX(Assumptions!$D:$D,MATCH(AB184,Assumptions!$A:$A,0))+INDEX(Assumptions!$G:$G,MATCH(AC184,Assumptions!$F:$F,0)),0)</f>
        <v>2.1999999999999999E-2</v>
      </c>
      <c r="BU184" s="26">
        <f t="shared" si="42"/>
        <v>24.425799999999999</v>
      </c>
      <c r="BV184" s="26">
        <f t="shared" si="31"/>
        <v>55.996000000000002</v>
      </c>
      <c r="BW184" s="26">
        <f t="shared" si="32"/>
        <v>58.819327731092443</v>
      </c>
      <c r="BX184" s="24">
        <v>2.5</v>
      </c>
      <c r="BY184" s="218">
        <v>139.99</v>
      </c>
      <c r="BZ184" s="145">
        <v>1</v>
      </c>
      <c r="CA184" s="26">
        <f t="shared" si="33"/>
        <v>24.425799999999999</v>
      </c>
      <c r="CB184" s="26">
        <f t="shared" si="41"/>
        <v>55.996000000000002</v>
      </c>
      <c r="CC184" s="317">
        <f t="shared" si="35"/>
        <v>0.56379384241731556</v>
      </c>
      <c r="CD184" s="26">
        <f t="shared" si="36"/>
        <v>630</v>
      </c>
      <c r="CE184" s="26">
        <v>7.8</v>
      </c>
      <c r="CF184" s="26"/>
      <c r="CG184" s="64"/>
      <c r="CH184" s="64"/>
      <c r="CI184" s="64"/>
      <c r="CJ184" s="64"/>
      <c r="CK184" s="64"/>
      <c r="CL184" s="64"/>
      <c r="CM184" s="64"/>
      <c r="CN184" s="64"/>
      <c r="CO184" s="65"/>
      <c r="CP184" s="65"/>
      <c r="CQ184" s="53"/>
      <c r="CR184" s="57">
        <v>14</v>
      </c>
      <c r="CS184" s="57" t="s">
        <v>211</v>
      </c>
      <c r="CT184" s="175" t="s">
        <v>736</v>
      </c>
      <c r="CU184" s="57"/>
      <c r="CV184" s="57"/>
      <c r="CW184" s="58"/>
      <c r="CX184" s="59"/>
      <c r="CY184" s="59" t="s">
        <v>1730</v>
      </c>
      <c r="CZ184" s="60"/>
      <c r="DA184" s="60"/>
      <c r="DB184" s="60"/>
      <c r="DC184" s="120"/>
      <c r="DD184" s="61"/>
      <c r="DE184" s="61"/>
      <c r="DF184" s="61"/>
      <c r="DG184" s="61"/>
      <c r="DH184" s="61"/>
      <c r="DI184" s="61"/>
      <c r="DJ184" s="58"/>
      <c r="DK184" s="58"/>
      <c r="DL184" s="58"/>
      <c r="DM184" s="59"/>
      <c r="DN184" s="59"/>
      <c r="DO184" s="59"/>
      <c r="DP184" s="62"/>
      <c r="DQ184" s="62"/>
      <c r="DR184" s="62"/>
      <c r="DS184" s="123">
        <f t="shared" si="37"/>
        <v>0</v>
      </c>
      <c r="DT184" s="123">
        <f t="shared" si="38"/>
        <v>0</v>
      </c>
    </row>
    <row r="185" spans="1:124" s="66" customFormat="1" ht="15" hidden="1" customHeight="1">
      <c r="A185" s="52">
        <v>3130</v>
      </c>
      <c r="B185" s="52" t="s">
        <v>938</v>
      </c>
      <c r="C185" s="52" t="s">
        <v>246</v>
      </c>
      <c r="D185" s="52">
        <v>5037</v>
      </c>
      <c r="E185" s="217" t="s">
        <v>454</v>
      </c>
      <c r="F185" s="217" t="s">
        <v>456</v>
      </c>
      <c r="G185" s="25">
        <v>2</v>
      </c>
      <c r="H185" s="25"/>
      <c r="I185" s="217"/>
      <c r="J185" s="25" t="s">
        <v>211</v>
      </c>
      <c r="K185" s="25" t="s">
        <v>479</v>
      </c>
      <c r="L185" s="217" t="s">
        <v>954</v>
      </c>
      <c r="M185" s="25" t="s">
        <v>488</v>
      </c>
      <c r="N185" s="25">
        <v>62046231</v>
      </c>
      <c r="O185" s="117" t="s">
        <v>955</v>
      </c>
      <c r="P185" s="51" t="s">
        <v>219</v>
      </c>
      <c r="Q185" s="25">
        <v>1095</v>
      </c>
      <c r="R185" s="25">
        <v>5</v>
      </c>
      <c r="S185" s="73"/>
      <c r="T185" s="24" t="s">
        <v>527</v>
      </c>
      <c r="U185" s="24" t="s">
        <v>568</v>
      </c>
      <c r="V185" s="24" t="s">
        <v>1278</v>
      </c>
      <c r="W185" s="24" t="s">
        <v>560</v>
      </c>
      <c r="X185" s="24" t="s">
        <v>956</v>
      </c>
      <c r="Y185" s="24" t="s">
        <v>4</v>
      </c>
      <c r="Z185" s="24" t="s">
        <v>211</v>
      </c>
      <c r="AA185" s="24" t="s">
        <v>211</v>
      </c>
      <c r="AB185" s="53" t="s">
        <v>220</v>
      </c>
      <c r="AC185" s="53" t="s">
        <v>221</v>
      </c>
      <c r="AD185" s="53" t="s">
        <v>258</v>
      </c>
      <c r="AE185" s="53" t="s">
        <v>741</v>
      </c>
      <c r="AF185" s="217"/>
      <c r="AG185" s="24" t="s">
        <v>222</v>
      </c>
      <c r="AH185" s="226">
        <v>9575</v>
      </c>
      <c r="AI185" s="24" t="s">
        <v>638</v>
      </c>
      <c r="AJ185" s="24" t="s">
        <v>648</v>
      </c>
      <c r="AK185" s="226"/>
      <c r="AL185" s="428" t="s">
        <v>650</v>
      </c>
      <c r="AM185" s="24" t="s">
        <v>651</v>
      </c>
      <c r="AN185" s="226"/>
      <c r="AO185" s="226"/>
      <c r="AP185" s="226"/>
      <c r="AQ185" s="226" t="s">
        <v>685</v>
      </c>
      <c r="AR185" s="24">
        <v>700</v>
      </c>
      <c r="AS185" s="197">
        <v>5.35</v>
      </c>
      <c r="AT185" s="26" t="s">
        <v>1248</v>
      </c>
      <c r="AU185" s="24">
        <v>3000</v>
      </c>
      <c r="AV185" s="24"/>
      <c r="AW185" s="24">
        <v>170</v>
      </c>
      <c r="AX185" s="54"/>
      <c r="AY185" s="54"/>
      <c r="AZ185" s="54"/>
      <c r="BA185" s="219">
        <v>1.4</v>
      </c>
      <c r="BB185" s="63"/>
      <c r="BC185" s="26" t="s">
        <v>215</v>
      </c>
      <c r="BD185" s="26" t="s">
        <v>216</v>
      </c>
      <c r="BE185" s="26" t="s">
        <v>217</v>
      </c>
      <c r="BF185" s="26"/>
      <c r="BG185" s="26">
        <f>IFERROR((BV185*(1-Assumptions!$K$3))*(1-BT185),0)</f>
        <v>25.817478719999997</v>
      </c>
      <c r="BH185" s="26">
        <v>45</v>
      </c>
      <c r="BI185" s="26"/>
      <c r="BJ185" s="26"/>
      <c r="BK185" s="26"/>
      <c r="BL185" s="293">
        <v>25.3</v>
      </c>
      <c r="BM185" s="26">
        <v>25</v>
      </c>
      <c r="BN185" s="574">
        <f t="shared" si="43"/>
        <v>25</v>
      </c>
      <c r="BO185" s="143">
        <f>IFERROR(((IF(BN185&gt;0,BN185)))*INDEX(Assumptions!$B:$B,MATCH(AB185,Assumptions!$A:$A,0)),0)</f>
        <v>0.5</v>
      </c>
      <c r="BP185" s="55">
        <f>IFERROR(((IF(BN185&gt;0,BN185)))*INDEX(Assumptions!$C:$C,MATCH(AB185,Assumptions!$A:$A,0)),0)</f>
        <v>0</v>
      </c>
      <c r="BQ185" s="55">
        <f>IFERROR(((IF(BN185&gt;0,BN185)))*INDEX(Assumptions!$D:$D,MATCH(AB185,Assumptions!$A:$A,0)),0)</f>
        <v>0.05</v>
      </c>
      <c r="BR185" s="55">
        <f>IFERROR(((IF(BN185&gt;0,BN185)))*INDEX(Assumptions!$G:$G,MATCH(AC185,Assumptions!$F:$F,0)),0)</f>
        <v>0</v>
      </c>
      <c r="BS185" s="55">
        <f t="shared" si="30"/>
        <v>0.55000000000000004</v>
      </c>
      <c r="BT185" s="56">
        <f>IFERROR(INDEX(Assumptions!$B:$B,MATCH(AB185,Assumptions!$A:$A,0))+INDEX(Assumptions!$C:$C,MATCH(AB185,Assumptions!$A:$A,0))+INDEX(Assumptions!$D:$D,MATCH(AB185,Assumptions!$A:$A,0))+INDEX(Assumptions!$G:$G,MATCH(AC185,Assumptions!$F:$F,0)),0)</f>
        <v>2.1999999999999999E-2</v>
      </c>
      <c r="BU185" s="26">
        <f t="shared" si="42"/>
        <v>25.55</v>
      </c>
      <c r="BV185" s="26">
        <f t="shared" si="31"/>
        <v>59.996000000000002</v>
      </c>
      <c r="BW185" s="26">
        <f t="shared" si="32"/>
        <v>63.02100840336135</v>
      </c>
      <c r="BX185" s="24">
        <v>2.5</v>
      </c>
      <c r="BY185" s="218">
        <v>149.99</v>
      </c>
      <c r="BZ185" s="145">
        <v>1</v>
      </c>
      <c r="CA185" s="26">
        <f t="shared" si="33"/>
        <v>25.55</v>
      </c>
      <c r="CB185" s="26">
        <f t="shared" si="41"/>
        <v>59.996000000000002</v>
      </c>
      <c r="CC185" s="316">
        <f t="shared" si="35"/>
        <v>0.57413827588505895</v>
      </c>
      <c r="CD185" s="26">
        <f t="shared" si="36"/>
        <v>630</v>
      </c>
      <c r="CE185" s="26">
        <v>6.7</v>
      </c>
      <c r="CF185" s="26"/>
      <c r="CG185" s="64"/>
      <c r="CH185" s="64"/>
      <c r="CI185" s="64"/>
      <c r="CJ185" s="64"/>
      <c r="CK185" s="64"/>
      <c r="CL185" s="64"/>
      <c r="CM185" s="64"/>
      <c r="CN185" s="64"/>
      <c r="CO185" s="65"/>
      <c r="CP185" s="65"/>
      <c r="CQ185" s="53"/>
      <c r="CR185" s="57">
        <v>14</v>
      </c>
      <c r="CS185" s="57" t="s">
        <v>211</v>
      </c>
      <c r="CT185" s="175" t="s">
        <v>736</v>
      </c>
      <c r="CU185" s="57"/>
      <c r="CV185" s="57"/>
      <c r="CW185" s="58"/>
      <c r="CX185" s="59"/>
      <c r="CY185" s="59"/>
      <c r="CZ185" s="60"/>
      <c r="DA185" s="60"/>
      <c r="DB185" s="60"/>
      <c r="DC185" s="120"/>
      <c r="DD185" s="61"/>
      <c r="DE185" s="61"/>
      <c r="DF185" s="61"/>
      <c r="DG185" s="61"/>
      <c r="DH185" s="61"/>
      <c r="DI185" s="61"/>
      <c r="DJ185" s="58"/>
      <c r="DK185" s="58"/>
      <c r="DL185" s="58"/>
      <c r="DM185" s="59"/>
      <c r="DN185" s="59"/>
      <c r="DO185" s="59"/>
      <c r="DP185" s="62"/>
      <c r="DQ185" s="62"/>
      <c r="DR185" s="62"/>
      <c r="DS185" s="123">
        <f t="shared" si="37"/>
        <v>0</v>
      </c>
      <c r="DT185" s="123">
        <f t="shared" si="38"/>
        <v>0</v>
      </c>
    </row>
    <row r="186" spans="1:124" s="66" customFormat="1" ht="15" hidden="1" customHeight="1">
      <c r="A186" s="52">
        <v>3135</v>
      </c>
      <c r="B186" s="52" t="s">
        <v>881</v>
      </c>
      <c r="C186" s="52" t="s">
        <v>977</v>
      </c>
      <c r="D186" s="52">
        <v>2011</v>
      </c>
      <c r="E186" s="217" t="s">
        <v>454</v>
      </c>
      <c r="F186" s="217" t="s">
        <v>299</v>
      </c>
      <c r="G186" s="25" t="s">
        <v>1485</v>
      </c>
      <c r="H186" s="25"/>
      <c r="I186" s="217"/>
      <c r="J186" s="217" t="s">
        <v>1535</v>
      </c>
      <c r="K186" s="25" t="s">
        <v>479</v>
      </c>
      <c r="L186" s="217" t="s">
        <v>954</v>
      </c>
      <c r="M186" s="25" t="s">
        <v>488</v>
      </c>
      <c r="N186" s="25">
        <v>62046231</v>
      </c>
      <c r="O186" s="117" t="s">
        <v>955</v>
      </c>
      <c r="P186" s="51" t="s">
        <v>219</v>
      </c>
      <c r="Q186" s="25" t="s">
        <v>211</v>
      </c>
      <c r="R186" s="25" t="s">
        <v>211</v>
      </c>
      <c r="S186" s="73"/>
      <c r="T186" s="24" t="s">
        <v>527</v>
      </c>
      <c r="U186" s="24" t="s">
        <v>568</v>
      </c>
      <c r="V186" s="24" t="s">
        <v>1278</v>
      </c>
      <c r="W186" s="24" t="s">
        <v>560</v>
      </c>
      <c r="X186" s="24" t="s">
        <v>956</v>
      </c>
      <c r="Y186" s="24" t="s">
        <v>4</v>
      </c>
      <c r="Z186" s="24" t="s">
        <v>211</v>
      </c>
      <c r="AA186" s="24" t="s">
        <v>211</v>
      </c>
      <c r="AB186" s="53" t="s">
        <v>220</v>
      </c>
      <c r="AC186" s="53" t="s">
        <v>221</v>
      </c>
      <c r="AD186" s="53" t="s">
        <v>258</v>
      </c>
      <c r="AE186" s="53" t="s">
        <v>211</v>
      </c>
      <c r="AF186" s="217"/>
      <c r="AG186" s="226" t="s">
        <v>592</v>
      </c>
      <c r="AH186" s="226" t="s">
        <v>593</v>
      </c>
      <c r="AI186" s="24" t="s">
        <v>211</v>
      </c>
      <c r="AJ186" s="24" t="s">
        <v>648</v>
      </c>
      <c r="AK186" s="226"/>
      <c r="AL186" s="428" t="s">
        <v>650</v>
      </c>
      <c r="AM186" s="226" t="s">
        <v>1274</v>
      </c>
      <c r="AN186" s="226"/>
      <c r="AO186" s="226"/>
      <c r="AP186" s="226"/>
      <c r="AQ186" s="226" t="s">
        <v>672</v>
      </c>
      <c r="AR186" s="24">
        <v>700</v>
      </c>
      <c r="AS186" s="197">
        <v>5.65</v>
      </c>
      <c r="AT186" s="26" t="s">
        <v>1259</v>
      </c>
      <c r="AU186" s="24" t="s">
        <v>694</v>
      </c>
      <c r="AV186" s="24"/>
      <c r="AW186" s="24">
        <v>120</v>
      </c>
      <c r="AX186" s="54"/>
      <c r="AY186" s="54"/>
      <c r="AZ186" s="54"/>
      <c r="BA186" s="219">
        <v>2.46</v>
      </c>
      <c r="BB186" s="63"/>
      <c r="BC186" s="26" t="s">
        <v>215</v>
      </c>
      <c r="BD186" s="26" t="s">
        <v>216</v>
      </c>
      <c r="BE186" s="26" t="s">
        <v>217</v>
      </c>
      <c r="BF186" s="26">
        <v>25.1</v>
      </c>
      <c r="BG186" s="26">
        <f>IFERROR((BV186*(1-Assumptions!$K$3))*(1-BT186),0)</f>
        <v>25.817478719999997</v>
      </c>
      <c r="BH186" s="26">
        <v>45</v>
      </c>
      <c r="BI186" s="26"/>
      <c r="BJ186" s="26"/>
      <c r="BK186" s="26"/>
      <c r="BL186" s="218">
        <v>26.7</v>
      </c>
      <c r="BM186" s="26">
        <v>25</v>
      </c>
      <c r="BN186" s="574">
        <f t="shared" si="43"/>
        <v>25</v>
      </c>
      <c r="BO186" s="143">
        <f>IFERROR(((IF(BN186&gt;0,BN186)))*INDEX(Assumptions!$B:$B,MATCH(AB186,Assumptions!$A:$A,0)),0)</f>
        <v>0.5</v>
      </c>
      <c r="BP186" s="55">
        <f>IFERROR(((IF(BN186&gt;0,BN186)))*INDEX(Assumptions!$C:$C,MATCH(AB186,Assumptions!$A:$A,0)),0)</f>
        <v>0</v>
      </c>
      <c r="BQ186" s="55">
        <f>IFERROR(((IF(BN186&gt;0,BN186)))*INDEX(Assumptions!$D:$D,MATCH(AB186,Assumptions!$A:$A,0)),0)</f>
        <v>0.05</v>
      </c>
      <c r="BR186" s="55">
        <f>IFERROR(((IF(BN186&gt;0,BN186)))*INDEX(Assumptions!$G:$G,MATCH(AC186,Assumptions!$F:$F,0)),0)</f>
        <v>0</v>
      </c>
      <c r="BS186" s="55">
        <f t="shared" si="30"/>
        <v>0.55000000000000004</v>
      </c>
      <c r="BT186" s="56">
        <f>IFERROR(INDEX(Assumptions!$B:$B,MATCH(AB186,Assumptions!$A:$A,0))+INDEX(Assumptions!$C:$C,MATCH(AB186,Assumptions!$A:$A,0))+INDEX(Assumptions!$D:$D,MATCH(AB186,Assumptions!$A:$A,0))+INDEX(Assumptions!$G:$G,MATCH(AC186,Assumptions!$F:$F,0)),0)</f>
        <v>2.1999999999999999E-2</v>
      </c>
      <c r="BU186" s="26">
        <f t="shared" si="42"/>
        <v>25.55</v>
      </c>
      <c r="BV186" s="26">
        <f t="shared" si="31"/>
        <v>59.996000000000002</v>
      </c>
      <c r="BW186" s="26">
        <f t="shared" si="32"/>
        <v>63.02100840336135</v>
      </c>
      <c r="BX186" s="24">
        <v>2.5</v>
      </c>
      <c r="BY186" s="218">
        <v>149.99</v>
      </c>
      <c r="BZ186" s="145">
        <v>1</v>
      </c>
      <c r="CA186" s="26">
        <f t="shared" si="33"/>
        <v>25.55</v>
      </c>
      <c r="CB186" s="26">
        <f t="shared" si="41"/>
        <v>59.996000000000002</v>
      </c>
      <c r="CC186" s="316">
        <f t="shared" si="35"/>
        <v>0.57413827588505895</v>
      </c>
      <c r="CD186" s="26">
        <f t="shared" si="36"/>
        <v>540</v>
      </c>
      <c r="CE186" s="26"/>
      <c r="CF186" s="26"/>
      <c r="CG186" s="64"/>
      <c r="CH186" s="64"/>
      <c r="CI186" s="64"/>
      <c r="CJ186" s="64"/>
      <c r="CK186" s="64"/>
      <c r="CL186" s="64"/>
      <c r="CM186" s="64"/>
      <c r="CN186" s="64"/>
      <c r="CO186" s="65"/>
      <c r="CP186" s="65"/>
      <c r="CQ186" s="53"/>
      <c r="CR186" s="57">
        <v>12</v>
      </c>
      <c r="CS186" s="57" t="s">
        <v>211</v>
      </c>
      <c r="CT186" s="175" t="s">
        <v>736</v>
      </c>
      <c r="CU186" s="57"/>
      <c r="CV186" s="57"/>
      <c r="CW186" s="58"/>
      <c r="CX186" s="59"/>
      <c r="CY186" s="59"/>
      <c r="CZ186" s="60"/>
      <c r="DA186" s="60"/>
      <c r="DB186" s="60"/>
      <c r="DC186" s="120"/>
      <c r="DD186" s="61"/>
      <c r="DE186" s="61"/>
      <c r="DF186" s="61"/>
      <c r="DG186" s="61"/>
      <c r="DH186" s="61"/>
      <c r="DI186" s="61"/>
      <c r="DJ186" s="58"/>
      <c r="DK186" s="58"/>
      <c r="DL186" s="58"/>
      <c r="DM186" s="59"/>
      <c r="DN186" s="59"/>
      <c r="DO186" s="59"/>
      <c r="DP186" s="62"/>
      <c r="DQ186" s="62"/>
      <c r="DR186" s="62"/>
      <c r="DS186" s="123">
        <f t="shared" si="37"/>
        <v>0</v>
      </c>
      <c r="DT186" s="123">
        <f t="shared" si="38"/>
        <v>0</v>
      </c>
    </row>
    <row r="187" spans="1:124" s="66" customFormat="1" ht="15" hidden="1" customHeight="1">
      <c r="A187" s="52">
        <v>3140</v>
      </c>
      <c r="B187" s="52" t="s">
        <v>885</v>
      </c>
      <c r="C187" s="52" t="s">
        <v>246</v>
      </c>
      <c r="D187" s="52">
        <v>5015</v>
      </c>
      <c r="E187" s="217" t="s">
        <v>367</v>
      </c>
      <c r="F187" s="217" t="s">
        <v>457</v>
      </c>
      <c r="G187" s="25">
        <v>2</v>
      </c>
      <c r="H187" s="25"/>
      <c r="I187" s="217"/>
      <c r="J187" s="25" t="s">
        <v>211</v>
      </c>
      <c r="K187" s="25" t="s">
        <v>479</v>
      </c>
      <c r="L187" s="217" t="s">
        <v>954</v>
      </c>
      <c r="M187" s="25" t="s">
        <v>488</v>
      </c>
      <c r="N187" s="25">
        <v>62046231</v>
      </c>
      <c r="O187" s="117" t="s">
        <v>955</v>
      </c>
      <c r="P187" s="51" t="s">
        <v>219</v>
      </c>
      <c r="Q187" s="25" t="s">
        <v>495</v>
      </c>
      <c r="R187" s="25" t="s">
        <v>7</v>
      </c>
      <c r="S187" s="73" t="s">
        <v>211</v>
      </c>
      <c r="T187" s="24" t="s">
        <v>527</v>
      </c>
      <c r="U187" s="24" t="s">
        <v>569</v>
      </c>
      <c r="V187" s="24" t="s">
        <v>1278</v>
      </c>
      <c r="W187" s="24" t="s">
        <v>560</v>
      </c>
      <c r="X187" s="24" t="s">
        <v>956</v>
      </c>
      <c r="Y187" s="24" t="s">
        <v>4</v>
      </c>
      <c r="Z187" s="24" t="s">
        <v>211</v>
      </c>
      <c r="AA187" s="24" t="s">
        <v>211</v>
      </c>
      <c r="AB187" s="53" t="s">
        <v>220</v>
      </c>
      <c r="AC187" s="53" t="s">
        <v>221</v>
      </c>
      <c r="AD187" s="53" t="s">
        <v>258</v>
      </c>
      <c r="AE187" s="53" t="s">
        <v>741</v>
      </c>
      <c r="AF187" s="25"/>
      <c r="AG187" s="24" t="s">
        <v>222</v>
      </c>
      <c r="AH187" s="24" t="s">
        <v>589</v>
      </c>
      <c r="AI187" s="24">
        <v>0</v>
      </c>
      <c r="AJ187" s="24" t="s">
        <v>648</v>
      </c>
      <c r="AK187" s="226"/>
      <c r="AL187" s="428" t="s">
        <v>650</v>
      </c>
      <c r="AM187" s="24" t="s">
        <v>213</v>
      </c>
      <c r="AN187" s="226"/>
      <c r="AO187" s="226"/>
      <c r="AP187" s="226"/>
      <c r="AQ187" s="24" t="s">
        <v>670</v>
      </c>
      <c r="AR187" s="24">
        <v>600</v>
      </c>
      <c r="AS187" s="197">
        <v>4.8499999999999996</v>
      </c>
      <c r="AT187" s="26" t="s">
        <v>1250</v>
      </c>
      <c r="AU187" s="24">
        <v>3000</v>
      </c>
      <c r="AV187" s="24" t="s">
        <v>211</v>
      </c>
      <c r="AW187" s="24">
        <v>250</v>
      </c>
      <c r="AX187" s="54"/>
      <c r="AY187" s="54"/>
      <c r="AZ187" s="54"/>
      <c r="BA187" s="219">
        <v>1.35</v>
      </c>
      <c r="BB187" s="63"/>
      <c r="BC187" s="26" t="s">
        <v>215</v>
      </c>
      <c r="BD187" s="26" t="s">
        <v>216</v>
      </c>
      <c r="BE187" s="26" t="s">
        <v>217</v>
      </c>
      <c r="BF187" s="26"/>
      <c r="BG187" s="26">
        <f>IFERROR((BV187*(1-Assumptions!$K$3))*(1-BT187),0)</f>
        <v>24.09619872</v>
      </c>
      <c r="BH187" s="26">
        <v>45</v>
      </c>
      <c r="BI187" s="26">
        <v>19.100000000000001</v>
      </c>
      <c r="BJ187" s="26"/>
      <c r="BK187" s="26"/>
      <c r="BL187" s="294">
        <v>23.5</v>
      </c>
      <c r="BM187" s="26"/>
      <c r="BN187" s="574">
        <f t="shared" si="43"/>
        <v>23.5</v>
      </c>
      <c r="BO187" s="143">
        <f>IFERROR(((IF(BN187&gt;0,BN187)))*INDEX(Assumptions!$B:$B,MATCH(AB187,Assumptions!$A:$A,0)),0)</f>
        <v>0.47000000000000003</v>
      </c>
      <c r="BP187" s="55">
        <f>IFERROR(((IF(BN187&gt;0,BN187)))*INDEX(Assumptions!$C:$C,MATCH(AB187,Assumptions!$A:$A,0)),0)</f>
        <v>0</v>
      </c>
      <c r="BQ187" s="55">
        <f>IFERROR(((IF(BN187&gt;0,BN187)))*INDEX(Assumptions!$D:$D,MATCH(AB187,Assumptions!$A:$A,0)),0)</f>
        <v>4.7E-2</v>
      </c>
      <c r="BR187" s="55">
        <f>IFERROR(((IF(BN187&gt;0,BN187)))*INDEX(Assumptions!$G:$G,MATCH(AC187,Assumptions!$F:$F,0)),0)</f>
        <v>0</v>
      </c>
      <c r="BS187" s="55">
        <f t="shared" si="30"/>
        <v>0.51700000000000002</v>
      </c>
      <c r="BT187" s="56">
        <f>IFERROR(INDEX(Assumptions!$B:$B,MATCH(AB187,Assumptions!$A:$A,0))+INDEX(Assumptions!$C:$C,MATCH(AB187,Assumptions!$A:$A,0))+INDEX(Assumptions!$D:$D,MATCH(AB187,Assumptions!$A:$A,0))+INDEX(Assumptions!$G:$G,MATCH(AC187,Assumptions!$F:$F,0)),0)</f>
        <v>2.1999999999999999E-2</v>
      </c>
      <c r="BU187" s="26">
        <f t="shared" si="42"/>
        <v>24.016999999999999</v>
      </c>
      <c r="BV187" s="26">
        <f t="shared" si="31"/>
        <v>55.996000000000002</v>
      </c>
      <c r="BW187" s="26">
        <f t="shared" si="32"/>
        <v>58.819327731092443</v>
      </c>
      <c r="BX187" s="24">
        <v>2.5</v>
      </c>
      <c r="BY187" s="218">
        <v>139.99</v>
      </c>
      <c r="BZ187" s="145">
        <v>1</v>
      </c>
      <c r="CA187" s="26">
        <f t="shared" si="33"/>
        <v>24.016999999999999</v>
      </c>
      <c r="CB187" s="26">
        <f t="shared" si="41"/>
        <v>55.996000000000002</v>
      </c>
      <c r="CC187" s="318">
        <f t="shared" si="35"/>
        <v>0.5710943638831345</v>
      </c>
      <c r="CD187" s="26">
        <f t="shared" si="36"/>
        <v>495</v>
      </c>
      <c r="CE187" s="26">
        <v>2.1</v>
      </c>
      <c r="CF187" s="26"/>
      <c r="CG187" s="64"/>
      <c r="CH187" s="64"/>
      <c r="CI187" s="64"/>
      <c r="CJ187" s="64"/>
      <c r="CK187" s="64"/>
      <c r="CL187" s="64"/>
      <c r="CM187" s="64"/>
      <c r="CN187" s="64"/>
      <c r="CO187" s="65"/>
      <c r="CP187" s="65"/>
      <c r="CQ187" s="53"/>
      <c r="CR187" s="57">
        <v>11</v>
      </c>
      <c r="CS187" s="57" t="s">
        <v>211</v>
      </c>
      <c r="CT187" s="175" t="s">
        <v>736</v>
      </c>
      <c r="CU187" s="57"/>
      <c r="CV187" s="57"/>
      <c r="CW187" s="58"/>
      <c r="CX187" s="544"/>
      <c r="CY187" s="544" t="s">
        <v>1731</v>
      </c>
      <c r="CZ187" s="60"/>
      <c r="DA187" s="60"/>
      <c r="DB187" s="60"/>
      <c r="DC187" s="120"/>
      <c r="DD187" s="61"/>
      <c r="DE187" s="61"/>
      <c r="DF187" s="61"/>
      <c r="DG187" s="61"/>
      <c r="DH187" s="61"/>
      <c r="DI187" s="61"/>
      <c r="DJ187" s="58"/>
      <c r="DK187" s="58"/>
      <c r="DL187" s="58"/>
      <c r="DM187" s="59"/>
      <c r="DN187" s="59"/>
      <c r="DO187" s="59"/>
      <c r="DP187" s="62"/>
      <c r="DQ187" s="62"/>
      <c r="DR187" s="62"/>
      <c r="DS187" s="123">
        <f t="shared" si="37"/>
        <v>0</v>
      </c>
      <c r="DT187" s="123">
        <f t="shared" si="38"/>
        <v>0</v>
      </c>
    </row>
    <row r="188" spans="1:124" s="66" customFormat="1" ht="15" hidden="1" customHeight="1">
      <c r="A188" s="52">
        <v>3145</v>
      </c>
      <c r="B188" s="52" t="s">
        <v>886</v>
      </c>
      <c r="C188" s="52" t="s">
        <v>246</v>
      </c>
      <c r="D188" s="206">
        <v>5039</v>
      </c>
      <c r="E188" s="217" t="s">
        <v>367</v>
      </c>
      <c r="F188" s="217" t="s">
        <v>1282</v>
      </c>
      <c r="G188" s="25">
        <v>1</v>
      </c>
      <c r="H188" s="25"/>
      <c r="I188" s="217"/>
      <c r="J188" s="25" t="s">
        <v>211</v>
      </c>
      <c r="K188" s="25" t="s">
        <v>479</v>
      </c>
      <c r="L188" s="25" t="s">
        <v>954</v>
      </c>
      <c r="M188" s="25" t="s">
        <v>488</v>
      </c>
      <c r="N188" s="25">
        <v>62046231</v>
      </c>
      <c r="O188" s="117" t="s">
        <v>955</v>
      </c>
      <c r="P188" s="51" t="s">
        <v>219</v>
      </c>
      <c r="Q188" s="25" t="s">
        <v>7</v>
      </c>
      <c r="R188" s="25" t="s">
        <v>7</v>
      </c>
      <c r="S188" s="73" t="s">
        <v>514</v>
      </c>
      <c r="T188" s="24" t="s">
        <v>527</v>
      </c>
      <c r="U188" s="24" t="s">
        <v>569</v>
      </c>
      <c r="V188" s="24" t="s">
        <v>1278</v>
      </c>
      <c r="W188" s="24" t="s">
        <v>560</v>
      </c>
      <c r="X188" s="24" t="s">
        <v>956</v>
      </c>
      <c r="Y188" s="24" t="s">
        <v>4</v>
      </c>
      <c r="Z188" s="24" t="s">
        <v>211</v>
      </c>
      <c r="AA188" s="24" t="s">
        <v>211</v>
      </c>
      <c r="AB188" s="53" t="s">
        <v>220</v>
      </c>
      <c r="AC188" s="53" t="s">
        <v>221</v>
      </c>
      <c r="AD188" s="53" t="s">
        <v>258</v>
      </c>
      <c r="AE188" s="53" t="s">
        <v>741</v>
      </c>
      <c r="AF188" s="25"/>
      <c r="AG188" s="24" t="s">
        <v>222</v>
      </c>
      <c r="AH188" s="24" t="s">
        <v>589</v>
      </c>
      <c r="AI188" s="24" t="s">
        <v>636</v>
      </c>
      <c r="AJ188" s="24" t="s">
        <v>648</v>
      </c>
      <c r="AK188" s="24"/>
      <c r="AL188" s="428" t="s">
        <v>650</v>
      </c>
      <c r="AM188" s="24" t="s">
        <v>213</v>
      </c>
      <c r="AN188" s="226"/>
      <c r="AO188" s="226"/>
      <c r="AP188" s="226"/>
      <c r="AQ188" s="24" t="s">
        <v>670</v>
      </c>
      <c r="AR188" s="24">
        <v>600</v>
      </c>
      <c r="AS188" s="197">
        <v>4.8499999999999996</v>
      </c>
      <c r="AT188" s="26" t="s">
        <v>1250</v>
      </c>
      <c r="AU188" s="24">
        <v>3000</v>
      </c>
      <c r="AV188" s="24" t="s">
        <v>211</v>
      </c>
      <c r="AW188" s="24">
        <v>250</v>
      </c>
      <c r="AX188" s="54"/>
      <c r="AY188" s="54"/>
      <c r="AZ188" s="54"/>
      <c r="BA188" s="219">
        <v>1.35</v>
      </c>
      <c r="BB188" s="63"/>
      <c r="BC188" s="26" t="s">
        <v>215</v>
      </c>
      <c r="BD188" s="26" t="s">
        <v>216</v>
      </c>
      <c r="BE188" s="26" t="s">
        <v>217</v>
      </c>
      <c r="BF188" s="26">
        <v>21.7</v>
      </c>
      <c r="BG188" s="26">
        <f>IFERROR((BV188*(1-Assumptions!$K$3))*(1-BT188),0)</f>
        <v>22.374918719999997</v>
      </c>
      <c r="BH188" s="26">
        <v>45</v>
      </c>
      <c r="BI188" s="26">
        <v>19.100000000000001</v>
      </c>
      <c r="BJ188" s="26"/>
      <c r="BK188" s="26"/>
      <c r="BL188" s="218">
        <v>22.4</v>
      </c>
      <c r="BM188" s="26"/>
      <c r="BN188" s="574">
        <v>22</v>
      </c>
      <c r="BO188" s="143">
        <f>IFERROR(((IF(BN188&gt;0,BN188)))*INDEX(Assumptions!$B:$B,MATCH(AB188,Assumptions!$A:$A,0)),0)</f>
        <v>0.44</v>
      </c>
      <c r="BP188" s="55">
        <f>IFERROR(((IF(BN188&gt;0,BN188)))*INDEX(Assumptions!$C:$C,MATCH(AB188,Assumptions!$A:$A,0)),0)</f>
        <v>0</v>
      </c>
      <c r="BQ188" s="55">
        <f>IFERROR(((IF(BN188&gt;0,BN188)))*INDEX(Assumptions!$D:$D,MATCH(AB188,Assumptions!$A:$A,0)),0)</f>
        <v>4.3999999999999997E-2</v>
      </c>
      <c r="BR188" s="55">
        <f>IFERROR(((IF(BN188&gt;0,BN188)))*INDEX(Assumptions!$G:$G,MATCH(AC188,Assumptions!$F:$F,0)),0)</f>
        <v>0</v>
      </c>
      <c r="BS188" s="55">
        <f t="shared" si="30"/>
        <v>0.48399999999999999</v>
      </c>
      <c r="BT188" s="56">
        <f>IFERROR(INDEX(Assumptions!$B:$B,MATCH(AB188,Assumptions!$A:$A,0))+INDEX(Assumptions!$C:$C,MATCH(AB188,Assumptions!$A:$A,0))+INDEX(Assumptions!$D:$D,MATCH(AB188,Assumptions!$A:$A,0))+INDEX(Assumptions!$G:$G,MATCH(AC188,Assumptions!$F:$F,0)),0)</f>
        <v>2.1999999999999999E-2</v>
      </c>
      <c r="BU188" s="26">
        <f t="shared" si="42"/>
        <v>22.484000000000002</v>
      </c>
      <c r="BV188" s="26">
        <f t="shared" si="31"/>
        <v>51.996000000000002</v>
      </c>
      <c r="BW188" s="26">
        <f t="shared" si="32"/>
        <v>54.617647058823536</v>
      </c>
      <c r="BX188" s="24">
        <v>2.5</v>
      </c>
      <c r="BY188" s="218">
        <v>129.99</v>
      </c>
      <c r="BZ188" s="145">
        <v>1</v>
      </c>
      <c r="CA188" s="26">
        <f t="shared" si="33"/>
        <v>22.484000000000002</v>
      </c>
      <c r="CB188" s="26">
        <f t="shared" si="41"/>
        <v>51.996000000000002</v>
      </c>
      <c r="CC188" s="317">
        <f t="shared" si="35"/>
        <v>0.56758212170166933</v>
      </c>
      <c r="CD188" s="26">
        <f t="shared" si="36"/>
        <v>495</v>
      </c>
      <c r="CE188" s="26"/>
      <c r="CF188" s="26"/>
      <c r="CG188" s="64"/>
      <c r="CH188" s="64"/>
      <c r="CI188" s="64"/>
      <c r="CJ188" s="64"/>
      <c r="CK188" s="64"/>
      <c r="CL188" s="64"/>
      <c r="CM188" s="64"/>
      <c r="CN188" s="64"/>
      <c r="CO188" s="65"/>
      <c r="CP188" s="65"/>
      <c r="CQ188" s="53"/>
      <c r="CR188" s="57">
        <v>11</v>
      </c>
      <c r="CS188" s="57" t="s">
        <v>211</v>
      </c>
      <c r="CT188" s="175" t="s">
        <v>736</v>
      </c>
      <c r="CU188" s="57"/>
      <c r="CV188" s="57"/>
      <c r="CW188" s="58"/>
      <c r="CX188" s="59"/>
      <c r="CY188" s="59"/>
      <c r="CZ188" s="60"/>
      <c r="DA188" s="60"/>
      <c r="DB188" s="60"/>
      <c r="DC188" s="120"/>
      <c r="DD188" s="61"/>
      <c r="DE188" s="61"/>
      <c r="DF188" s="61"/>
      <c r="DG188" s="61"/>
      <c r="DH188" s="61"/>
      <c r="DI188" s="61"/>
      <c r="DJ188" s="58"/>
      <c r="DK188" s="58"/>
      <c r="DL188" s="58"/>
      <c r="DM188" s="59"/>
      <c r="DN188" s="59"/>
      <c r="DO188" s="59"/>
      <c r="DP188" s="62"/>
      <c r="DQ188" s="62"/>
      <c r="DR188" s="62"/>
      <c r="DS188" s="123">
        <f t="shared" si="37"/>
        <v>0</v>
      </c>
      <c r="DT188" s="123">
        <f t="shared" si="38"/>
        <v>0</v>
      </c>
    </row>
    <row r="189" spans="1:124" s="66" customFormat="1" ht="15" hidden="1" customHeight="1">
      <c r="A189" s="52">
        <v>3150</v>
      </c>
      <c r="B189" s="52" t="s">
        <v>762</v>
      </c>
      <c r="C189" s="52" t="s">
        <v>246</v>
      </c>
      <c r="D189" s="52">
        <v>5027</v>
      </c>
      <c r="E189" s="25" t="s">
        <v>458</v>
      </c>
      <c r="F189" s="25" t="s">
        <v>429</v>
      </c>
      <c r="G189" s="25">
        <v>1</v>
      </c>
      <c r="H189" s="25"/>
      <c r="I189" s="25"/>
      <c r="J189" s="25" t="s">
        <v>211</v>
      </c>
      <c r="K189" s="25" t="s">
        <v>479</v>
      </c>
      <c r="L189" s="423" t="s">
        <v>1576</v>
      </c>
      <c r="M189" s="25" t="s">
        <v>488</v>
      </c>
      <c r="N189" s="25">
        <v>62034231</v>
      </c>
      <c r="O189" s="117" t="s">
        <v>966</v>
      </c>
      <c r="P189" s="51" t="s">
        <v>489</v>
      </c>
      <c r="Q189" s="25">
        <v>1030</v>
      </c>
      <c r="R189" s="25" t="s">
        <v>496</v>
      </c>
      <c r="S189" s="73"/>
      <c r="T189" s="24" t="s">
        <v>562</v>
      </c>
      <c r="U189" s="24" t="s">
        <v>559</v>
      </c>
      <c r="V189" s="226" t="s">
        <v>1279</v>
      </c>
      <c r="W189" s="24" t="s">
        <v>570</v>
      </c>
      <c r="X189" s="24" t="s">
        <v>967</v>
      </c>
      <c r="Y189" s="24" t="s">
        <v>4</v>
      </c>
      <c r="Z189" s="24" t="s">
        <v>211</v>
      </c>
      <c r="AA189" s="24" t="s">
        <v>211</v>
      </c>
      <c r="AB189" s="53" t="s">
        <v>267</v>
      </c>
      <c r="AC189" s="53" t="s">
        <v>585</v>
      </c>
      <c r="AD189" s="53" t="s">
        <v>1294</v>
      </c>
      <c r="AE189" s="53" t="s">
        <v>585</v>
      </c>
      <c r="AF189" s="25"/>
      <c r="AG189" s="24" t="s">
        <v>145</v>
      </c>
      <c r="AH189" s="24" t="s">
        <v>625</v>
      </c>
      <c r="AI189" s="24" t="s">
        <v>639</v>
      </c>
      <c r="AJ189" s="24" t="s">
        <v>648</v>
      </c>
      <c r="AK189" s="24">
        <v>23</v>
      </c>
      <c r="AL189" s="226" t="s">
        <v>654</v>
      </c>
      <c r="AM189" s="24" t="s">
        <v>655</v>
      </c>
      <c r="AN189" s="226"/>
      <c r="AO189" s="226"/>
      <c r="AP189" s="226"/>
      <c r="AQ189" s="24" t="s">
        <v>688</v>
      </c>
      <c r="AR189" s="24">
        <v>700</v>
      </c>
      <c r="AS189" s="197">
        <v>4.7</v>
      </c>
      <c r="AT189" s="26" t="s">
        <v>1257</v>
      </c>
      <c r="AU189" s="24">
        <v>3000</v>
      </c>
      <c r="AV189" s="24"/>
      <c r="AW189" s="24" t="s">
        <v>698</v>
      </c>
      <c r="AX189" s="54"/>
      <c r="AY189" s="54"/>
      <c r="AZ189" s="54"/>
      <c r="BA189" s="444"/>
      <c r="BB189" s="63"/>
      <c r="BC189" s="26" t="s">
        <v>215</v>
      </c>
      <c r="BD189" s="26" t="s">
        <v>216</v>
      </c>
      <c r="BE189" s="26" t="s">
        <v>1043</v>
      </c>
      <c r="BF189" s="26"/>
      <c r="BG189" s="26">
        <f>IFERROR((BV189*(1-Assumptions!$K$3))*(1-BT189),0)</f>
        <v>22.878239999999998</v>
      </c>
      <c r="BH189" s="26">
        <f>BI189*2</f>
        <v>42</v>
      </c>
      <c r="BI189" s="26">
        <v>21</v>
      </c>
      <c r="BJ189" s="26"/>
      <c r="BK189" s="26"/>
      <c r="BL189" s="218"/>
      <c r="BM189" s="26"/>
      <c r="BN189" s="26">
        <f t="shared" si="43"/>
        <v>21</v>
      </c>
      <c r="BO189" s="143">
        <f>IFERROR(((IF(BN189&gt;0,BN189)))*INDEX(Assumptions!$B:$B,MATCH(AB189,Assumptions!$A:$A,0)),0)</f>
        <v>0.42</v>
      </c>
      <c r="BP189" s="55">
        <f>IFERROR(((IF(BN189&gt;0,BN189)))*INDEX(Assumptions!$C:$C,MATCH(AB189,Assumptions!$A:$A,0)),0)</f>
        <v>0</v>
      </c>
      <c r="BQ189" s="55">
        <f>IFERROR(((IF(BN189&gt;0,BN189)))*INDEX(Assumptions!$D:$D,MATCH(AB189,Assumptions!$A:$A,0)),0)</f>
        <v>4.2000000000000003E-2</v>
      </c>
      <c r="BR189" s="55">
        <f>IFERROR(((IF(BN189&gt;0,BN189)))*INDEX(Assumptions!$G:$G,MATCH(AC189,Assumptions!$F:$F,0)),0)</f>
        <v>0</v>
      </c>
      <c r="BS189" s="55">
        <f t="shared" si="30"/>
        <v>0.46199999999999997</v>
      </c>
      <c r="BT189" s="56">
        <f>IFERROR(INDEX(Assumptions!$B:$B,MATCH(AB189,Assumptions!$A:$A,0))+INDEX(Assumptions!$C:$C,MATCH(AB189,Assumptions!$A:$A,0))+INDEX(Assumptions!$D:$D,MATCH(AB189,Assumptions!$A:$A,0))+INDEX(Assumptions!$G:$G,MATCH(AC189,Assumptions!$F:$F,0)),0)</f>
        <v>0</v>
      </c>
      <c r="BU189" s="26">
        <f t="shared" si="42"/>
        <v>21.462</v>
      </c>
      <c r="BV189" s="26">
        <f t="shared" si="31"/>
        <v>51.996000000000002</v>
      </c>
      <c r="BW189" s="26">
        <f t="shared" si="32"/>
        <v>54.617647058823536</v>
      </c>
      <c r="BX189" s="24">
        <v>2.5</v>
      </c>
      <c r="BY189" s="218">
        <v>129.99</v>
      </c>
      <c r="BZ189" s="145">
        <v>1</v>
      </c>
      <c r="CA189" s="26">
        <f t="shared" si="33"/>
        <v>21.462</v>
      </c>
      <c r="CB189" s="26">
        <f t="shared" si="41"/>
        <v>51.996000000000002</v>
      </c>
      <c r="CC189" s="318">
        <f t="shared" si="35"/>
        <v>0.58723747980613894</v>
      </c>
      <c r="CD189" s="26">
        <f t="shared" si="36"/>
        <v>588</v>
      </c>
      <c r="CE189" s="26"/>
      <c r="CF189" s="26"/>
      <c r="CG189" s="64"/>
      <c r="CH189" s="64"/>
      <c r="CI189" s="64"/>
      <c r="CJ189" s="64"/>
      <c r="CK189" s="64"/>
      <c r="CL189" s="64"/>
      <c r="CM189" s="64"/>
      <c r="CN189" s="64"/>
      <c r="CO189" s="65"/>
      <c r="CP189" s="65"/>
      <c r="CQ189" s="53"/>
      <c r="CR189" s="57">
        <v>14</v>
      </c>
      <c r="CS189" s="57" t="s">
        <v>211</v>
      </c>
      <c r="CT189" s="175" t="s">
        <v>723</v>
      </c>
      <c r="CU189" s="57"/>
      <c r="CV189" s="57"/>
      <c r="CW189" s="58"/>
      <c r="CX189" s="59"/>
      <c r="CY189" s="59"/>
      <c r="CZ189" s="60"/>
      <c r="DA189" s="60"/>
      <c r="DB189" s="60"/>
      <c r="DC189" s="120"/>
      <c r="DD189" s="61"/>
      <c r="DE189" s="61"/>
      <c r="DF189" s="61"/>
      <c r="DG189" s="61"/>
      <c r="DH189" s="61"/>
      <c r="DI189" s="61"/>
      <c r="DJ189" s="58"/>
      <c r="DK189" s="58"/>
      <c r="DL189" s="58"/>
      <c r="DM189" s="59"/>
      <c r="DN189" s="59"/>
      <c r="DO189" s="59"/>
      <c r="DP189" s="62"/>
      <c r="DQ189" s="62"/>
      <c r="DR189" s="62"/>
      <c r="DS189" s="123">
        <f t="shared" si="37"/>
        <v>0</v>
      </c>
      <c r="DT189" s="123">
        <f t="shared" si="38"/>
        <v>0</v>
      </c>
    </row>
    <row r="190" spans="1:124" s="66" customFormat="1" ht="15" hidden="1" customHeight="1">
      <c r="A190" s="52">
        <v>3155</v>
      </c>
      <c r="B190" s="52" t="s">
        <v>813</v>
      </c>
      <c r="C190" s="52" t="s">
        <v>986</v>
      </c>
      <c r="D190" s="52">
        <v>4049</v>
      </c>
      <c r="E190" s="25" t="s">
        <v>458</v>
      </c>
      <c r="F190" s="25" t="s">
        <v>445</v>
      </c>
      <c r="G190" s="25" t="s">
        <v>1485</v>
      </c>
      <c r="H190" s="25"/>
      <c r="I190" s="217"/>
      <c r="J190" s="25" t="s">
        <v>211</v>
      </c>
      <c r="K190" s="25" t="s">
        <v>479</v>
      </c>
      <c r="L190" s="25" t="s">
        <v>954</v>
      </c>
      <c r="M190" s="25" t="s">
        <v>488</v>
      </c>
      <c r="N190" s="25">
        <v>62034231</v>
      </c>
      <c r="O190" s="117" t="s">
        <v>966</v>
      </c>
      <c r="P190" s="51" t="s">
        <v>489</v>
      </c>
      <c r="Q190" s="25">
        <v>1035</v>
      </c>
      <c r="R190" s="25">
        <v>14</v>
      </c>
      <c r="S190" s="73"/>
      <c r="T190" s="24" t="s">
        <v>1285</v>
      </c>
      <c r="U190" s="24" t="s">
        <v>559</v>
      </c>
      <c r="V190" s="226" t="s">
        <v>1279</v>
      </c>
      <c r="W190" s="24" t="s">
        <v>570</v>
      </c>
      <c r="X190" s="24" t="s">
        <v>967</v>
      </c>
      <c r="Y190" s="24" t="s">
        <v>4</v>
      </c>
      <c r="Z190" s="24" t="s">
        <v>211</v>
      </c>
      <c r="AA190" s="24" t="s">
        <v>211</v>
      </c>
      <c r="AB190" s="53" t="s">
        <v>220</v>
      </c>
      <c r="AC190" s="53" t="s">
        <v>221</v>
      </c>
      <c r="AD190" s="53" t="s">
        <v>258</v>
      </c>
      <c r="AE190" s="53" t="s">
        <v>741</v>
      </c>
      <c r="AF190" s="25"/>
      <c r="AG190" s="24" t="s">
        <v>145</v>
      </c>
      <c r="AH190" s="24" t="s">
        <v>625</v>
      </c>
      <c r="AI190" s="24" t="s">
        <v>639</v>
      </c>
      <c r="AJ190" s="24" t="s">
        <v>648</v>
      </c>
      <c r="AK190" s="24"/>
      <c r="AL190" s="428" t="s">
        <v>654</v>
      </c>
      <c r="AM190" s="24" t="s">
        <v>655</v>
      </c>
      <c r="AN190" s="226"/>
      <c r="AO190" s="226"/>
      <c r="AP190" s="226"/>
      <c r="AQ190" s="24" t="s">
        <v>688</v>
      </c>
      <c r="AR190" s="24">
        <v>700</v>
      </c>
      <c r="AS190" s="197">
        <v>4.7</v>
      </c>
      <c r="AT190" s="26" t="s">
        <v>1257</v>
      </c>
      <c r="AU190" s="24">
        <v>3000</v>
      </c>
      <c r="AV190" s="24"/>
      <c r="AW190" s="24" t="s">
        <v>698</v>
      </c>
      <c r="AX190" s="54"/>
      <c r="AY190" s="54"/>
      <c r="AZ190" s="54"/>
      <c r="BA190" s="219">
        <v>1.48</v>
      </c>
      <c r="BB190" s="63"/>
      <c r="BC190" s="26" t="s">
        <v>215</v>
      </c>
      <c r="BD190" s="26" t="s">
        <v>216</v>
      </c>
      <c r="BE190" s="26" t="s">
        <v>217</v>
      </c>
      <c r="BF190" s="26"/>
      <c r="BG190" s="26">
        <f>IFERROR((BV190*(1-Assumptions!$K$3))*(1-BT190),0)</f>
        <v>24.09619872</v>
      </c>
      <c r="BH190" s="26">
        <v>45</v>
      </c>
      <c r="BI190" s="26"/>
      <c r="BJ190" s="26"/>
      <c r="BK190" s="26"/>
      <c r="BL190" s="296">
        <v>25.3</v>
      </c>
      <c r="BM190" s="26">
        <v>24.3</v>
      </c>
      <c r="BN190" s="574">
        <f t="shared" si="43"/>
        <v>24.3</v>
      </c>
      <c r="BO190" s="143">
        <f>IFERROR(((IF(BN190&gt;0,BN190)))*INDEX(Assumptions!$B:$B,MATCH(AB190,Assumptions!$A:$A,0)),0)</f>
        <v>0.48600000000000004</v>
      </c>
      <c r="BP190" s="55">
        <f>IFERROR(((IF(BN190&gt;0,BN190)))*INDEX(Assumptions!$C:$C,MATCH(AB190,Assumptions!$A:$A,0)),0)</f>
        <v>0</v>
      </c>
      <c r="BQ190" s="55">
        <f>IFERROR(((IF(BN190&gt;0,BN190)))*INDEX(Assumptions!$D:$D,MATCH(AB190,Assumptions!$A:$A,0)),0)</f>
        <v>4.8600000000000004E-2</v>
      </c>
      <c r="BR190" s="55">
        <f>IFERROR(((IF(BN190&gt;0,BN190)))*INDEX(Assumptions!$G:$G,MATCH(AC190,Assumptions!$F:$F,0)),0)</f>
        <v>0</v>
      </c>
      <c r="BS190" s="55">
        <f t="shared" si="30"/>
        <v>0.53460000000000008</v>
      </c>
      <c r="BT190" s="56">
        <f>IFERROR(INDEX(Assumptions!$B:$B,MATCH(AB190,Assumptions!$A:$A,0))+INDEX(Assumptions!$C:$C,MATCH(AB190,Assumptions!$A:$A,0))+INDEX(Assumptions!$D:$D,MATCH(AB190,Assumptions!$A:$A,0))+INDEX(Assumptions!$G:$G,MATCH(AC190,Assumptions!$F:$F,0)),0)</f>
        <v>2.1999999999999999E-2</v>
      </c>
      <c r="BU190" s="26">
        <f t="shared" si="42"/>
        <v>24.834600000000002</v>
      </c>
      <c r="BV190" s="26">
        <f t="shared" si="31"/>
        <v>55.996000000000002</v>
      </c>
      <c r="BW190" s="26">
        <f t="shared" si="32"/>
        <v>58.819327731092443</v>
      </c>
      <c r="BX190" s="24">
        <v>2.5</v>
      </c>
      <c r="BY190" s="218">
        <v>139.99</v>
      </c>
      <c r="BZ190" s="145">
        <v>1</v>
      </c>
      <c r="CA190" s="26">
        <f t="shared" si="33"/>
        <v>24.834600000000002</v>
      </c>
      <c r="CB190" s="26">
        <f t="shared" si="41"/>
        <v>55.996000000000002</v>
      </c>
      <c r="CC190" s="315">
        <f t="shared" si="35"/>
        <v>0.55649332095149651</v>
      </c>
      <c r="CD190" s="26">
        <f t="shared" si="36"/>
        <v>630</v>
      </c>
      <c r="CE190" s="26">
        <v>6.3</v>
      </c>
      <c r="CF190" s="26"/>
      <c r="CG190" s="64"/>
      <c r="CH190" s="64"/>
      <c r="CI190" s="64"/>
      <c r="CJ190" s="64"/>
      <c r="CK190" s="64"/>
      <c r="CL190" s="64"/>
      <c r="CM190" s="64"/>
      <c r="CN190" s="64"/>
      <c r="CO190" s="65"/>
      <c r="CP190" s="65"/>
      <c r="CQ190" s="53"/>
      <c r="CR190" s="57">
        <v>14</v>
      </c>
      <c r="CS190" s="57" t="s">
        <v>211</v>
      </c>
      <c r="CT190" s="175" t="s">
        <v>737</v>
      </c>
      <c r="CU190" s="57"/>
      <c r="CV190" s="57"/>
      <c r="CW190" s="58"/>
      <c r="CX190" s="59"/>
      <c r="CY190" s="59" t="s">
        <v>1732</v>
      </c>
      <c r="CZ190" s="60"/>
      <c r="DA190" s="60"/>
      <c r="DB190" s="60"/>
      <c r="DC190" s="120"/>
      <c r="DD190" s="61"/>
      <c r="DE190" s="61"/>
      <c r="DF190" s="61"/>
      <c r="DG190" s="61"/>
      <c r="DH190" s="61"/>
      <c r="DI190" s="61"/>
      <c r="DJ190" s="58"/>
      <c r="DK190" s="58"/>
      <c r="DL190" s="58"/>
      <c r="DM190" s="59"/>
      <c r="DN190" s="59"/>
      <c r="DO190" s="59"/>
      <c r="DP190" s="62"/>
      <c r="DQ190" s="62"/>
      <c r="DR190" s="62"/>
      <c r="DS190" s="123">
        <f t="shared" si="37"/>
        <v>0</v>
      </c>
      <c r="DT190" s="123">
        <f t="shared" si="38"/>
        <v>0</v>
      </c>
    </row>
    <row r="191" spans="1:124" s="66" customFormat="1" ht="15" hidden="1" customHeight="1">
      <c r="A191" s="52">
        <v>3160</v>
      </c>
      <c r="B191" s="52" t="s">
        <v>814</v>
      </c>
      <c r="C191" s="52" t="s">
        <v>986</v>
      </c>
      <c r="D191" s="52">
        <v>4050</v>
      </c>
      <c r="E191" s="217" t="s">
        <v>458</v>
      </c>
      <c r="F191" s="217" t="s">
        <v>437</v>
      </c>
      <c r="G191" s="25">
        <v>1</v>
      </c>
      <c r="H191" s="25"/>
      <c r="I191" s="25"/>
      <c r="J191" s="25" t="s">
        <v>211</v>
      </c>
      <c r="K191" s="25" t="s">
        <v>479</v>
      </c>
      <c r="L191" s="25" t="s">
        <v>954</v>
      </c>
      <c r="M191" s="25" t="s">
        <v>488</v>
      </c>
      <c r="N191" s="25">
        <v>62034231</v>
      </c>
      <c r="O191" s="117" t="s">
        <v>966</v>
      </c>
      <c r="P191" s="51" t="s">
        <v>489</v>
      </c>
      <c r="Q191" s="25">
        <v>1050</v>
      </c>
      <c r="R191" s="25" t="s">
        <v>500</v>
      </c>
      <c r="S191" s="73" t="s">
        <v>523</v>
      </c>
      <c r="T191" s="24" t="s">
        <v>1285</v>
      </c>
      <c r="U191" s="24" t="s">
        <v>559</v>
      </c>
      <c r="V191" s="226" t="s">
        <v>1279</v>
      </c>
      <c r="W191" s="24" t="s">
        <v>570</v>
      </c>
      <c r="X191" s="24" t="s">
        <v>967</v>
      </c>
      <c r="Y191" s="24" t="s">
        <v>4</v>
      </c>
      <c r="Z191" s="24" t="s">
        <v>211</v>
      </c>
      <c r="AA191" s="24" t="s">
        <v>211</v>
      </c>
      <c r="AB191" s="53" t="s">
        <v>220</v>
      </c>
      <c r="AC191" s="53" t="s">
        <v>221</v>
      </c>
      <c r="AD191" s="53" t="s">
        <v>258</v>
      </c>
      <c r="AE191" s="53" t="s">
        <v>741</v>
      </c>
      <c r="AF191" s="25"/>
      <c r="AG191" s="24" t="s">
        <v>145</v>
      </c>
      <c r="AH191" s="226" t="s">
        <v>1770</v>
      </c>
      <c r="AI191" s="24" t="s">
        <v>642</v>
      </c>
      <c r="AJ191" s="24" t="s">
        <v>740</v>
      </c>
      <c r="AK191" s="24"/>
      <c r="AL191" s="428" t="s">
        <v>660</v>
      </c>
      <c r="AM191" s="24" t="s">
        <v>1275</v>
      </c>
      <c r="AN191" s="226"/>
      <c r="AO191" s="226"/>
      <c r="AP191" s="226"/>
      <c r="AQ191" s="24" t="s">
        <v>670</v>
      </c>
      <c r="AR191" s="24">
        <v>700</v>
      </c>
      <c r="AS191" s="197">
        <v>4.91</v>
      </c>
      <c r="AT191" s="26" t="s">
        <v>1244</v>
      </c>
      <c r="AU191" s="24">
        <v>3000</v>
      </c>
      <c r="AV191" s="24"/>
      <c r="AW191" s="24" t="s">
        <v>701</v>
      </c>
      <c r="AX191" s="54"/>
      <c r="AY191" s="54"/>
      <c r="AZ191" s="54"/>
      <c r="BA191" s="219">
        <v>1.36</v>
      </c>
      <c r="BB191" s="63"/>
      <c r="BC191" s="26" t="s">
        <v>215</v>
      </c>
      <c r="BD191" s="26" t="s">
        <v>216</v>
      </c>
      <c r="BE191" s="26" t="s">
        <v>217</v>
      </c>
      <c r="BF191" s="26"/>
      <c r="BG191" s="26">
        <f>IFERROR((BV191*(1-Assumptions!$K$3))*(1-BT191),0)</f>
        <v>24.09619872</v>
      </c>
      <c r="BH191" s="26">
        <v>45</v>
      </c>
      <c r="BI191" s="218"/>
      <c r="BJ191" s="26"/>
      <c r="BK191" s="26"/>
      <c r="BL191" s="293">
        <v>23.9</v>
      </c>
      <c r="BM191" s="26">
        <v>23.2</v>
      </c>
      <c r="BN191" s="574">
        <f t="shared" si="43"/>
        <v>23.2</v>
      </c>
      <c r="BO191" s="143">
        <f>IFERROR(((IF(BN191&gt;0,BN191)))*INDEX(Assumptions!$B:$B,MATCH(AB191,Assumptions!$A:$A,0)),0)</f>
        <v>0.46399999999999997</v>
      </c>
      <c r="BP191" s="55">
        <f>IFERROR(((IF(BN191&gt;0,BN191)))*INDEX(Assumptions!$C:$C,MATCH(AB191,Assumptions!$A:$A,0)),0)</f>
        <v>0</v>
      </c>
      <c r="BQ191" s="55">
        <f>IFERROR(((IF(BN191&gt;0,BN191)))*INDEX(Assumptions!$D:$D,MATCH(AB191,Assumptions!$A:$A,0)),0)</f>
        <v>4.6399999999999997E-2</v>
      </c>
      <c r="BR191" s="55">
        <f>IFERROR(((IF(BN191&gt;0,BN191)))*INDEX(Assumptions!$G:$G,MATCH(AC191,Assumptions!$F:$F,0)),0)</f>
        <v>0</v>
      </c>
      <c r="BS191" s="55">
        <f t="shared" si="30"/>
        <v>0.51039999999999996</v>
      </c>
      <c r="BT191" s="56">
        <f>IFERROR(INDEX(Assumptions!$B:$B,MATCH(AB191,Assumptions!$A:$A,0))+INDEX(Assumptions!$C:$C,MATCH(AB191,Assumptions!$A:$A,0))+INDEX(Assumptions!$D:$D,MATCH(AB191,Assumptions!$A:$A,0))+INDEX(Assumptions!$G:$G,MATCH(AC191,Assumptions!$F:$F,0)),0)</f>
        <v>2.1999999999999999E-2</v>
      </c>
      <c r="BU191" s="26">
        <f t="shared" si="42"/>
        <v>23.7104</v>
      </c>
      <c r="BV191" s="26">
        <f t="shared" si="31"/>
        <v>55.996000000000002</v>
      </c>
      <c r="BW191" s="26">
        <f t="shared" si="32"/>
        <v>58.819327731092443</v>
      </c>
      <c r="BX191" s="24">
        <v>2.5</v>
      </c>
      <c r="BY191" s="218">
        <v>139.99</v>
      </c>
      <c r="BZ191" s="145">
        <v>1</v>
      </c>
      <c r="CA191" s="26">
        <f t="shared" si="33"/>
        <v>23.7104</v>
      </c>
      <c r="CB191" s="26">
        <f t="shared" si="41"/>
        <v>55.996000000000002</v>
      </c>
      <c r="CC191" s="318">
        <f t="shared" si="35"/>
        <v>0.57656975498249874</v>
      </c>
      <c r="CD191" s="26">
        <f t="shared" si="36"/>
        <v>315</v>
      </c>
      <c r="CE191" s="26">
        <v>5.2</v>
      </c>
      <c r="CF191" s="26"/>
      <c r="CG191" s="64"/>
      <c r="CH191" s="64"/>
      <c r="CI191" s="64"/>
      <c r="CJ191" s="64"/>
      <c r="CK191" s="64"/>
      <c r="CL191" s="64"/>
      <c r="CM191" s="64"/>
      <c r="CN191" s="64"/>
      <c r="CO191" s="65"/>
      <c r="CP191" s="65"/>
      <c r="CQ191" s="53"/>
      <c r="CR191" s="57">
        <v>7</v>
      </c>
      <c r="CS191" s="57" t="s">
        <v>211</v>
      </c>
      <c r="CT191" s="175" t="s">
        <v>737</v>
      </c>
      <c r="CU191" s="57"/>
      <c r="CV191" s="57"/>
      <c r="CW191" s="58"/>
      <c r="CX191" s="59"/>
      <c r="CY191" s="59" t="s">
        <v>1733</v>
      </c>
      <c r="CZ191" s="60"/>
      <c r="DA191" s="60"/>
      <c r="DB191" s="60"/>
      <c r="DC191" s="120"/>
      <c r="DD191" s="61"/>
      <c r="DE191" s="61"/>
      <c r="DF191" s="61"/>
      <c r="DG191" s="61"/>
      <c r="DH191" s="61"/>
      <c r="DI191" s="61"/>
      <c r="DJ191" s="58"/>
      <c r="DK191" s="58"/>
      <c r="DL191" s="58"/>
      <c r="DM191" s="59"/>
      <c r="DN191" s="59"/>
      <c r="DO191" s="59"/>
      <c r="DP191" s="62"/>
      <c r="DQ191" s="62"/>
      <c r="DR191" s="62"/>
      <c r="DS191" s="123">
        <f t="shared" si="37"/>
        <v>0</v>
      </c>
      <c r="DT191" s="123">
        <f t="shared" si="38"/>
        <v>0</v>
      </c>
    </row>
    <row r="192" spans="1:124" s="66" customFormat="1" ht="15" hidden="1" customHeight="1">
      <c r="A192" s="52">
        <v>3165</v>
      </c>
      <c r="B192" s="52" t="s">
        <v>815</v>
      </c>
      <c r="C192" s="52" t="s">
        <v>953</v>
      </c>
      <c r="D192" s="52">
        <v>3016</v>
      </c>
      <c r="E192" s="217" t="s">
        <v>458</v>
      </c>
      <c r="F192" s="217" t="s">
        <v>459</v>
      </c>
      <c r="G192" s="25" t="s">
        <v>1485</v>
      </c>
      <c r="H192" s="25"/>
      <c r="I192" s="25"/>
      <c r="J192" s="25" t="s">
        <v>211</v>
      </c>
      <c r="K192" s="25" t="s">
        <v>479</v>
      </c>
      <c r="L192" s="25" t="s">
        <v>954</v>
      </c>
      <c r="M192" s="25" t="s">
        <v>488</v>
      </c>
      <c r="N192" s="25">
        <v>62034231</v>
      </c>
      <c r="O192" s="117" t="s">
        <v>966</v>
      </c>
      <c r="P192" s="51" t="s">
        <v>489</v>
      </c>
      <c r="Q192" s="25" t="s">
        <v>493</v>
      </c>
      <c r="R192" s="25" t="s">
        <v>7</v>
      </c>
      <c r="S192" s="73"/>
      <c r="T192" s="24" t="s">
        <v>1285</v>
      </c>
      <c r="U192" s="24" t="s">
        <v>559</v>
      </c>
      <c r="V192" s="226" t="s">
        <v>1279</v>
      </c>
      <c r="W192" s="24" t="s">
        <v>570</v>
      </c>
      <c r="X192" s="24" t="s">
        <v>967</v>
      </c>
      <c r="Y192" s="24" t="s">
        <v>4</v>
      </c>
      <c r="Z192" s="24" t="s">
        <v>211</v>
      </c>
      <c r="AA192" s="24" t="s">
        <v>211</v>
      </c>
      <c r="AB192" s="53" t="s">
        <v>220</v>
      </c>
      <c r="AC192" s="53" t="s">
        <v>221</v>
      </c>
      <c r="AD192" s="53" t="s">
        <v>258</v>
      </c>
      <c r="AE192" s="53" t="s">
        <v>741</v>
      </c>
      <c r="AF192" s="25"/>
      <c r="AG192" s="24" t="s">
        <v>145</v>
      </c>
      <c r="AH192" s="24" t="s">
        <v>627</v>
      </c>
      <c r="AI192" s="24" t="s">
        <v>647</v>
      </c>
      <c r="AJ192" s="24" t="s">
        <v>648</v>
      </c>
      <c r="AK192" s="24"/>
      <c r="AL192" s="428" t="s">
        <v>658</v>
      </c>
      <c r="AM192" s="24" t="s">
        <v>659</v>
      </c>
      <c r="AN192" s="226"/>
      <c r="AO192" s="226"/>
      <c r="AP192" s="226"/>
      <c r="AQ192" s="24" t="s">
        <v>688</v>
      </c>
      <c r="AR192" s="24">
        <v>700</v>
      </c>
      <c r="AS192" s="197">
        <v>5.25</v>
      </c>
      <c r="AT192" s="26" t="s">
        <v>1253</v>
      </c>
      <c r="AU192" s="24">
        <v>3000</v>
      </c>
      <c r="AV192" s="24"/>
      <c r="AW192" s="24"/>
      <c r="AX192" s="54"/>
      <c r="AY192" s="54"/>
      <c r="AZ192" s="54"/>
      <c r="BA192" s="219">
        <v>1.44</v>
      </c>
      <c r="BB192" s="63"/>
      <c r="BC192" s="26" t="s">
        <v>215</v>
      </c>
      <c r="BD192" s="26" t="s">
        <v>216</v>
      </c>
      <c r="BE192" s="26" t="s">
        <v>217</v>
      </c>
      <c r="BF192" s="26"/>
      <c r="BG192" s="26">
        <f>IFERROR((BV192*(1-Assumptions!$K$3))*(1-BT192),0)</f>
        <v>25.817478719999997</v>
      </c>
      <c r="BH192" s="26">
        <v>45</v>
      </c>
      <c r="BI192" s="26"/>
      <c r="BJ192" s="26"/>
      <c r="BK192" s="26"/>
      <c r="BL192" s="294">
        <v>25.1</v>
      </c>
      <c r="BM192" s="26"/>
      <c r="BN192" s="574">
        <f t="shared" si="43"/>
        <v>25.1</v>
      </c>
      <c r="BO192" s="143">
        <f>IFERROR(((IF(BN192&gt;0,BN192)))*INDEX(Assumptions!$B:$B,MATCH(AB192,Assumptions!$A:$A,0)),0)</f>
        <v>0.502</v>
      </c>
      <c r="BP192" s="55">
        <f>IFERROR(((IF(BN192&gt;0,BN192)))*INDEX(Assumptions!$C:$C,MATCH(AB192,Assumptions!$A:$A,0)),0)</f>
        <v>0</v>
      </c>
      <c r="BQ192" s="55">
        <f>IFERROR(((IF(BN192&gt;0,BN192)))*INDEX(Assumptions!$D:$D,MATCH(AB192,Assumptions!$A:$A,0)),0)</f>
        <v>5.0200000000000002E-2</v>
      </c>
      <c r="BR192" s="55">
        <f>IFERROR(((IF(BN192&gt;0,BN192)))*INDEX(Assumptions!$G:$G,MATCH(AC192,Assumptions!$F:$F,0)),0)</f>
        <v>0</v>
      </c>
      <c r="BS192" s="55">
        <f t="shared" si="30"/>
        <v>0.55220000000000002</v>
      </c>
      <c r="BT192" s="56">
        <f>IFERROR(INDEX(Assumptions!$B:$B,MATCH(AB192,Assumptions!$A:$A,0))+INDEX(Assumptions!$C:$C,MATCH(AB192,Assumptions!$A:$A,0))+INDEX(Assumptions!$D:$D,MATCH(AB192,Assumptions!$A:$A,0))+INDEX(Assumptions!$G:$G,MATCH(AC192,Assumptions!$F:$F,0)),0)</f>
        <v>2.1999999999999999E-2</v>
      </c>
      <c r="BU192" s="26">
        <f t="shared" si="42"/>
        <v>25.652200000000001</v>
      </c>
      <c r="BV192" s="26">
        <f t="shared" si="31"/>
        <v>59.996000000000002</v>
      </c>
      <c r="BW192" s="26">
        <f t="shared" si="32"/>
        <v>63.02100840336135</v>
      </c>
      <c r="BX192" s="24">
        <v>2.5</v>
      </c>
      <c r="BY192" s="218">
        <v>149.99</v>
      </c>
      <c r="BZ192" s="145">
        <v>1</v>
      </c>
      <c r="CA192" s="26">
        <f t="shared" si="33"/>
        <v>25.652200000000001</v>
      </c>
      <c r="CB192" s="26">
        <f t="shared" si="41"/>
        <v>59.996000000000002</v>
      </c>
      <c r="CC192" s="318">
        <f t="shared" si="35"/>
        <v>0.57243482898859921</v>
      </c>
      <c r="CD192" s="26">
        <f t="shared" si="36"/>
        <v>630</v>
      </c>
      <c r="CE192" s="26">
        <v>6.1</v>
      </c>
      <c r="CF192" s="26"/>
      <c r="CG192" s="64"/>
      <c r="CH192" s="64"/>
      <c r="CI192" s="64"/>
      <c r="CJ192" s="64"/>
      <c r="CK192" s="64"/>
      <c r="CL192" s="64"/>
      <c r="CM192" s="64"/>
      <c r="CN192" s="64"/>
      <c r="CO192" s="65"/>
      <c r="CP192" s="65"/>
      <c r="CQ192" s="53"/>
      <c r="CR192" s="57">
        <v>14</v>
      </c>
      <c r="CS192" s="57" t="s">
        <v>211</v>
      </c>
      <c r="CT192" s="175" t="s">
        <v>737</v>
      </c>
      <c r="CU192" s="57"/>
      <c r="CV192" s="57"/>
      <c r="CW192" s="58"/>
      <c r="CX192" s="59"/>
      <c r="CY192" s="59" t="s">
        <v>1734</v>
      </c>
      <c r="CZ192" s="60"/>
      <c r="DA192" s="60"/>
      <c r="DB192" s="60"/>
      <c r="DC192" s="120"/>
      <c r="DD192" s="61"/>
      <c r="DE192" s="61"/>
      <c r="DF192" s="61"/>
      <c r="DG192" s="61"/>
      <c r="DH192" s="61"/>
      <c r="DI192" s="61"/>
      <c r="DJ192" s="58"/>
      <c r="DK192" s="58"/>
      <c r="DL192" s="58"/>
      <c r="DM192" s="59"/>
      <c r="DN192" s="59"/>
      <c r="DO192" s="59"/>
      <c r="DP192" s="62"/>
      <c r="DQ192" s="62"/>
      <c r="DR192" s="62"/>
      <c r="DS192" s="123">
        <f t="shared" si="37"/>
        <v>0</v>
      </c>
      <c r="DT192" s="123">
        <f t="shared" si="38"/>
        <v>0</v>
      </c>
    </row>
    <row r="193" spans="1:124" s="66" customFormat="1" ht="15" hidden="1" customHeight="1">
      <c r="A193" s="52">
        <v>3170</v>
      </c>
      <c r="B193" s="52" t="s">
        <v>816</v>
      </c>
      <c r="C193" s="52" t="s">
        <v>971</v>
      </c>
      <c r="D193" s="52">
        <v>6117</v>
      </c>
      <c r="E193" s="217" t="s">
        <v>458</v>
      </c>
      <c r="F193" s="217" t="s">
        <v>432</v>
      </c>
      <c r="G193" s="25" t="s">
        <v>1485</v>
      </c>
      <c r="H193" s="25"/>
      <c r="I193" s="217"/>
      <c r="J193" s="25" t="s">
        <v>211</v>
      </c>
      <c r="K193" s="25" t="s">
        <v>479</v>
      </c>
      <c r="L193" s="423" t="s">
        <v>1576</v>
      </c>
      <c r="M193" s="25" t="s">
        <v>488</v>
      </c>
      <c r="N193" s="25">
        <v>62034231</v>
      </c>
      <c r="O193" s="117" t="s">
        <v>966</v>
      </c>
      <c r="P193" s="51" t="s">
        <v>489</v>
      </c>
      <c r="Q193" s="25" t="s">
        <v>491</v>
      </c>
      <c r="R193" s="25" t="s">
        <v>498</v>
      </c>
      <c r="S193" s="73"/>
      <c r="T193" s="24" t="s">
        <v>562</v>
      </c>
      <c r="U193" s="24" t="s">
        <v>559</v>
      </c>
      <c r="V193" s="226" t="s">
        <v>1279</v>
      </c>
      <c r="W193" s="24" t="s">
        <v>570</v>
      </c>
      <c r="X193" s="24" t="s">
        <v>967</v>
      </c>
      <c r="Y193" s="24" t="s">
        <v>4</v>
      </c>
      <c r="Z193" s="24" t="s">
        <v>211</v>
      </c>
      <c r="AA193" s="24" t="s">
        <v>211</v>
      </c>
      <c r="AB193" s="53" t="s">
        <v>267</v>
      </c>
      <c r="AC193" s="53" t="s">
        <v>585</v>
      </c>
      <c r="AD193" s="53" t="s">
        <v>1294</v>
      </c>
      <c r="AE193" s="53" t="s">
        <v>585</v>
      </c>
      <c r="AF193" s="25"/>
      <c r="AG193" s="24" t="s">
        <v>145</v>
      </c>
      <c r="AH193" s="24" t="s">
        <v>627</v>
      </c>
      <c r="AI193" s="24" t="s">
        <v>640</v>
      </c>
      <c r="AJ193" s="24" t="s">
        <v>648</v>
      </c>
      <c r="AK193" s="24">
        <v>16</v>
      </c>
      <c r="AL193" s="226" t="s">
        <v>658</v>
      </c>
      <c r="AM193" s="24" t="s">
        <v>659</v>
      </c>
      <c r="AN193" s="226"/>
      <c r="AO193" s="226"/>
      <c r="AP193" s="226"/>
      <c r="AQ193" s="24" t="s">
        <v>7</v>
      </c>
      <c r="AR193" s="24">
        <v>700</v>
      </c>
      <c r="AS193" s="197">
        <v>5.25</v>
      </c>
      <c r="AT193" s="26" t="s">
        <v>1253</v>
      </c>
      <c r="AU193" s="24">
        <v>3000</v>
      </c>
      <c r="AV193" s="24"/>
      <c r="AW193" s="24" t="s">
        <v>699</v>
      </c>
      <c r="AX193" s="54"/>
      <c r="AY193" s="54"/>
      <c r="AZ193" s="54"/>
      <c r="BA193" s="444"/>
      <c r="BB193" s="63"/>
      <c r="BC193" s="26" t="s">
        <v>215</v>
      </c>
      <c r="BD193" s="26" t="s">
        <v>216</v>
      </c>
      <c r="BE193" s="26" t="s">
        <v>1043</v>
      </c>
      <c r="BF193" s="26"/>
      <c r="BG193" s="26">
        <f>IFERROR((BV193*(1-Assumptions!$K$3))*(1-BT193),0)</f>
        <v>22.878239999999998</v>
      </c>
      <c r="BH193" s="26">
        <f>BI193*2</f>
        <v>42</v>
      </c>
      <c r="BI193" s="218">
        <v>21</v>
      </c>
      <c r="BJ193" s="26"/>
      <c r="BK193" s="26"/>
      <c r="BL193" s="218"/>
      <c r="BM193" s="26"/>
      <c r="BN193" s="26">
        <f t="shared" si="43"/>
        <v>21</v>
      </c>
      <c r="BO193" s="143">
        <f>IFERROR(((IF(BN193&gt;0,BN193)))*INDEX(Assumptions!$B:$B,MATCH(AB193,Assumptions!$A:$A,0)),0)</f>
        <v>0.42</v>
      </c>
      <c r="BP193" s="55">
        <f>IFERROR(((IF(BN193&gt;0,BN193)))*INDEX(Assumptions!$C:$C,MATCH(AB193,Assumptions!$A:$A,0)),0)</f>
        <v>0</v>
      </c>
      <c r="BQ193" s="55">
        <f>IFERROR(((IF(BN193&gt;0,BN193)))*INDEX(Assumptions!$D:$D,MATCH(AB193,Assumptions!$A:$A,0)),0)</f>
        <v>4.2000000000000003E-2</v>
      </c>
      <c r="BR193" s="55">
        <f>IFERROR(((IF(BN193&gt;0,BN193)))*INDEX(Assumptions!$G:$G,MATCH(AC193,Assumptions!$F:$F,0)),0)</f>
        <v>0</v>
      </c>
      <c r="BS193" s="55">
        <f t="shared" si="30"/>
        <v>0.46199999999999997</v>
      </c>
      <c r="BT193" s="56">
        <f>IFERROR(INDEX(Assumptions!$B:$B,MATCH(AB193,Assumptions!$A:$A,0))+INDEX(Assumptions!$C:$C,MATCH(AB193,Assumptions!$A:$A,0))+INDEX(Assumptions!$D:$D,MATCH(AB193,Assumptions!$A:$A,0))+INDEX(Assumptions!$G:$G,MATCH(AC193,Assumptions!$F:$F,0)),0)</f>
        <v>0</v>
      </c>
      <c r="BU193" s="26">
        <f t="shared" si="42"/>
        <v>21.462</v>
      </c>
      <c r="BV193" s="26">
        <f t="shared" si="31"/>
        <v>51.996000000000002</v>
      </c>
      <c r="BW193" s="26">
        <f t="shared" si="32"/>
        <v>54.617647058823536</v>
      </c>
      <c r="BX193" s="24">
        <v>2.5</v>
      </c>
      <c r="BY193" s="168">
        <v>129.99</v>
      </c>
      <c r="BZ193" s="145">
        <v>1</v>
      </c>
      <c r="CA193" s="26">
        <f t="shared" si="33"/>
        <v>21.462</v>
      </c>
      <c r="CB193" s="26">
        <f t="shared" si="41"/>
        <v>51.996000000000002</v>
      </c>
      <c r="CC193" s="318">
        <f t="shared" si="35"/>
        <v>0.58723747980613894</v>
      </c>
      <c r="CD193" s="26">
        <f t="shared" si="36"/>
        <v>294</v>
      </c>
      <c r="CE193" s="26"/>
      <c r="CF193" s="26"/>
      <c r="CG193" s="64"/>
      <c r="CH193" s="64"/>
      <c r="CI193" s="64"/>
      <c r="CJ193" s="64"/>
      <c r="CK193" s="64"/>
      <c r="CL193" s="64"/>
      <c r="CM193" s="64"/>
      <c r="CN193" s="64"/>
      <c r="CO193" s="65"/>
      <c r="CP193" s="65"/>
      <c r="CQ193" s="53"/>
      <c r="CR193" s="57">
        <v>7</v>
      </c>
      <c r="CS193" s="57" t="s">
        <v>211</v>
      </c>
      <c r="CT193" s="175" t="s">
        <v>723</v>
      </c>
      <c r="CU193" s="57"/>
      <c r="CV193" s="57"/>
      <c r="CW193" s="58"/>
      <c r="CX193" s="59"/>
      <c r="CY193" s="59"/>
      <c r="CZ193" s="60"/>
      <c r="DA193" s="60"/>
      <c r="DB193" s="60"/>
      <c r="DC193" s="120"/>
      <c r="DD193" s="61"/>
      <c r="DE193" s="61"/>
      <c r="DF193" s="61"/>
      <c r="DG193" s="61"/>
      <c r="DH193" s="61"/>
      <c r="DI193" s="61"/>
      <c r="DJ193" s="58"/>
      <c r="DK193" s="58"/>
      <c r="DL193" s="58"/>
      <c r="DM193" s="59"/>
      <c r="DN193" s="59"/>
      <c r="DO193" s="59"/>
      <c r="DP193" s="62"/>
      <c r="DQ193" s="62"/>
      <c r="DR193" s="62"/>
      <c r="DS193" s="123">
        <f t="shared" si="37"/>
        <v>0</v>
      </c>
      <c r="DT193" s="123">
        <f t="shared" si="38"/>
        <v>0</v>
      </c>
    </row>
    <row r="194" spans="1:124" s="66" customFormat="1" ht="15" hidden="1" customHeight="1">
      <c r="A194" s="52">
        <v>3175</v>
      </c>
      <c r="B194" s="52" t="s">
        <v>817</v>
      </c>
      <c r="C194" s="52" t="s">
        <v>492</v>
      </c>
      <c r="D194" s="206">
        <v>2509</v>
      </c>
      <c r="E194" s="217" t="s">
        <v>458</v>
      </c>
      <c r="F194" s="217" t="s">
        <v>434</v>
      </c>
      <c r="G194" s="25">
        <v>1</v>
      </c>
      <c r="H194" s="25"/>
      <c r="I194" s="217"/>
      <c r="J194" s="25" t="s">
        <v>211</v>
      </c>
      <c r="K194" s="25" t="s">
        <v>479</v>
      </c>
      <c r="L194" s="217" t="s">
        <v>954</v>
      </c>
      <c r="M194" s="25" t="s">
        <v>488</v>
      </c>
      <c r="N194" s="25">
        <v>62034231</v>
      </c>
      <c r="O194" s="117" t="s">
        <v>966</v>
      </c>
      <c r="P194" s="51" t="s">
        <v>489</v>
      </c>
      <c r="Q194" s="25" t="s">
        <v>492</v>
      </c>
      <c r="R194" s="25" t="s">
        <v>492</v>
      </c>
      <c r="S194" s="217" t="s">
        <v>1016</v>
      </c>
      <c r="T194" s="24" t="s">
        <v>1285</v>
      </c>
      <c r="U194" s="24" t="s">
        <v>559</v>
      </c>
      <c r="V194" s="226" t="s">
        <v>1279</v>
      </c>
      <c r="W194" s="24" t="s">
        <v>570</v>
      </c>
      <c r="X194" s="24" t="s">
        <v>967</v>
      </c>
      <c r="Y194" s="24" t="s">
        <v>4</v>
      </c>
      <c r="Z194" s="24" t="s">
        <v>211</v>
      </c>
      <c r="AA194" s="24" t="s">
        <v>211</v>
      </c>
      <c r="AB194" s="53" t="s">
        <v>220</v>
      </c>
      <c r="AC194" s="53" t="s">
        <v>221</v>
      </c>
      <c r="AD194" s="53" t="s">
        <v>258</v>
      </c>
      <c r="AE194" s="53" t="s">
        <v>741</v>
      </c>
      <c r="AF194" s="25"/>
      <c r="AG194" s="24" t="s">
        <v>145</v>
      </c>
      <c r="AH194" s="226" t="s">
        <v>1771</v>
      </c>
      <c r="AI194" s="226" t="s">
        <v>641</v>
      </c>
      <c r="AJ194" s="24" t="s">
        <v>740</v>
      </c>
      <c r="AK194" s="24"/>
      <c r="AL194" s="428" t="s">
        <v>654</v>
      </c>
      <c r="AM194" s="226" t="s">
        <v>655</v>
      </c>
      <c r="AN194" s="226"/>
      <c r="AO194" s="226"/>
      <c r="AP194" s="226"/>
      <c r="AQ194" s="24" t="s">
        <v>688</v>
      </c>
      <c r="AR194" s="24">
        <v>700</v>
      </c>
      <c r="AS194" s="197">
        <v>4.7</v>
      </c>
      <c r="AT194" s="26" t="s">
        <v>1257</v>
      </c>
      <c r="AU194" s="24">
        <v>3000</v>
      </c>
      <c r="AV194" s="24"/>
      <c r="AW194" s="24" t="s">
        <v>700</v>
      </c>
      <c r="AX194" s="54"/>
      <c r="AY194" s="54"/>
      <c r="AZ194" s="54"/>
      <c r="BA194" s="219">
        <v>1.38</v>
      </c>
      <c r="BB194" s="63"/>
      <c r="BC194" s="26" t="s">
        <v>215</v>
      </c>
      <c r="BD194" s="26" t="s">
        <v>216</v>
      </c>
      <c r="BE194" s="26" t="s">
        <v>217</v>
      </c>
      <c r="BF194" s="26"/>
      <c r="BG194" s="26">
        <f>IFERROR((BV194*(1-Assumptions!$K$3))*(1-BT194),0)</f>
        <v>20.653638719999996</v>
      </c>
      <c r="BH194" s="26">
        <v>45</v>
      </c>
      <c r="BI194" s="26"/>
      <c r="BJ194" s="26"/>
      <c r="BK194" s="26"/>
      <c r="BL194" s="296">
        <v>21.7</v>
      </c>
      <c r="BM194" s="26">
        <v>19.3</v>
      </c>
      <c r="BN194" s="574">
        <f t="shared" si="43"/>
        <v>19.3</v>
      </c>
      <c r="BO194" s="143">
        <f>IFERROR(((IF(BN194&gt;0,BN194)))*INDEX(Assumptions!$B:$B,MATCH(AB194,Assumptions!$A:$A,0)),0)</f>
        <v>0.38600000000000001</v>
      </c>
      <c r="BP194" s="55">
        <f>IFERROR(((IF(BN194&gt;0,BN194)))*INDEX(Assumptions!$C:$C,MATCH(AB194,Assumptions!$A:$A,0)),0)</f>
        <v>0</v>
      </c>
      <c r="BQ194" s="55">
        <f>IFERROR(((IF(BN194&gt;0,BN194)))*INDEX(Assumptions!$D:$D,MATCH(AB194,Assumptions!$A:$A,0)),0)</f>
        <v>3.8600000000000002E-2</v>
      </c>
      <c r="BR194" s="55">
        <f>IFERROR(((IF(BN194&gt;0,BN194)))*INDEX(Assumptions!$G:$G,MATCH(AC194,Assumptions!$F:$F,0)),0)</f>
        <v>0</v>
      </c>
      <c r="BS194" s="55">
        <f t="shared" si="30"/>
        <v>0.42460000000000003</v>
      </c>
      <c r="BT194" s="56">
        <f>IFERROR(INDEX(Assumptions!$B:$B,MATCH(AB194,Assumptions!$A:$A,0))+INDEX(Assumptions!$C:$C,MATCH(AB194,Assumptions!$A:$A,0))+INDEX(Assumptions!$D:$D,MATCH(AB194,Assumptions!$A:$A,0))+INDEX(Assumptions!$G:$G,MATCH(AC194,Assumptions!$F:$F,0)),0)</f>
        <v>2.1999999999999999E-2</v>
      </c>
      <c r="BU194" s="26">
        <f t="shared" ref="BU194:BU216" si="44">((IF(BN194&gt;0,BN194,IF(BM194&gt;0,BM194,IF(BI194&gt;0,BI194,0)))))+BS194</f>
        <v>19.724600000000002</v>
      </c>
      <c r="BV194" s="218">
        <f t="shared" si="31"/>
        <v>47.995999999999995</v>
      </c>
      <c r="BW194" s="26">
        <f t="shared" si="32"/>
        <v>50.415966386554622</v>
      </c>
      <c r="BX194" s="24">
        <v>2.5</v>
      </c>
      <c r="BY194" s="168">
        <v>119.99</v>
      </c>
      <c r="BZ194" s="145">
        <v>1</v>
      </c>
      <c r="CA194" s="218">
        <f t="shared" si="33"/>
        <v>19.724600000000002</v>
      </c>
      <c r="CB194" s="26">
        <f t="shared" si="41"/>
        <v>47.995999999999995</v>
      </c>
      <c r="CC194" s="318">
        <f t="shared" si="35"/>
        <v>0.58903658638219847</v>
      </c>
      <c r="CD194" s="26">
        <f t="shared" si="36"/>
        <v>630</v>
      </c>
      <c r="CE194" s="218" t="s">
        <v>7</v>
      </c>
      <c r="CF194" s="26"/>
      <c r="CG194" s="64"/>
      <c r="CH194" s="64"/>
      <c r="CI194" s="64"/>
      <c r="CJ194" s="64"/>
      <c r="CK194" s="64"/>
      <c r="CL194" s="64"/>
      <c r="CM194" s="64"/>
      <c r="CN194" s="64"/>
      <c r="CO194" s="65"/>
      <c r="CP194" s="65"/>
      <c r="CQ194" s="53"/>
      <c r="CR194" s="57">
        <v>14</v>
      </c>
      <c r="CS194" s="57" t="s">
        <v>211</v>
      </c>
      <c r="CT194" s="175" t="s">
        <v>737</v>
      </c>
      <c r="CU194" s="57"/>
      <c r="CV194" s="57"/>
      <c r="CW194" s="58"/>
      <c r="CX194" s="59"/>
      <c r="CY194" s="59" t="s">
        <v>1735</v>
      </c>
      <c r="CZ194" s="60"/>
      <c r="DA194" s="60"/>
      <c r="DB194" s="60"/>
      <c r="DC194" s="120"/>
      <c r="DD194" s="61"/>
      <c r="DE194" s="61"/>
      <c r="DF194" s="61"/>
      <c r="DG194" s="61"/>
      <c r="DH194" s="61"/>
      <c r="DI194" s="61"/>
      <c r="DJ194" s="58"/>
      <c r="DK194" s="58"/>
      <c r="DL194" s="58"/>
      <c r="DM194" s="59"/>
      <c r="DN194" s="59"/>
      <c r="DO194" s="59"/>
      <c r="DP194" s="62"/>
      <c r="DQ194" s="62"/>
      <c r="DR194" s="62"/>
      <c r="DS194" s="123">
        <f t="shared" si="37"/>
        <v>0</v>
      </c>
      <c r="DT194" s="123">
        <f t="shared" si="38"/>
        <v>0</v>
      </c>
    </row>
    <row r="195" spans="1:124" s="66" customFormat="1" ht="15" hidden="1" customHeight="1">
      <c r="A195" s="52">
        <v>3180</v>
      </c>
      <c r="B195" s="52" t="s">
        <v>763</v>
      </c>
      <c r="C195" s="52" t="s">
        <v>246</v>
      </c>
      <c r="D195" s="52">
        <v>5028</v>
      </c>
      <c r="E195" s="217" t="s">
        <v>460</v>
      </c>
      <c r="F195" s="217" t="s">
        <v>450</v>
      </c>
      <c r="G195" s="25">
        <v>2</v>
      </c>
      <c r="H195" s="25"/>
      <c r="I195" s="217"/>
      <c r="J195" s="25" t="s">
        <v>211</v>
      </c>
      <c r="K195" s="25" t="s">
        <v>479</v>
      </c>
      <c r="L195" s="423" t="s">
        <v>1576</v>
      </c>
      <c r="M195" s="25" t="s">
        <v>488</v>
      </c>
      <c r="N195" s="25">
        <v>62034231</v>
      </c>
      <c r="O195" s="117" t="s">
        <v>966</v>
      </c>
      <c r="P195" s="51" t="s">
        <v>489</v>
      </c>
      <c r="Q195" s="25">
        <v>1080</v>
      </c>
      <c r="R195" s="25" t="s">
        <v>503</v>
      </c>
      <c r="S195" s="73"/>
      <c r="T195" s="24" t="s">
        <v>567</v>
      </c>
      <c r="U195" s="24" t="s">
        <v>571</v>
      </c>
      <c r="V195" s="226" t="s">
        <v>1279</v>
      </c>
      <c r="W195" s="24" t="s">
        <v>570</v>
      </c>
      <c r="X195" s="24" t="s">
        <v>967</v>
      </c>
      <c r="Y195" s="24" t="s">
        <v>4</v>
      </c>
      <c r="Z195" s="24" t="s">
        <v>211</v>
      </c>
      <c r="AA195" s="24" t="s">
        <v>211</v>
      </c>
      <c r="AB195" s="53" t="s">
        <v>267</v>
      </c>
      <c r="AC195" s="53" t="s">
        <v>585</v>
      </c>
      <c r="AD195" s="53" t="s">
        <v>1294</v>
      </c>
      <c r="AE195" s="53" t="s">
        <v>585</v>
      </c>
      <c r="AF195" s="25"/>
      <c r="AG195" s="24" t="s">
        <v>145</v>
      </c>
      <c r="AH195" s="226" t="s">
        <v>1772</v>
      </c>
      <c r="AI195" s="226" t="s">
        <v>645</v>
      </c>
      <c r="AJ195" s="24" t="s">
        <v>740</v>
      </c>
      <c r="AK195" s="24">
        <v>23</v>
      </c>
      <c r="AL195" s="226" t="s">
        <v>660</v>
      </c>
      <c r="AM195" s="226" t="s">
        <v>1276</v>
      </c>
      <c r="AN195" s="226"/>
      <c r="AO195" s="226"/>
      <c r="AP195" s="226"/>
      <c r="AQ195" s="24" t="s">
        <v>688</v>
      </c>
      <c r="AR195" s="24">
        <v>700</v>
      </c>
      <c r="AS195" s="197">
        <v>4.5</v>
      </c>
      <c r="AT195" s="26" t="s">
        <v>1256</v>
      </c>
      <c r="AU195" s="24">
        <v>3000</v>
      </c>
      <c r="AV195" s="24"/>
      <c r="AW195" s="24" t="s">
        <v>702</v>
      </c>
      <c r="AX195" s="54"/>
      <c r="AY195" s="54"/>
      <c r="AZ195" s="54"/>
      <c r="BA195" s="444"/>
      <c r="BB195" s="63"/>
      <c r="BC195" s="26" t="s">
        <v>215</v>
      </c>
      <c r="BD195" s="26" t="s">
        <v>216</v>
      </c>
      <c r="BE195" s="26" t="s">
        <v>1043</v>
      </c>
      <c r="BF195" s="26"/>
      <c r="BG195" s="26">
        <f>IFERROR((BV195*(1-Assumptions!$K$3))*(1-BT195),0)</f>
        <v>22.878239999999998</v>
      </c>
      <c r="BH195" s="26">
        <f>BI195*2</f>
        <v>42</v>
      </c>
      <c r="BI195" s="26">
        <v>21</v>
      </c>
      <c r="BJ195" s="26"/>
      <c r="BK195" s="26"/>
      <c r="BL195" s="218"/>
      <c r="BM195" s="26"/>
      <c r="BN195" s="26">
        <f t="shared" si="43"/>
        <v>21</v>
      </c>
      <c r="BO195" s="143">
        <f>IFERROR(((IF(BN195&gt;0,BN195)))*INDEX(Assumptions!$B:$B,MATCH(AB195,Assumptions!$A:$A,0)),0)</f>
        <v>0.42</v>
      </c>
      <c r="BP195" s="55">
        <f>IFERROR(((IF(BN195&gt;0,BN195)))*INDEX(Assumptions!$C:$C,MATCH(AB195,Assumptions!$A:$A,0)),0)</f>
        <v>0</v>
      </c>
      <c r="BQ195" s="55">
        <f>IFERROR(((IF(BN195&gt;0,BN195)))*INDEX(Assumptions!$D:$D,MATCH(AB195,Assumptions!$A:$A,0)),0)</f>
        <v>4.2000000000000003E-2</v>
      </c>
      <c r="BR195" s="55">
        <f>IFERROR(((IF(BN195&gt;0,BN195)))*INDEX(Assumptions!$G:$G,MATCH(AC195,Assumptions!$F:$F,0)),0)</f>
        <v>0</v>
      </c>
      <c r="BS195" s="55">
        <f t="shared" si="30"/>
        <v>0.46199999999999997</v>
      </c>
      <c r="BT195" s="56">
        <f>IFERROR(INDEX(Assumptions!$B:$B,MATCH(AB195,Assumptions!$A:$A,0))+INDEX(Assumptions!$C:$C,MATCH(AB195,Assumptions!$A:$A,0))+INDEX(Assumptions!$D:$D,MATCH(AB195,Assumptions!$A:$A,0))+INDEX(Assumptions!$G:$G,MATCH(AC195,Assumptions!$F:$F,0)),0)</f>
        <v>0</v>
      </c>
      <c r="BU195" s="26">
        <f t="shared" si="44"/>
        <v>21.462</v>
      </c>
      <c r="BV195" s="218">
        <f t="shared" si="31"/>
        <v>51.996000000000002</v>
      </c>
      <c r="BW195" s="26">
        <f t="shared" si="32"/>
        <v>54.617647058823536</v>
      </c>
      <c r="BX195" s="24">
        <v>2.5</v>
      </c>
      <c r="BY195" s="218">
        <v>129.99</v>
      </c>
      <c r="BZ195" s="145">
        <v>1</v>
      </c>
      <c r="CA195" s="218">
        <f t="shared" si="33"/>
        <v>21.462</v>
      </c>
      <c r="CB195" s="26">
        <f t="shared" si="41"/>
        <v>51.996000000000002</v>
      </c>
      <c r="CC195" s="316">
        <f t="shared" si="35"/>
        <v>0.58723747980613894</v>
      </c>
      <c r="CD195" s="26">
        <f t="shared" si="36"/>
        <v>84</v>
      </c>
      <c r="CE195" s="218"/>
      <c r="CF195" s="26"/>
      <c r="CG195" s="64"/>
      <c r="CH195" s="64"/>
      <c r="CI195" s="64"/>
      <c r="CJ195" s="64"/>
      <c r="CK195" s="64"/>
      <c r="CL195" s="64"/>
      <c r="CM195" s="64"/>
      <c r="CN195" s="64"/>
      <c r="CO195" s="65"/>
      <c r="CP195" s="65"/>
      <c r="CQ195" s="53"/>
      <c r="CR195" s="57">
        <v>2</v>
      </c>
      <c r="CS195" s="57" t="s">
        <v>211</v>
      </c>
      <c r="CT195" s="175" t="s">
        <v>723</v>
      </c>
      <c r="CU195" s="57"/>
      <c r="CV195" s="57"/>
      <c r="CW195" s="58"/>
      <c r="CX195" s="59"/>
      <c r="CY195" s="59"/>
      <c r="CZ195" s="60"/>
      <c r="DA195" s="60"/>
      <c r="DB195" s="60"/>
      <c r="DC195" s="120"/>
      <c r="DD195" s="61"/>
      <c r="DE195" s="61"/>
      <c r="DF195" s="61"/>
      <c r="DG195" s="61"/>
      <c r="DH195" s="61"/>
      <c r="DI195" s="61"/>
      <c r="DJ195" s="58"/>
      <c r="DK195" s="58"/>
      <c r="DL195" s="58"/>
      <c r="DM195" s="59"/>
      <c r="DN195" s="59"/>
      <c r="DO195" s="59"/>
      <c r="DP195" s="62"/>
      <c r="DQ195" s="62"/>
      <c r="DR195" s="62"/>
      <c r="DS195" s="123">
        <f t="shared" si="37"/>
        <v>0</v>
      </c>
      <c r="DT195" s="123">
        <f t="shared" si="38"/>
        <v>0</v>
      </c>
    </row>
    <row r="196" spans="1:124" s="66" customFormat="1" ht="15" hidden="1" customHeight="1">
      <c r="A196" s="52">
        <v>3185</v>
      </c>
      <c r="B196" s="52" t="s">
        <v>818</v>
      </c>
      <c r="C196" s="52" t="s">
        <v>986</v>
      </c>
      <c r="D196" s="52">
        <v>4051</v>
      </c>
      <c r="E196" s="217" t="s">
        <v>460</v>
      </c>
      <c r="F196" s="217" t="s">
        <v>461</v>
      </c>
      <c r="G196" s="25">
        <v>1</v>
      </c>
      <c r="H196" s="25"/>
      <c r="I196" s="217"/>
      <c r="J196" s="25" t="s">
        <v>211</v>
      </c>
      <c r="K196" s="25" t="s">
        <v>479</v>
      </c>
      <c r="L196" s="25" t="s">
        <v>954</v>
      </c>
      <c r="M196" s="25" t="s">
        <v>488</v>
      </c>
      <c r="N196" s="25">
        <v>62034231</v>
      </c>
      <c r="O196" s="117" t="s">
        <v>966</v>
      </c>
      <c r="P196" s="51" t="s">
        <v>489</v>
      </c>
      <c r="Q196" s="25">
        <v>2020</v>
      </c>
      <c r="R196" s="25" t="s">
        <v>505</v>
      </c>
      <c r="S196" s="73"/>
      <c r="T196" s="24" t="s">
        <v>567</v>
      </c>
      <c r="U196" s="24" t="s">
        <v>571</v>
      </c>
      <c r="V196" s="226" t="s">
        <v>1279</v>
      </c>
      <c r="W196" s="24" t="s">
        <v>570</v>
      </c>
      <c r="X196" s="24" t="s">
        <v>967</v>
      </c>
      <c r="Y196" s="24" t="s">
        <v>4</v>
      </c>
      <c r="Z196" s="24" t="s">
        <v>211</v>
      </c>
      <c r="AA196" s="24" t="s">
        <v>211</v>
      </c>
      <c r="AB196" s="53" t="s">
        <v>220</v>
      </c>
      <c r="AC196" s="53" t="s">
        <v>221</v>
      </c>
      <c r="AD196" s="53" t="s">
        <v>258</v>
      </c>
      <c r="AE196" s="53" t="s">
        <v>741</v>
      </c>
      <c r="AF196" s="25"/>
      <c r="AG196" s="24" t="s">
        <v>145</v>
      </c>
      <c r="AH196" s="226" t="s">
        <v>1772</v>
      </c>
      <c r="AI196" s="24" t="s">
        <v>645</v>
      </c>
      <c r="AJ196" s="24" t="s">
        <v>740</v>
      </c>
      <c r="AK196" s="24"/>
      <c r="AL196" s="428" t="s">
        <v>660</v>
      </c>
      <c r="AM196" s="24" t="s">
        <v>1276</v>
      </c>
      <c r="AN196" s="226"/>
      <c r="AO196" s="226"/>
      <c r="AP196" s="226"/>
      <c r="AQ196" s="24" t="s">
        <v>688</v>
      </c>
      <c r="AR196" s="24">
        <v>700</v>
      </c>
      <c r="AS196" s="197">
        <v>4.5</v>
      </c>
      <c r="AT196" s="218" t="s">
        <v>1256</v>
      </c>
      <c r="AU196" s="24">
        <v>3000</v>
      </c>
      <c r="AV196" s="24"/>
      <c r="AW196" s="24" t="s">
        <v>702</v>
      </c>
      <c r="AX196" s="54"/>
      <c r="AY196" s="54"/>
      <c r="AZ196" s="54"/>
      <c r="BA196" s="219">
        <v>1.29</v>
      </c>
      <c r="BB196" s="63"/>
      <c r="BC196" s="26" t="s">
        <v>215</v>
      </c>
      <c r="BD196" s="26" t="s">
        <v>216</v>
      </c>
      <c r="BE196" s="26" t="s">
        <v>217</v>
      </c>
      <c r="BF196" s="26"/>
      <c r="BG196" s="26">
        <f>IFERROR((BV196*(1-Assumptions!$K$3))*(1-BT196),0)</f>
        <v>24.09619872</v>
      </c>
      <c r="BH196" s="26">
        <v>45</v>
      </c>
      <c r="BI196" s="26"/>
      <c r="BJ196" s="26"/>
      <c r="BK196" s="26"/>
      <c r="BL196" s="294">
        <v>23.5</v>
      </c>
      <c r="BM196" s="26"/>
      <c r="BN196" s="574">
        <f t="shared" si="43"/>
        <v>23.5</v>
      </c>
      <c r="BO196" s="143">
        <f>IFERROR(((IF(BN196&gt;0,BN196)))*INDEX(Assumptions!$B:$B,MATCH(AB196,Assumptions!$A:$A,0)),0)</f>
        <v>0.47000000000000003</v>
      </c>
      <c r="BP196" s="55">
        <f>IFERROR(((IF(BN196&gt;0,BN196)))*INDEX(Assumptions!$C:$C,MATCH(AB196,Assumptions!$A:$A,0)),0)</f>
        <v>0</v>
      </c>
      <c r="BQ196" s="55">
        <f>IFERROR(((IF(BN196&gt;0,BN196)))*INDEX(Assumptions!$D:$D,MATCH(AB196,Assumptions!$A:$A,0)),0)</f>
        <v>4.7E-2</v>
      </c>
      <c r="BR196" s="55">
        <f>IFERROR(((IF(BN196&gt;0,BN196)))*INDEX(Assumptions!$G:$G,MATCH(AC196,Assumptions!$F:$F,0)),0)</f>
        <v>0</v>
      </c>
      <c r="BS196" s="55">
        <f t="shared" ref="BS196:BS259" si="45">SUM(BO196:BR196)</f>
        <v>0.51700000000000002</v>
      </c>
      <c r="BT196" s="56">
        <f>IFERROR(INDEX(Assumptions!$B:$B,MATCH(AB196,Assumptions!$A:$A,0))+INDEX(Assumptions!$C:$C,MATCH(AB196,Assumptions!$A:$A,0))+INDEX(Assumptions!$D:$D,MATCH(AB196,Assumptions!$A:$A,0))+INDEX(Assumptions!$G:$G,MATCH(AC196,Assumptions!$F:$F,0)),0)</f>
        <v>2.1999999999999999E-2</v>
      </c>
      <c r="BU196" s="26">
        <f t="shared" si="44"/>
        <v>24.016999999999999</v>
      </c>
      <c r="BV196" s="218">
        <f t="shared" ref="BV196:BV261" si="46">BY196/BX196</f>
        <v>55.996000000000002</v>
      </c>
      <c r="BW196" s="26">
        <f t="shared" ref="BW196:BW261" si="47">BY196/2.38</f>
        <v>58.819327731092443</v>
      </c>
      <c r="BX196" s="24">
        <v>2.5</v>
      </c>
      <c r="BY196" s="218">
        <v>139.99</v>
      </c>
      <c r="BZ196" s="145">
        <v>1</v>
      </c>
      <c r="CA196" s="218">
        <f t="shared" ref="CA196:CA259" si="48">IF(BU196=0,"",BU196*BZ196)</f>
        <v>24.016999999999999</v>
      </c>
      <c r="CB196" s="26">
        <f t="shared" ref="CB196:CB261" si="49">IF(BN196=0,"",BZ196*BV196)</f>
        <v>55.996000000000002</v>
      </c>
      <c r="CC196" s="316">
        <f t="shared" ref="CC196:CC217" si="50">IF(SUM(BM196:BN196)=0,0,(BV196-BU196)/BV196)</f>
        <v>0.5710943638831345</v>
      </c>
      <c r="CD196" s="26">
        <f t="shared" ref="CD196:CD261" si="51">BH196*CR196</f>
        <v>630</v>
      </c>
      <c r="CE196" s="218">
        <v>5.9</v>
      </c>
      <c r="CF196" s="26"/>
      <c r="CG196" s="64"/>
      <c r="CH196" s="64"/>
      <c r="CI196" s="64"/>
      <c r="CJ196" s="64"/>
      <c r="CK196" s="64"/>
      <c r="CL196" s="64"/>
      <c r="CM196" s="64"/>
      <c r="CN196" s="64"/>
      <c r="CO196" s="65"/>
      <c r="CP196" s="65"/>
      <c r="CQ196" s="53"/>
      <c r="CR196" s="57">
        <v>14</v>
      </c>
      <c r="CS196" s="57" t="s">
        <v>211</v>
      </c>
      <c r="CT196" s="175" t="s">
        <v>737</v>
      </c>
      <c r="CU196" s="57"/>
      <c r="CV196" s="57"/>
      <c r="CW196" s="58"/>
      <c r="CX196" s="59"/>
      <c r="CY196" s="59" t="s">
        <v>1736</v>
      </c>
      <c r="CZ196" s="60"/>
      <c r="DA196" s="60"/>
      <c r="DB196" s="60"/>
      <c r="DC196" s="120"/>
      <c r="DD196" s="61"/>
      <c r="DE196" s="61"/>
      <c r="DF196" s="61"/>
      <c r="DG196" s="61"/>
      <c r="DH196" s="61"/>
      <c r="DI196" s="61"/>
      <c r="DJ196" s="58"/>
      <c r="DK196" s="58"/>
      <c r="DL196" s="58"/>
      <c r="DM196" s="59"/>
      <c r="DN196" s="59"/>
      <c r="DO196" s="59"/>
      <c r="DP196" s="62"/>
      <c r="DQ196" s="62"/>
      <c r="DR196" s="62"/>
      <c r="DS196" s="123">
        <f t="shared" ref="DS196:DS261" si="52">IF(BU196=0,"",BU196*DP196)</f>
        <v>0</v>
      </c>
      <c r="DT196" s="123">
        <f t="shared" ref="DT196:DT261" si="53">IF(BN196=0,"",DP196*BV196)</f>
        <v>0</v>
      </c>
    </row>
    <row r="197" spans="1:124" s="66" customFormat="1" ht="15" hidden="1" customHeight="1">
      <c r="A197" s="52">
        <v>3190</v>
      </c>
      <c r="B197" s="52" t="s">
        <v>819</v>
      </c>
      <c r="C197" s="52" t="s">
        <v>953</v>
      </c>
      <c r="D197" s="52">
        <v>3041</v>
      </c>
      <c r="E197" s="217" t="s">
        <v>460</v>
      </c>
      <c r="F197" s="217" t="s">
        <v>451</v>
      </c>
      <c r="G197" s="25">
        <v>2</v>
      </c>
      <c r="H197" s="25"/>
      <c r="I197" s="25"/>
      <c r="J197" s="25" t="s">
        <v>211</v>
      </c>
      <c r="K197" s="25" t="s">
        <v>479</v>
      </c>
      <c r="L197" s="25" t="s">
        <v>954</v>
      </c>
      <c r="M197" s="25" t="s">
        <v>488</v>
      </c>
      <c r="N197" s="217">
        <v>62034231</v>
      </c>
      <c r="O197" s="117" t="s">
        <v>966</v>
      </c>
      <c r="P197" s="51" t="s">
        <v>489</v>
      </c>
      <c r="Q197" s="25">
        <v>1085</v>
      </c>
      <c r="R197" s="25">
        <v>43</v>
      </c>
      <c r="S197" s="73"/>
      <c r="T197" s="24" t="s">
        <v>567</v>
      </c>
      <c r="U197" s="24" t="s">
        <v>571</v>
      </c>
      <c r="V197" s="226" t="s">
        <v>1279</v>
      </c>
      <c r="W197" s="24" t="s">
        <v>570</v>
      </c>
      <c r="X197" s="24" t="s">
        <v>967</v>
      </c>
      <c r="Y197" s="24" t="s">
        <v>4</v>
      </c>
      <c r="Z197" s="24" t="s">
        <v>211</v>
      </c>
      <c r="AA197" s="24" t="s">
        <v>211</v>
      </c>
      <c r="AB197" s="53" t="s">
        <v>220</v>
      </c>
      <c r="AC197" s="53" t="s">
        <v>221</v>
      </c>
      <c r="AD197" s="53" t="s">
        <v>258</v>
      </c>
      <c r="AE197" s="53" t="s">
        <v>741</v>
      </c>
      <c r="AF197" s="25"/>
      <c r="AG197" s="24" t="s">
        <v>145</v>
      </c>
      <c r="AH197" s="226" t="s">
        <v>1772</v>
      </c>
      <c r="AI197" s="24" t="s">
        <v>645</v>
      </c>
      <c r="AJ197" s="24" t="s">
        <v>740</v>
      </c>
      <c r="AK197" s="24"/>
      <c r="AL197" s="428" t="s">
        <v>660</v>
      </c>
      <c r="AM197" s="24" t="s">
        <v>1276</v>
      </c>
      <c r="AN197" s="226"/>
      <c r="AO197" s="226"/>
      <c r="AP197" s="226"/>
      <c r="AQ197" s="24" t="s">
        <v>688</v>
      </c>
      <c r="AR197" s="24">
        <v>700</v>
      </c>
      <c r="AS197" s="197">
        <v>4.5</v>
      </c>
      <c r="AT197" s="26" t="s">
        <v>1256</v>
      </c>
      <c r="AU197" s="24">
        <v>3000</v>
      </c>
      <c r="AV197" s="24"/>
      <c r="AW197" s="24" t="s">
        <v>702</v>
      </c>
      <c r="AX197" s="54"/>
      <c r="AY197" s="54"/>
      <c r="AZ197" s="54"/>
      <c r="BA197" s="219">
        <v>1.29</v>
      </c>
      <c r="BB197" s="63"/>
      <c r="BC197" s="26" t="s">
        <v>215</v>
      </c>
      <c r="BD197" s="26" t="s">
        <v>216</v>
      </c>
      <c r="BE197" s="26" t="s">
        <v>217</v>
      </c>
      <c r="BF197" s="26"/>
      <c r="BG197" s="26">
        <f>IFERROR((BV197*(1-Assumptions!$K$3))*(1-BT197),0)</f>
        <v>24.09619872</v>
      </c>
      <c r="BH197" s="26">
        <v>45</v>
      </c>
      <c r="BI197" s="26"/>
      <c r="BJ197" s="26"/>
      <c r="BK197" s="26"/>
      <c r="BL197" s="294">
        <v>23.5</v>
      </c>
      <c r="BM197" s="26"/>
      <c r="BN197" s="574">
        <f t="shared" si="43"/>
        <v>23.5</v>
      </c>
      <c r="BO197" s="143">
        <f>IFERROR(((IF(BN197&gt;0,BN197)))*INDEX(Assumptions!$B:$B,MATCH(AB197,Assumptions!$A:$A,0)),0)</f>
        <v>0.47000000000000003</v>
      </c>
      <c r="BP197" s="55">
        <f>IFERROR(((IF(BN197&gt;0,BN197)))*INDEX(Assumptions!$C:$C,MATCH(AB197,Assumptions!$A:$A,0)),0)</f>
        <v>0</v>
      </c>
      <c r="BQ197" s="55">
        <f>IFERROR(((IF(BN197&gt;0,BN197)))*INDEX(Assumptions!$D:$D,MATCH(AB197,Assumptions!$A:$A,0)),0)</f>
        <v>4.7E-2</v>
      </c>
      <c r="BR197" s="55">
        <f>IFERROR(((IF(BN197&gt;0,BN197)))*INDEX(Assumptions!$G:$G,MATCH(AC197,Assumptions!$F:$F,0)),0)</f>
        <v>0</v>
      </c>
      <c r="BS197" s="55">
        <f t="shared" si="45"/>
        <v>0.51700000000000002</v>
      </c>
      <c r="BT197" s="56">
        <f>IFERROR(INDEX(Assumptions!$B:$B,MATCH(AB197,Assumptions!$A:$A,0))+INDEX(Assumptions!$C:$C,MATCH(AB197,Assumptions!$A:$A,0))+INDEX(Assumptions!$D:$D,MATCH(AB197,Assumptions!$A:$A,0))+INDEX(Assumptions!$G:$G,MATCH(AC197,Assumptions!$F:$F,0)),0)</f>
        <v>2.1999999999999999E-2</v>
      </c>
      <c r="BU197" s="26">
        <f t="shared" si="44"/>
        <v>24.016999999999999</v>
      </c>
      <c r="BV197" s="26">
        <f t="shared" si="46"/>
        <v>55.996000000000002</v>
      </c>
      <c r="BW197" s="26">
        <f t="shared" si="47"/>
        <v>58.819327731092443</v>
      </c>
      <c r="BX197" s="24">
        <v>2.5</v>
      </c>
      <c r="BY197" s="218">
        <v>139.99</v>
      </c>
      <c r="BZ197" s="145">
        <v>1</v>
      </c>
      <c r="CA197" s="26">
        <f t="shared" si="48"/>
        <v>24.016999999999999</v>
      </c>
      <c r="CB197" s="26">
        <f t="shared" si="49"/>
        <v>55.996000000000002</v>
      </c>
      <c r="CC197" s="316">
        <f t="shared" si="50"/>
        <v>0.5710943638831345</v>
      </c>
      <c r="CD197" s="26">
        <f t="shared" si="51"/>
        <v>630</v>
      </c>
      <c r="CE197" s="26">
        <v>6</v>
      </c>
      <c r="CF197" s="26"/>
      <c r="CG197" s="64"/>
      <c r="CH197" s="64"/>
      <c r="CI197" s="64"/>
      <c r="CJ197" s="64"/>
      <c r="CK197" s="64"/>
      <c r="CL197" s="64"/>
      <c r="CM197" s="64"/>
      <c r="CN197" s="64"/>
      <c r="CO197" s="65"/>
      <c r="CP197" s="65"/>
      <c r="CQ197" s="53"/>
      <c r="CR197" s="57">
        <v>14</v>
      </c>
      <c r="CS197" s="57" t="s">
        <v>211</v>
      </c>
      <c r="CT197" s="175" t="s">
        <v>737</v>
      </c>
      <c r="CU197" s="57"/>
      <c r="CV197" s="57"/>
      <c r="CW197" s="58"/>
      <c r="CX197" s="59"/>
      <c r="CY197" s="59" t="s">
        <v>1737</v>
      </c>
      <c r="CZ197" s="60"/>
      <c r="DA197" s="60"/>
      <c r="DB197" s="60"/>
      <c r="DC197" s="120"/>
      <c r="DD197" s="61"/>
      <c r="DE197" s="61"/>
      <c r="DF197" s="61"/>
      <c r="DG197" s="61"/>
      <c r="DH197" s="61"/>
      <c r="DI197" s="61"/>
      <c r="DJ197" s="58"/>
      <c r="DK197" s="58"/>
      <c r="DL197" s="58"/>
      <c r="DM197" s="59"/>
      <c r="DN197" s="59"/>
      <c r="DO197" s="59"/>
      <c r="DP197" s="62"/>
      <c r="DQ197" s="62"/>
      <c r="DR197" s="62"/>
      <c r="DS197" s="123">
        <f t="shared" si="52"/>
        <v>0</v>
      </c>
      <c r="DT197" s="123">
        <f t="shared" si="53"/>
        <v>0</v>
      </c>
    </row>
    <row r="198" spans="1:124" s="66" customFormat="1" ht="15" hidden="1" customHeight="1">
      <c r="A198" s="52">
        <v>3195</v>
      </c>
      <c r="B198" s="52" t="s">
        <v>820</v>
      </c>
      <c r="C198" s="52" t="s">
        <v>953</v>
      </c>
      <c r="D198" s="52">
        <v>3042</v>
      </c>
      <c r="E198" s="25" t="s">
        <v>460</v>
      </c>
      <c r="F198" s="25" t="s">
        <v>462</v>
      </c>
      <c r="G198" s="25">
        <v>1</v>
      </c>
      <c r="H198" s="25"/>
      <c r="I198" s="25"/>
      <c r="J198" s="25" t="s">
        <v>211</v>
      </c>
      <c r="K198" s="25" t="s">
        <v>479</v>
      </c>
      <c r="L198" s="25" t="s">
        <v>954</v>
      </c>
      <c r="M198" s="25" t="s">
        <v>488</v>
      </c>
      <c r="N198" s="217">
        <v>62034231</v>
      </c>
      <c r="O198" s="117" t="s">
        <v>966</v>
      </c>
      <c r="P198" s="51" t="s">
        <v>489</v>
      </c>
      <c r="Q198" s="25">
        <v>2035</v>
      </c>
      <c r="R198" s="25" t="s">
        <v>506</v>
      </c>
      <c r="S198" s="73"/>
      <c r="T198" s="24" t="s">
        <v>567</v>
      </c>
      <c r="U198" s="24" t="s">
        <v>571</v>
      </c>
      <c r="V198" s="226" t="s">
        <v>1279</v>
      </c>
      <c r="W198" s="24" t="s">
        <v>570</v>
      </c>
      <c r="X198" s="24" t="s">
        <v>967</v>
      </c>
      <c r="Y198" s="24" t="s">
        <v>4</v>
      </c>
      <c r="Z198" s="24" t="s">
        <v>211</v>
      </c>
      <c r="AA198" s="24" t="s">
        <v>211</v>
      </c>
      <c r="AB198" s="53" t="s">
        <v>220</v>
      </c>
      <c r="AC198" s="53" t="s">
        <v>221</v>
      </c>
      <c r="AD198" s="53" t="s">
        <v>258</v>
      </c>
      <c r="AE198" s="53" t="s">
        <v>741</v>
      </c>
      <c r="AF198" s="25"/>
      <c r="AG198" s="24" t="s">
        <v>145</v>
      </c>
      <c r="AH198" s="226" t="s">
        <v>1772</v>
      </c>
      <c r="AI198" s="24" t="s">
        <v>645</v>
      </c>
      <c r="AJ198" s="24" t="s">
        <v>740</v>
      </c>
      <c r="AK198" s="24"/>
      <c r="AL198" s="428" t="s">
        <v>660</v>
      </c>
      <c r="AM198" s="24" t="s">
        <v>1276</v>
      </c>
      <c r="AN198" s="226"/>
      <c r="AO198" s="226"/>
      <c r="AP198" s="226"/>
      <c r="AQ198" s="24" t="s">
        <v>688</v>
      </c>
      <c r="AR198" s="24">
        <v>700</v>
      </c>
      <c r="AS198" s="197">
        <v>4.5</v>
      </c>
      <c r="AT198" s="26" t="s">
        <v>1256</v>
      </c>
      <c r="AU198" s="24">
        <v>3000</v>
      </c>
      <c r="AV198" s="24"/>
      <c r="AW198" s="24" t="s">
        <v>702</v>
      </c>
      <c r="AX198" s="54"/>
      <c r="AY198" s="54"/>
      <c r="AZ198" s="54"/>
      <c r="BA198" s="219">
        <v>1.29</v>
      </c>
      <c r="BB198" s="63"/>
      <c r="BC198" s="26" t="s">
        <v>215</v>
      </c>
      <c r="BD198" s="26" t="s">
        <v>216</v>
      </c>
      <c r="BE198" s="26" t="s">
        <v>217</v>
      </c>
      <c r="BF198" s="26"/>
      <c r="BG198" s="26">
        <f>IFERROR((BV198*(1-Assumptions!$K$3))*(1-BT198),0)</f>
        <v>24.09619872</v>
      </c>
      <c r="BH198" s="26">
        <v>45</v>
      </c>
      <c r="BI198" s="26"/>
      <c r="BJ198" s="26"/>
      <c r="BK198" s="26"/>
      <c r="BL198" s="294">
        <v>23.5</v>
      </c>
      <c r="BM198" s="26"/>
      <c r="BN198" s="574">
        <f t="shared" si="43"/>
        <v>23.5</v>
      </c>
      <c r="BO198" s="143">
        <f>IFERROR(((IF(BN198&gt;0,BN198)))*INDEX(Assumptions!$B:$B,MATCH(AB198,Assumptions!$A:$A,0)),0)</f>
        <v>0.47000000000000003</v>
      </c>
      <c r="BP198" s="55">
        <f>IFERROR(((IF(BN198&gt;0,BN198)))*INDEX(Assumptions!$C:$C,MATCH(AB198,Assumptions!$A:$A,0)),0)</f>
        <v>0</v>
      </c>
      <c r="BQ198" s="55">
        <f>IFERROR(((IF(BN198&gt;0,BN198)))*INDEX(Assumptions!$D:$D,MATCH(AB198,Assumptions!$A:$A,0)),0)</f>
        <v>4.7E-2</v>
      </c>
      <c r="BR198" s="55">
        <f>IFERROR(((IF(BN198&gt;0,BN198)))*INDEX(Assumptions!$G:$G,MATCH(AC198,Assumptions!$F:$F,0)),0)</f>
        <v>0</v>
      </c>
      <c r="BS198" s="55">
        <f t="shared" si="45"/>
        <v>0.51700000000000002</v>
      </c>
      <c r="BT198" s="56">
        <f>IFERROR(INDEX(Assumptions!$B:$B,MATCH(AB198,Assumptions!$A:$A,0))+INDEX(Assumptions!$C:$C,MATCH(AB198,Assumptions!$A:$A,0))+INDEX(Assumptions!$D:$D,MATCH(AB198,Assumptions!$A:$A,0))+INDEX(Assumptions!$G:$G,MATCH(AC198,Assumptions!$F:$F,0)),0)</f>
        <v>2.1999999999999999E-2</v>
      </c>
      <c r="BU198" s="26">
        <f t="shared" si="44"/>
        <v>24.016999999999999</v>
      </c>
      <c r="BV198" s="26">
        <f t="shared" si="46"/>
        <v>55.996000000000002</v>
      </c>
      <c r="BW198" s="26">
        <f t="shared" si="47"/>
        <v>58.819327731092443</v>
      </c>
      <c r="BX198" s="24">
        <v>2.5</v>
      </c>
      <c r="BY198" s="218">
        <v>139.99</v>
      </c>
      <c r="BZ198" s="145">
        <v>1</v>
      </c>
      <c r="CA198" s="26">
        <f t="shared" si="48"/>
        <v>24.016999999999999</v>
      </c>
      <c r="CB198" s="26">
        <f t="shared" si="49"/>
        <v>55.996000000000002</v>
      </c>
      <c r="CC198" s="316">
        <f t="shared" si="50"/>
        <v>0.5710943638831345</v>
      </c>
      <c r="CD198" s="26">
        <f t="shared" si="51"/>
        <v>630</v>
      </c>
      <c r="CE198" s="26">
        <v>5.9</v>
      </c>
      <c r="CF198" s="26"/>
      <c r="CG198" s="64"/>
      <c r="CH198" s="64"/>
      <c r="CI198" s="64"/>
      <c r="CJ198" s="64"/>
      <c r="CK198" s="64"/>
      <c r="CL198" s="64"/>
      <c r="CM198" s="64"/>
      <c r="CN198" s="64"/>
      <c r="CO198" s="65"/>
      <c r="CP198" s="65"/>
      <c r="CQ198" s="53"/>
      <c r="CR198" s="57">
        <v>14</v>
      </c>
      <c r="CS198" s="57" t="s">
        <v>211</v>
      </c>
      <c r="CT198" s="175" t="s">
        <v>737</v>
      </c>
      <c r="CU198" s="57"/>
      <c r="CV198" s="57"/>
      <c r="CW198" s="58"/>
      <c r="CX198" s="59"/>
      <c r="CY198" s="59" t="s">
        <v>1738</v>
      </c>
      <c r="CZ198" s="60"/>
      <c r="DA198" s="60"/>
      <c r="DB198" s="60"/>
      <c r="DC198" s="120"/>
      <c r="DD198" s="61"/>
      <c r="DE198" s="61"/>
      <c r="DF198" s="61"/>
      <c r="DG198" s="61"/>
      <c r="DH198" s="61"/>
      <c r="DI198" s="61"/>
      <c r="DJ198" s="58"/>
      <c r="DK198" s="58"/>
      <c r="DL198" s="58"/>
      <c r="DM198" s="59"/>
      <c r="DN198" s="59"/>
      <c r="DO198" s="59"/>
      <c r="DP198" s="62"/>
      <c r="DQ198" s="62"/>
      <c r="DR198" s="62"/>
      <c r="DS198" s="123">
        <f t="shared" si="52"/>
        <v>0</v>
      </c>
      <c r="DT198" s="123">
        <f t="shared" si="53"/>
        <v>0</v>
      </c>
    </row>
    <row r="199" spans="1:124" s="66" customFormat="1" ht="15" hidden="1" customHeight="1">
      <c r="A199" s="52">
        <v>3200</v>
      </c>
      <c r="B199" s="52" t="s">
        <v>821</v>
      </c>
      <c r="C199" s="52" t="s">
        <v>246</v>
      </c>
      <c r="D199" s="52">
        <v>5030</v>
      </c>
      <c r="E199" s="25" t="s">
        <v>460</v>
      </c>
      <c r="F199" s="25" t="s">
        <v>463</v>
      </c>
      <c r="G199" s="25" t="s">
        <v>1485</v>
      </c>
      <c r="H199" s="25"/>
      <c r="I199" s="217"/>
      <c r="J199" s="25" t="s">
        <v>211</v>
      </c>
      <c r="K199" s="25" t="s">
        <v>479</v>
      </c>
      <c r="L199" s="423" t="s">
        <v>1576</v>
      </c>
      <c r="M199" s="25" t="s">
        <v>488</v>
      </c>
      <c r="N199" s="217">
        <v>62034231</v>
      </c>
      <c r="O199" s="117" t="s">
        <v>966</v>
      </c>
      <c r="P199" s="51" t="s">
        <v>489</v>
      </c>
      <c r="Q199" s="25">
        <v>1090</v>
      </c>
      <c r="R199" s="25" t="s">
        <v>507</v>
      </c>
      <c r="S199" s="73"/>
      <c r="T199" s="24" t="s">
        <v>567</v>
      </c>
      <c r="U199" s="24" t="s">
        <v>571</v>
      </c>
      <c r="V199" s="226" t="s">
        <v>1279</v>
      </c>
      <c r="W199" s="24" t="s">
        <v>570</v>
      </c>
      <c r="X199" s="24" t="s">
        <v>967</v>
      </c>
      <c r="Y199" s="24" t="s">
        <v>4</v>
      </c>
      <c r="Z199" s="24" t="s">
        <v>211</v>
      </c>
      <c r="AA199" s="24" t="s">
        <v>211</v>
      </c>
      <c r="AB199" s="53" t="s">
        <v>267</v>
      </c>
      <c r="AC199" s="53" t="s">
        <v>585</v>
      </c>
      <c r="AD199" s="53" t="s">
        <v>1294</v>
      </c>
      <c r="AE199" s="53" t="s">
        <v>585</v>
      </c>
      <c r="AF199" s="25"/>
      <c r="AG199" s="24" t="s">
        <v>145</v>
      </c>
      <c r="AH199" s="24" t="s">
        <v>631</v>
      </c>
      <c r="AI199" s="24" t="s">
        <v>646</v>
      </c>
      <c r="AJ199" s="24" t="s">
        <v>648</v>
      </c>
      <c r="AK199" s="24">
        <v>21</v>
      </c>
      <c r="AL199" s="226" t="s">
        <v>660</v>
      </c>
      <c r="AM199" s="24" t="s">
        <v>665</v>
      </c>
      <c r="AN199" s="226"/>
      <c r="AO199" s="226"/>
      <c r="AP199" s="226"/>
      <c r="AQ199" s="24" t="s">
        <v>689</v>
      </c>
      <c r="AR199" s="24">
        <v>700</v>
      </c>
      <c r="AS199" s="197">
        <v>4.5</v>
      </c>
      <c r="AT199" s="26" t="s">
        <v>1260</v>
      </c>
      <c r="AU199" s="24">
        <v>3000</v>
      </c>
      <c r="AV199" s="24"/>
      <c r="AW199" s="24" t="s">
        <v>703</v>
      </c>
      <c r="AX199" s="54"/>
      <c r="AY199" s="54"/>
      <c r="AZ199" s="54"/>
      <c r="BA199" s="444"/>
      <c r="BB199" s="63"/>
      <c r="BC199" s="26" t="s">
        <v>215</v>
      </c>
      <c r="BD199" s="26" t="s">
        <v>216</v>
      </c>
      <c r="BE199" s="26" t="s">
        <v>1043</v>
      </c>
      <c r="BF199" s="26"/>
      <c r="BG199" s="26">
        <f>IFERROR((BV199*(1-Assumptions!$K$3))*(1-BT199),0)</f>
        <v>22.878239999999998</v>
      </c>
      <c r="BH199" s="26">
        <f>BI199*2</f>
        <v>42</v>
      </c>
      <c r="BI199" s="26">
        <v>21</v>
      </c>
      <c r="BJ199" s="26"/>
      <c r="BK199" s="26"/>
      <c r="BL199" s="218"/>
      <c r="BM199" s="26"/>
      <c r="BN199" s="26">
        <f t="shared" si="43"/>
        <v>21</v>
      </c>
      <c r="BO199" s="143">
        <f>IFERROR(((IF(BN199&gt;0,BN199)))*INDEX(Assumptions!$B:$B,MATCH(AB199,Assumptions!$A:$A,0)),0)</f>
        <v>0.42</v>
      </c>
      <c r="BP199" s="55">
        <f>IFERROR(((IF(BN199&gt;0,BN199)))*INDEX(Assumptions!$C:$C,MATCH(AB199,Assumptions!$A:$A,0)),0)</f>
        <v>0</v>
      </c>
      <c r="BQ199" s="55">
        <f>IFERROR(((IF(BN199&gt;0,BN199)))*INDEX(Assumptions!$D:$D,MATCH(AB199,Assumptions!$A:$A,0)),0)</f>
        <v>4.2000000000000003E-2</v>
      </c>
      <c r="BR199" s="55">
        <f>IFERROR(((IF(BN199&gt;0,BN199)))*INDEX(Assumptions!$G:$G,MATCH(AC199,Assumptions!$F:$F,0)),0)</f>
        <v>0</v>
      </c>
      <c r="BS199" s="55">
        <f t="shared" si="45"/>
        <v>0.46199999999999997</v>
      </c>
      <c r="BT199" s="56">
        <f>IFERROR(INDEX(Assumptions!$B:$B,MATCH(AB199,Assumptions!$A:$A,0))+INDEX(Assumptions!$C:$C,MATCH(AB199,Assumptions!$A:$A,0))+INDEX(Assumptions!$D:$D,MATCH(AB199,Assumptions!$A:$A,0))+INDEX(Assumptions!$G:$G,MATCH(AC199,Assumptions!$F:$F,0)),0)</f>
        <v>0</v>
      </c>
      <c r="BU199" s="26">
        <f t="shared" si="44"/>
        <v>21.462</v>
      </c>
      <c r="BV199" s="26">
        <f t="shared" si="46"/>
        <v>51.996000000000002</v>
      </c>
      <c r="BW199" s="26">
        <f t="shared" si="47"/>
        <v>54.617647058823536</v>
      </c>
      <c r="BX199" s="24">
        <v>2.5</v>
      </c>
      <c r="BY199" s="218">
        <v>129.99</v>
      </c>
      <c r="BZ199" s="145">
        <v>1</v>
      </c>
      <c r="CA199" s="26">
        <f t="shared" si="48"/>
        <v>21.462</v>
      </c>
      <c r="CB199" s="26">
        <f t="shared" si="49"/>
        <v>51.996000000000002</v>
      </c>
      <c r="CC199" s="316">
        <f t="shared" si="50"/>
        <v>0.58723747980613894</v>
      </c>
      <c r="CD199" s="26">
        <f t="shared" si="51"/>
        <v>588</v>
      </c>
      <c r="CE199" s="26"/>
      <c r="CF199" s="26"/>
      <c r="CG199" s="64"/>
      <c r="CH199" s="64"/>
      <c r="CI199" s="64"/>
      <c r="CJ199" s="64"/>
      <c r="CK199" s="64"/>
      <c r="CL199" s="64"/>
      <c r="CM199" s="64"/>
      <c r="CN199" s="64"/>
      <c r="CO199" s="65"/>
      <c r="CP199" s="65"/>
      <c r="CQ199" s="53"/>
      <c r="CR199" s="57">
        <v>14</v>
      </c>
      <c r="CS199" s="57" t="s">
        <v>211</v>
      </c>
      <c r="CT199" s="175" t="s">
        <v>723</v>
      </c>
      <c r="CU199" s="57"/>
      <c r="CV199" s="57"/>
      <c r="CW199" s="58"/>
      <c r="CX199" s="59"/>
      <c r="CY199" s="90"/>
      <c r="CZ199" s="60"/>
      <c r="DA199" s="60"/>
      <c r="DB199" s="60"/>
      <c r="DC199" s="120"/>
      <c r="DD199" s="61"/>
      <c r="DE199" s="61"/>
      <c r="DF199" s="61"/>
      <c r="DG199" s="61"/>
      <c r="DH199" s="61"/>
      <c r="DI199" s="61"/>
      <c r="DJ199" s="58"/>
      <c r="DK199" s="58"/>
      <c r="DL199" s="58"/>
      <c r="DM199" s="59"/>
      <c r="DN199" s="59"/>
      <c r="DO199" s="59"/>
      <c r="DP199" s="62"/>
      <c r="DQ199" s="62"/>
      <c r="DR199" s="62"/>
      <c r="DS199" s="123">
        <f t="shared" si="52"/>
        <v>0</v>
      </c>
      <c r="DT199" s="123">
        <f t="shared" si="53"/>
        <v>0</v>
      </c>
    </row>
    <row r="200" spans="1:124" s="66" customFormat="1" ht="15" hidden="1" customHeight="1">
      <c r="A200" s="52">
        <v>3205</v>
      </c>
      <c r="B200" s="52" t="s">
        <v>822</v>
      </c>
      <c r="C200" s="52" t="s">
        <v>977</v>
      </c>
      <c r="D200" s="52">
        <v>2012</v>
      </c>
      <c r="E200" s="217" t="s">
        <v>460</v>
      </c>
      <c r="F200" s="217" t="s">
        <v>464</v>
      </c>
      <c r="G200" s="25">
        <v>1</v>
      </c>
      <c r="H200" s="25"/>
      <c r="I200" s="217"/>
      <c r="J200" s="25" t="s">
        <v>211</v>
      </c>
      <c r="K200" s="25" t="s">
        <v>479</v>
      </c>
      <c r="L200" s="25" t="s">
        <v>954</v>
      </c>
      <c r="M200" s="25" t="s">
        <v>488</v>
      </c>
      <c r="N200" s="217">
        <v>62034231</v>
      </c>
      <c r="O200" s="117" t="s">
        <v>966</v>
      </c>
      <c r="P200" s="51" t="s">
        <v>489</v>
      </c>
      <c r="Q200" s="25" t="s">
        <v>492</v>
      </c>
      <c r="R200" s="25" t="s">
        <v>211</v>
      </c>
      <c r="S200" s="73"/>
      <c r="T200" s="24" t="s">
        <v>567</v>
      </c>
      <c r="U200" s="24" t="s">
        <v>571</v>
      </c>
      <c r="V200" s="226" t="s">
        <v>1279</v>
      </c>
      <c r="W200" s="24" t="s">
        <v>570</v>
      </c>
      <c r="X200" s="24" t="s">
        <v>967</v>
      </c>
      <c r="Y200" s="24" t="s">
        <v>4</v>
      </c>
      <c r="Z200" s="24" t="s">
        <v>211</v>
      </c>
      <c r="AA200" s="24" t="s">
        <v>211</v>
      </c>
      <c r="AB200" s="53" t="s">
        <v>220</v>
      </c>
      <c r="AC200" s="53" t="s">
        <v>221</v>
      </c>
      <c r="AD200" s="53" t="s">
        <v>258</v>
      </c>
      <c r="AE200" s="53" t="s">
        <v>211</v>
      </c>
      <c r="AF200" s="25"/>
      <c r="AG200" s="24" t="s">
        <v>145</v>
      </c>
      <c r="AH200" s="226" t="s">
        <v>1772</v>
      </c>
      <c r="AI200" s="24" t="s">
        <v>645</v>
      </c>
      <c r="AJ200" s="24" t="s">
        <v>740</v>
      </c>
      <c r="AK200" s="24"/>
      <c r="AL200" s="428" t="s">
        <v>660</v>
      </c>
      <c r="AM200" s="24" t="s">
        <v>1276</v>
      </c>
      <c r="AN200" s="226"/>
      <c r="AO200" s="226"/>
      <c r="AP200" s="226"/>
      <c r="AQ200" s="24" t="s">
        <v>688</v>
      </c>
      <c r="AR200" s="24">
        <v>700</v>
      </c>
      <c r="AS200" s="197">
        <v>4.5</v>
      </c>
      <c r="AT200" s="26" t="s">
        <v>1256</v>
      </c>
      <c r="AU200" s="24">
        <v>3000</v>
      </c>
      <c r="AV200" s="24"/>
      <c r="AW200" s="24" t="s">
        <v>702</v>
      </c>
      <c r="AX200" s="54"/>
      <c r="AY200" s="54"/>
      <c r="AZ200" s="54"/>
      <c r="BA200" s="219">
        <v>1.23</v>
      </c>
      <c r="BB200" s="63"/>
      <c r="BC200" s="26" t="s">
        <v>215</v>
      </c>
      <c r="BD200" s="26" t="s">
        <v>216</v>
      </c>
      <c r="BE200" s="26" t="s">
        <v>217</v>
      </c>
      <c r="BF200" s="26"/>
      <c r="BG200" s="26">
        <f>IFERROR((BV200*(1-Assumptions!$K$3))*(1-BT200),0)</f>
        <v>18.932358719999996</v>
      </c>
      <c r="BH200" s="26">
        <v>45</v>
      </c>
      <c r="BI200" s="218"/>
      <c r="BJ200" s="26"/>
      <c r="BK200" s="26"/>
      <c r="BL200" s="294">
        <v>18.399999999999999</v>
      </c>
      <c r="BM200" s="26"/>
      <c r="BN200" s="574">
        <f t="shared" si="43"/>
        <v>18.399999999999999</v>
      </c>
      <c r="BO200" s="143">
        <f>IFERROR(((IF(BN200&gt;0,BN200)))*INDEX(Assumptions!$B:$B,MATCH(AB200,Assumptions!$A:$A,0)),0)</f>
        <v>0.36799999999999999</v>
      </c>
      <c r="BP200" s="55">
        <f>IFERROR(((IF(BN200&gt;0,BN200)))*INDEX(Assumptions!$C:$C,MATCH(AB200,Assumptions!$A:$A,0)),0)</f>
        <v>0</v>
      </c>
      <c r="BQ200" s="55">
        <f>IFERROR(((IF(BN200&gt;0,BN200)))*INDEX(Assumptions!$D:$D,MATCH(AB200,Assumptions!$A:$A,0)),0)</f>
        <v>3.6799999999999999E-2</v>
      </c>
      <c r="BR200" s="55">
        <f>IFERROR(((IF(BN200&gt;0,BN200)))*INDEX(Assumptions!$G:$G,MATCH(AC200,Assumptions!$F:$F,0)),0)</f>
        <v>0</v>
      </c>
      <c r="BS200" s="55">
        <f t="shared" si="45"/>
        <v>0.40479999999999999</v>
      </c>
      <c r="BT200" s="56">
        <f>IFERROR(INDEX(Assumptions!$B:$B,MATCH(AB200,Assumptions!$A:$A,0))+INDEX(Assumptions!$C:$C,MATCH(AB200,Assumptions!$A:$A,0))+INDEX(Assumptions!$D:$D,MATCH(AB200,Assumptions!$A:$A,0))+INDEX(Assumptions!$G:$G,MATCH(AC200,Assumptions!$F:$F,0)),0)</f>
        <v>2.1999999999999999E-2</v>
      </c>
      <c r="BU200" s="26">
        <f t="shared" si="44"/>
        <v>18.8048</v>
      </c>
      <c r="BV200" s="26">
        <f t="shared" si="46"/>
        <v>43.995999999999995</v>
      </c>
      <c r="BW200" s="26">
        <f t="shared" si="47"/>
        <v>46.214285714285715</v>
      </c>
      <c r="BX200" s="24">
        <v>2.5</v>
      </c>
      <c r="BY200" s="218">
        <v>109.99</v>
      </c>
      <c r="BZ200" s="145">
        <v>1</v>
      </c>
      <c r="CA200" s="26">
        <f t="shared" si="48"/>
        <v>18.8048</v>
      </c>
      <c r="CB200" s="26">
        <f t="shared" si="49"/>
        <v>43.995999999999995</v>
      </c>
      <c r="CC200" s="316">
        <f t="shared" si="50"/>
        <v>0.57257932539321754</v>
      </c>
      <c r="CD200" s="26">
        <f t="shared" si="51"/>
        <v>180</v>
      </c>
      <c r="CE200" s="26" t="s">
        <v>211</v>
      </c>
      <c r="CF200" s="26"/>
      <c r="CG200" s="64"/>
      <c r="CH200" s="64"/>
      <c r="CI200" s="64"/>
      <c r="CJ200" s="64"/>
      <c r="CK200" s="64"/>
      <c r="CL200" s="64"/>
      <c r="CM200" s="64"/>
      <c r="CN200" s="64"/>
      <c r="CO200" s="65"/>
      <c r="CP200" s="65"/>
      <c r="CQ200" s="53"/>
      <c r="CR200" s="57">
        <v>4</v>
      </c>
      <c r="CS200" s="57" t="s">
        <v>211</v>
      </c>
      <c r="CT200" s="175" t="s">
        <v>737</v>
      </c>
      <c r="CU200" s="57"/>
      <c r="CV200" s="57"/>
      <c r="CW200" s="58"/>
      <c r="CX200" s="59"/>
      <c r="CY200" s="90"/>
      <c r="CZ200" s="60"/>
      <c r="DA200" s="60"/>
      <c r="DB200" s="60"/>
      <c r="DC200" s="120"/>
      <c r="DD200" s="61"/>
      <c r="DE200" s="61"/>
      <c r="DF200" s="61"/>
      <c r="DG200" s="61"/>
      <c r="DH200" s="61"/>
      <c r="DI200" s="61"/>
      <c r="DJ200" s="58"/>
      <c r="DK200" s="58"/>
      <c r="DL200" s="58"/>
      <c r="DM200" s="59"/>
      <c r="DN200" s="59"/>
      <c r="DO200" s="59"/>
      <c r="DP200" s="62"/>
      <c r="DQ200" s="62"/>
      <c r="DR200" s="62"/>
      <c r="DS200" s="123">
        <f t="shared" si="52"/>
        <v>0</v>
      </c>
      <c r="DT200" s="123">
        <f t="shared" si="53"/>
        <v>0</v>
      </c>
    </row>
    <row r="201" spans="1:124" s="66" customFormat="1" ht="15" hidden="1" customHeight="1">
      <c r="A201" s="52">
        <v>3210</v>
      </c>
      <c r="B201" s="52" t="s">
        <v>823</v>
      </c>
      <c r="C201" s="52" t="s">
        <v>246</v>
      </c>
      <c r="D201" s="206">
        <v>5034</v>
      </c>
      <c r="E201" s="217" t="s">
        <v>465</v>
      </c>
      <c r="F201" s="217" t="s">
        <v>466</v>
      </c>
      <c r="G201" s="25">
        <v>1</v>
      </c>
      <c r="H201" s="25"/>
      <c r="I201" s="217"/>
      <c r="J201" s="25" t="s">
        <v>211</v>
      </c>
      <c r="K201" s="25" t="s">
        <v>479</v>
      </c>
      <c r="L201" s="217" t="s">
        <v>954</v>
      </c>
      <c r="M201" s="25" t="s">
        <v>488</v>
      </c>
      <c r="N201" s="217">
        <v>62034231</v>
      </c>
      <c r="O201" s="117" t="s">
        <v>966</v>
      </c>
      <c r="P201" s="51" t="s">
        <v>489</v>
      </c>
      <c r="Q201" s="25">
        <v>1055</v>
      </c>
      <c r="R201" s="25">
        <v>46</v>
      </c>
      <c r="S201" s="73"/>
      <c r="T201" s="24" t="s">
        <v>1285</v>
      </c>
      <c r="U201" s="24" t="s">
        <v>565</v>
      </c>
      <c r="V201" s="226" t="s">
        <v>1279</v>
      </c>
      <c r="W201" s="24" t="s">
        <v>570</v>
      </c>
      <c r="X201" s="24" t="s">
        <v>967</v>
      </c>
      <c r="Y201" s="24" t="s">
        <v>4</v>
      </c>
      <c r="Z201" s="24" t="s">
        <v>211</v>
      </c>
      <c r="AA201" s="24" t="s">
        <v>211</v>
      </c>
      <c r="AB201" s="53" t="s">
        <v>220</v>
      </c>
      <c r="AC201" s="53" t="s">
        <v>221</v>
      </c>
      <c r="AD201" s="53" t="s">
        <v>258</v>
      </c>
      <c r="AE201" s="53" t="s">
        <v>741</v>
      </c>
      <c r="AF201" s="25"/>
      <c r="AG201" s="24" t="s">
        <v>145</v>
      </c>
      <c r="AH201" s="226" t="s">
        <v>1770</v>
      </c>
      <c r="AI201" s="24" t="s">
        <v>642</v>
      </c>
      <c r="AJ201" s="24" t="s">
        <v>740</v>
      </c>
      <c r="AK201" s="226"/>
      <c r="AL201" s="428" t="s">
        <v>660</v>
      </c>
      <c r="AM201" s="24" t="s">
        <v>1275</v>
      </c>
      <c r="AN201" s="226"/>
      <c r="AO201" s="226"/>
      <c r="AP201" s="226"/>
      <c r="AQ201" s="24" t="s">
        <v>670</v>
      </c>
      <c r="AR201" s="24">
        <v>700</v>
      </c>
      <c r="AS201" s="197">
        <v>4.91</v>
      </c>
      <c r="AT201" s="26" t="s">
        <v>1244</v>
      </c>
      <c r="AU201" s="24">
        <v>3000</v>
      </c>
      <c r="AV201" s="24"/>
      <c r="AW201" s="24" t="s">
        <v>701</v>
      </c>
      <c r="AX201" s="54"/>
      <c r="AY201" s="54"/>
      <c r="AZ201" s="54"/>
      <c r="BA201" s="219">
        <v>1.32</v>
      </c>
      <c r="BB201" s="63"/>
      <c r="BC201" s="26" t="s">
        <v>215</v>
      </c>
      <c r="BD201" s="26" t="s">
        <v>216</v>
      </c>
      <c r="BE201" s="26" t="s">
        <v>217</v>
      </c>
      <c r="BF201" s="26"/>
      <c r="BG201" s="26">
        <f>IFERROR((BV201*(1-Assumptions!$K$3))*(1-BT201),0)</f>
        <v>22.374918719999997</v>
      </c>
      <c r="BH201" s="26">
        <v>45</v>
      </c>
      <c r="BI201" s="26"/>
      <c r="BJ201" s="26"/>
      <c r="BK201" s="26"/>
      <c r="BL201" s="293">
        <v>22.3</v>
      </c>
      <c r="BM201" s="26">
        <v>22</v>
      </c>
      <c r="BN201" s="574">
        <f t="shared" si="43"/>
        <v>22</v>
      </c>
      <c r="BO201" s="143">
        <f>IFERROR(((IF(BN201&gt;0,BN201)))*INDEX(Assumptions!$B:$B,MATCH(AB201,Assumptions!$A:$A,0)),0)</f>
        <v>0.44</v>
      </c>
      <c r="BP201" s="55">
        <f>IFERROR(((IF(BN201&gt;0,BN201)))*INDEX(Assumptions!$C:$C,MATCH(AB201,Assumptions!$A:$A,0)),0)</f>
        <v>0</v>
      </c>
      <c r="BQ201" s="55">
        <f>IFERROR(((IF(BN201&gt;0,BN201)))*INDEX(Assumptions!$D:$D,MATCH(AB201,Assumptions!$A:$A,0)),0)</f>
        <v>4.3999999999999997E-2</v>
      </c>
      <c r="BR201" s="55">
        <f>IFERROR(((IF(BN201&gt;0,BN201)))*INDEX(Assumptions!$G:$G,MATCH(AC201,Assumptions!$F:$F,0)),0)</f>
        <v>0</v>
      </c>
      <c r="BS201" s="55">
        <f t="shared" si="45"/>
        <v>0.48399999999999999</v>
      </c>
      <c r="BT201" s="56">
        <f>IFERROR(INDEX(Assumptions!$B:$B,MATCH(AB201,Assumptions!$A:$A,0))+INDEX(Assumptions!$C:$C,MATCH(AB201,Assumptions!$A:$A,0))+INDEX(Assumptions!$D:$D,MATCH(AB201,Assumptions!$A:$A,0))+INDEX(Assumptions!$G:$G,MATCH(AC201,Assumptions!$F:$F,0)),0)</f>
        <v>2.1999999999999999E-2</v>
      </c>
      <c r="BU201" s="26">
        <f t="shared" si="44"/>
        <v>22.484000000000002</v>
      </c>
      <c r="BV201" s="26">
        <f t="shared" si="46"/>
        <v>51.996000000000002</v>
      </c>
      <c r="BW201" s="26">
        <f t="shared" si="47"/>
        <v>54.617647058823536</v>
      </c>
      <c r="BX201" s="24">
        <v>2.5</v>
      </c>
      <c r="BY201" s="218">
        <v>129.99</v>
      </c>
      <c r="BZ201" s="145">
        <v>1</v>
      </c>
      <c r="CA201" s="26">
        <f t="shared" si="48"/>
        <v>22.484000000000002</v>
      </c>
      <c r="CB201" s="26">
        <f t="shared" si="49"/>
        <v>51.996000000000002</v>
      </c>
      <c r="CC201" s="317">
        <f t="shared" si="50"/>
        <v>0.56758212170166933</v>
      </c>
      <c r="CD201" s="26">
        <f t="shared" si="51"/>
        <v>630</v>
      </c>
      <c r="CE201" s="26">
        <v>5</v>
      </c>
      <c r="CF201" s="26"/>
      <c r="CG201" s="64"/>
      <c r="CH201" s="64"/>
      <c r="CI201" s="64"/>
      <c r="CJ201" s="64"/>
      <c r="CK201" s="64"/>
      <c r="CL201" s="64"/>
      <c r="CM201" s="64"/>
      <c r="CN201" s="64"/>
      <c r="CO201" s="65"/>
      <c r="CP201" s="65"/>
      <c r="CQ201" s="53"/>
      <c r="CR201" s="57">
        <v>14</v>
      </c>
      <c r="CS201" s="57" t="s">
        <v>211</v>
      </c>
      <c r="CT201" s="175" t="s">
        <v>737</v>
      </c>
      <c r="CU201" s="57"/>
      <c r="CV201" s="57"/>
      <c r="CW201" s="58"/>
      <c r="CX201" s="59"/>
      <c r="CY201" s="90"/>
      <c r="CZ201" s="60"/>
      <c r="DA201" s="60"/>
      <c r="DB201" s="60"/>
      <c r="DC201" s="120"/>
      <c r="DD201" s="61"/>
      <c r="DE201" s="61"/>
      <c r="DF201" s="61"/>
      <c r="DG201" s="61"/>
      <c r="DH201" s="61"/>
      <c r="DI201" s="61"/>
      <c r="DJ201" s="58"/>
      <c r="DK201" s="58"/>
      <c r="DL201" s="58"/>
      <c r="DM201" s="59"/>
      <c r="DN201" s="59"/>
      <c r="DO201" s="59"/>
      <c r="DP201" s="62"/>
      <c r="DQ201" s="62"/>
      <c r="DR201" s="62"/>
      <c r="DS201" s="123">
        <f t="shared" si="52"/>
        <v>0</v>
      </c>
      <c r="DT201" s="123">
        <f t="shared" si="53"/>
        <v>0</v>
      </c>
    </row>
    <row r="202" spans="1:124" s="66" customFormat="1" ht="15" hidden="1" customHeight="1">
      <c r="A202" s="52">
        <v>3215</v>
      </c>
      <c r="B202" s="52" t="s">
        <v>824</v>
      </c>
      <c r="C202" s="52" t="s">
        <v>953</v>
      </c>
      <c r="D202" s="206">
        <v>3040</v>
      </c>
      <c r="E202" s="217" t="s">
        <v>465</v>
      </c>
      <c r="F202" s="73" t="s">
        <v>467</v>
      </c>
      <c r="G202" s="25">
        <v>1</v>
      </c>
      <c r="H202" s="25"/>
      <c r="I202" s="217"/>
      <c r="J202" s="25" t="s">
        <v>211</v>
      </c>
      <c r="K202" s="25" t="s">
        <v>479</v>
      </c>
      <c r="L202" s="217" t="s">
        <v>954</v>
      </c>
      <c r="M202" s="25" t="s">
        <v>488</v>
      </c>
      <c r="N202" s="217">
        <v>62034231</v>
      </c>
      <c r="O202" s="117" t="s">
        <v>966</v>
      </c>
      <c r="P202" s="51" t="s">
        <v>489</v>
      </c>
      <c r="Q202" s="25">
        <v>1060</v>
      </c>
      <c r="R202" s="25" t="s">
        <v>508</v>
      </c>
      <c r="S202" s="73"/>
      <c r="T202" s="24" t="s">
        <v>1285</v>
      </c>
      <c r="U202" s="24" t="s">
        <v>565</v>
      </c>
      <c r="V202" s="24" t="s">
        <v>1279</v>
      </c>
      <c r="W202" s="24" t="s">
        <v>570</v>
      </c>
      <c r="X202" s="24" t="s">
        <v>967</v>
      </c>
      <c r="Y202" s="24" t="s">
        <v>4</v>
      </c>
      <c r="Z202" s="24" t="s">
        <v>211</v>
      </c>
      <c r="AA202" s="24" t="s">
        <v>211</v>
      </c>
      <c r="AB202" s="53" t="s">
        <v>220</v>
      </c>
      <c r="AC202" s="53" t="s">
        <v>221</v>
      </c>
      <c r="AD202" s="53" t="s">
        <v>258</v>
      </c>
      <c r="AE202" s="53" t="s">
        <v>741</v>
      </c>
      <c r="AF202" s="25"/>
      <c r="AG202" s="24" t="s">
        <v>145</v>
      </c>
      <c r="AH202" s="226" t="s">
        <v>1770</v>
      </c>
      <c r="AI202" s="24" t="s">
        <v>642</v>
      </c>
      <c r="AJ202" s="24" t="s">
        <v>740</v>
      </c>
      <c r="AK202" s="226"/>
      <c r="AL202" s="428" t="s">
        <v>660</v>
      </c>
      <c r="AM202" s="226" t="s">
        <v>1275</v>
      </c>
      <c r="AN202" s="226"/>
      <c r="AO202" s="226"/>
      <c r="AP202" s="226"/>
      <c r="AQ202" s="226" t="s">
        <v>670</v>
      </c>
      <c r="AR202" s="24">
        <v>700</v>
      </c>
      <c r="AS202" s="197">
        <v>4.91</v>
      </c>
      <c r="AT202" s="26" t="s">
        <v>1244</v>
      </c>
      <c r="AU202" s="24">
        <v>3000</v>
      </c>
      <c r="AV202" s="24"/>
      <c r="AW202" s="24" t="s">
        <v>701</v>
      </c>
      <c r="AX202" s="54"/>
      <c r="AY202" s="54"/>
      <c r="AZ202" s="54"/>
      <c r="BA202" s="219">
        <v>1.32</v>
      </c>
      <c r="BB202" s="63"/>
      <c r="BC202" s="26" t="s">
        <v>215</v>
      </c>
      <c r="BD202" s="26" t="s">
        <v>216</v>
      </c>
      <c r="BE202" s="26" t="s">
        <v>217</v>
      </c>
      <c r="BF202" s="26"/>
      <c r="BG202" s="26">
        <f>IFERROR((BV202*(1-Assumptions!$K$3))*(1-BT202),0)</f>
        <v>22.374918719999997</v>
      </c>
      <c r="BH202" s="26">
        <v>45</v>
      </c>
      <c r="BI202" s="26"/>
      <c r="BJ202" s="26"/>
      <c r="BK202" s="26"/>
      <c r="BL202" s="296">
        <v>22.5</v>
      </c>
      <c r="BM202" s="26"/>
      <c r="BN202" s="574">
        <f t="shared" si="43"/>
        <v>22.5</v>
      </c>
      <c r="BO202" s="143">
        <f>IFERROR(((IF(BN202&gt;0,BN202)))*INDEX(Assumptions!$B:$B,MATCH(AB202,Assumptions!$A:$A,0)),0)</f>
        <v>0.45</v>
      </c>
      <c r="BP202" s="55">
        <f>IFERROR(((IF(BN202&gt;0,BN202)))*INDEX(Assumptions!$C:$C,MATCH(AB202,Assumptions!$A:$A,0)),0)</f>
        <v>0</v>
      </c>
      <c r="BQ202" s="55">
        <f>IFERROR(((IF(BN202&gt;0,BN202)))*INDEX(Assumptions!$D:$D,MATCH(AB202,Assumptions!$A:$A,0)),0)</f>
        <v>4.4999999999999998E-2</v>
      </c>
      <c r="BR202" s="55">
        <f>IFERROR(((IF(BN202&gt;0,BN202)))*INDEX(Assumptions!$G:$G,MATCH(AC202,Assumptions!$F:$F,0)),0)</f>
        <v>0</v>
      </c>
      <c r="BS202" s="55">
        <f t="shared" si="45"/>
        <v>0.495</v>
      </c>
      <c r="BT202" s="56">
        <f>IFERROR(INDEX(Assumptions!$B:$B,MATCH(AB202,Assumptions!$A:$A,0))+INDEX(Assumptions!$C:$C,MATCH(AB202,Assumptions!$A:$A,0))+INDEX(Assumptions!$D:$D,MATCH(AB202,Assumptions!$A:$A,0))+INDEX(Assumptions!$G:$G,MATCH(AC202,Assumptions!$F:$F,0)),0)</f>
        <v>2.1999999999999999E-2</v>
      </c>
      <c r="BU202" s="26">
        <f t="shared" si="44"/>
        <v>22.995000000000001</v>
      </c>
      <c r="BV202" s="26">
        <f t="shared" si="46"/>
        <v>51.996000000000002</v>
      </c>
      <c r="BW202" s="26">
        <f t="shared" si="47"/>
        <v>54.617647058823536</v>
      </c>
      <c r="BX202" s="24">
        <v>2.5</v>
      </c>
      <c r="BY202" s="218">
        <v>129.99</v>
      </c>
      <c r="BZ202" s="145">
        <v>1</v>
      </c>
      <c r="CA202" s="26">
        <f t="shared" si="48"/>
        <v>22.995000000000001</v>
      </c>
      <c r="CB202" s="26">
        <f t="shared" si="49"/>
        <v>51.996000000000002</v>
      </c>
      <c r="CC202" s="315">
        <f t="shared" si="50"/>
        <v>0.55775444264943452</v>
      </c>
      <c r="CD202" s="26">
        <f t="shared" si="51"/>
        <v>630</v>
      </c>
      <c r="CE202" s="26">
        <v>4.9000000000000004</v>
      </c>
      <c r="CF202" s="26"/>
      <c r="CG202" s="64"/>
      <c r="CH202" s="64"/>
      <c r="CI202" s="64"/>
      <c r="CJ202" s="64"/>
      <c r="CK202" s="64"/>
      <c r="CL202" s="64"/>
      <c r="CM202" s="64"/>
      <c r="CN202" s="64"/>
      <c r="CO202" s="65"/>
      <c r="CP202" s="65"/>
      <c r="CQ202" s="53"/>
      <c r="CR202" s="57">
        <v>14</v>
      </c>
      <c r="CS202" s="57" t="s">
        <v>211</v>
      </c>
      <c r="CT202" s="175" t="s">
        <v>737</v>
      </c>
      <c r="CU202" s="57"/>
      <c r="CV202" s="57"/>
      <c r="CW202" s="58"/>
      <c r="CX202" s="59"/>
      <c r="CY202" s="90"/>
      <c r="CZ202" s="60"/>
      <c r="DA202" s="60"/>
      <c r="DB202" s="60"/>
      <c r="DC202" s="120"/>
      <c r="DD202" s="61"/>
      <c r="DE202" s="61"/>
      <c r="DF202" s="61"/>
      <c r="DG202" s="61"/>
      <c r="DH202" s="61"/>
      <c r="DI202" s="61"/>
      <c r="DJ202" s="58"/>
      <c r="DK202" s="58"/>
      <c r="DL202" s="58"/>
      <c r="DM202" s="59"/>
      <c r="DN202" s="59"/>
      <c r="DO202" s="59"/>
      <c r="DP202" s="62"/>
      <c r="DQ202" s="62"/>
      <c r="DR202" s="62"/>
      <c r="DS202" s="123">
        <f t="shared" si="52"/>
        <v>0</v>
      </c>
      <c r="DT202" s="123">
        <f t="shared" si="53"/>
        <v>0</v>
      </c>
    </row>
    <row r="203" spans="1:124" s="66" customFormat="1" ht="15" hidden="1" customHeight="1">
      <c r="A203" s="217">
        <v>3220</v>
      </c>
      <c r="B203" s="52" t="s">
        <v>825</v>
      </c>
      <c r="C203" s="52" t="s">
        <v>971</v>
      </c>
      <c r="D203" s="52">
        <v>6109</v>
      </c>
      <c r="E203" s="217" t="s">
        <v>465</v>
      </c>
      <c r="F203" s="217" t="s">
        <v>441</v>
      </c>
      <c r="G203" s="25" t="s">
        <v>1485</v>
      </c>
      <c r="H203" s="217"/>
      <c r="I203" s="152">
        <v>43532</v>
      </c>
      <c r="J203" s="25" t="s">
        <v>211</v>
      </c>
      <c r="K203" s="25" t="s">
        <v>479</v>
      </c>
      <c r="L203" s="217" t="s">
        <v>954</v>
      </c>
      <c r="M203" s="217" t="s">
        <v>488</v>
      </c>
      <c r="N203" s="217">
        <v>62034231</v>
      </c>
      <c r="O203" s="117" t="s">
        <v>966</v>
      </c>
      <c r="P203" s="51" t="s">
        <v>489</v>
      </c>
      <c r="Q203" s="25" t="s">
        <v>493</v>
      </c>
      <c r="R203" s="25" t="s">
        <v>7</v>
      </c>
      <c r="S203" s="73"/>
      <c r="T203" s="24" t="s">
        <v>1285</v>
      </c>
      <c r="U203" s="226" t="s">
        <v>565</v>
      </c>
      <c r="V203" s="226" t="s">
        <v>1279</v>
      </c>
      <c r="W203" s="226" t="s">
        <v>570</v>
      </c>
      <c r="X203" s="24" t="s">
        <v>967</v>
      </c>
      <c r="Y203" s="226" t="s">
        <v>4</v>
      </c>
      <c r="Z203" s="24" t="s">
        <v>211</v>
      </c>
      <c r="AA203" s="24" t="s">
        <v>211</v>
      </c>
      <c r="AB203" s="53" t="s">
        <v>220</v>
      </c>
      <c r="AC203" s="53" t="s">
        <v>221</v>
      </c>
      <c r="AD203" s="53" t="s">
        <v>258</v>
      </c>
      <c r="AE203" s="53" t="s">
        <v>741</v>
      </c>
      <c r="AF203" s="25"/>
      <c r="AG203" s="24" t="s">
        <v>632</v>
      </c>
      <c r="AH203" s="24" t="s">
        <v>628</v>
      </c>
      <c r="AI203" s="24" t="s">
        <v>643</v>
      </c>
      <c r="AJ203" s="24" t="s">
        <v>648</v>
      </c>
      <c r="AK203" s="226"/>
      <c r="AL203" s="428" t="s">
        <v>656</v>
      </c>
      <c r="AM203" s="24" t="s">
        <v>659</v>
      </c>
      <c r="AN203" s="226"/>
      <c r="AO203" s="226"/>
      <c r="AP203" s="226"/>
      <c r="AQ203" s="24" t="s">
        <v>672</v>
      </c>
      <c r="AR203" s="24">
        <v>700</v>
      </c>
      <c r="AS203" s="197">
        <v>5.05</v>
      </c>
      <c r="AT203" s="26" t="s">
        <v>1253</v>
      </c>
      <c r="AU203" s="24">
        <v>3000</v>
      </c>
      <c r="AV203" s="226"/>
      <c r="AW203" s="24"/>
      <c r="AX203" s="54"/>
      <c r="AY203" s="54"/>
      <c r="AZ203" s="54"/>
      <c r="BA203" s="219">
        <v>1.38</v>
      </c>
      <c r="BB203" s="63"/>
      <c r="BC203" s="26" t="s">
        <v>215</v>
      </c>
      <c r="BD203" s="26" t="s">
        <v>216</v>
      </c>
      <c r="BE203" s="26" t="s">
        <v>217</v>
      </c>
      <c r="BF203" s="218"/>
      <c r="BG203" s="26">
        <f>IFERROR((BV203*(1-Assumptions!$K$3))*(1-BT203),0)</f>
        <v>24.09619872</v>
      </c>
      <c r="BH203" s="26">
        <v>45</v>
      </c>
      <c r="BI203" s="26"/>
      <c r="BJ203" s="26"/>
      <c r="BK203" s="26"/>
      <c r="BL203" s="293">
        <v>23.9</v>
      </c>
      <c r="BM203" s="26">
        <v>23.2</v>
      </c>
      <c r="BN203" s="574">
        <f t="shared" si="43"/>
        <v>23.2</v>
      </c>
      <c r="BO203" s="143">
        <f>IFERROR(((IF(BN203&gt;0,BN203)))*INDEX(Assumptions!$B:$B,MATCH(AB203,Assumptions!$A:$A,0)),0)</f>
        <v>0.46399999999999997</v>
      </c>
      <c r="BP203" s="55">
        <f>IFERROR(((IF(BN203&gt;0,BN203)))*INDEX(Assumptions!$C:$C,MATCH(AB203,Assumptions!$A:$A,0)),0)</f>
        <v>0</v>
      </c>
      <c r="BQ203" s="55">
        <f>IFERROR(((IF(BN203&gt;0,BN203)))*INDEX(Assumptions!$D:$D,MATCH(AB203,Assumptions!$A:$A,0)),0)</f>
        <v>4.6399999999999997E-2</v>
      </c>
      <c r="BR203" s="55">
        <f>IFERROR(((IF(BN203&gt;0,BN203)))*INDEX(Assumptions!$G:$G,MATCH(AC203,Assumptions!$F:$F,0)),0)</f>
        <v>0</v>
      </c>
      <c r="BS203" s="55">
        <f t="shared" si="45"/>
        <v>0.51039999999999996</v>
      </c>
      <c r="BT203" s="56">
        <f>IFERROR(INDEX(Assumptions!$B:$B,MATCH(AB203,Assumptions!$A:$A,0))+INDEX(Assumptions!$C:$C,MATCH(AB203,Assumptions!$A:$A,0))+INDEX(Assumptions!$D:$D,MATCH(AB203,Assumptions!$A:$A,0))+INDEX(Assumptions!$G:$G,MATCH(AC203,Assumptions!$F:$F,0)),0)</f>
        <v>2.1999999999999999E-2</v>
      </c>
      <c r="BU203" s="26">
        <f t="shared" si="44"/>
        <v>23.7104</v>
      </c>
      <c r="BV203" s="26">
        <f t="shared" si="46"/>
        <v>55.996000000000002</v>
      </c>
      <c r="BW203" s="26">
        <f t="shared" si="47"/>
        <v>58.819327731092443</v>
      </c>
      <c r="BX203" s="24">
        <v>2.5</v>
      </c>
      <c r="BY203" s="218">
        <v>139.99</v>
      </c>
      <c r="BZ203" s="145">
        <v>1</v>
      </c>
      <c r="CA203" s="26">
        <f t="shared" si="48"/>
        <v>23.7104</v>
      </c>
      <c r="CB203" s="26">
        <f t="shared" si="49"/>
        <v>55.996000000000002</v>
      </c>
      <c r="CC203" s="316">
        <f t="shared" si="50"/>
        <v>0.57656975498249874</v>
      </c>
      <c r="CD203" s="26">
        <f t="shared" si="51"/>
        <v>630</v>
      </c>
      <c r="CE203" s="218"/>
      <c r="CF203" s="218"/>
      <c r="CG203" s="64"/>
      <c r="CH203" s="64"/>
      <c r="CI203" s="64"/>
      <c r="CJ203" s="64"/>
      <c r="CK203" s="64"/>
      <c r="CL203" s="64"/>
      <c r="CM203" s="64"/>
      <c r="CN203" s="64"/>
      <c r="CO203" s="65"/>
      <c r="CP203" s="65"/>
      <c r="CQ203" s="53"/>
      <c r="CR203" s="57">
        <v>14</v>
      </c>
      <c r="CS203" s="57" t="s">
        <v>211</v>
      </c>
      <c r="CT203" s="175" t="s">
        <v>723</v>
      </c>
      <c r="CU203" s="57"/>
      <c r="CV203" s="57"/>
      <c r="CW203" s="58"/>
      <c r="CX203" s="59"/>
      <c r="CY203" s="90"/>
      <c r="CZ203" s="60"/>
      <c r="DA203" s="60"/>
      <c r="DB203" s="60"/>
      <c r="DC203" s="120"/>
      <c r="DD203" s="61"/>
      <c r="DE203" s="61"/>
      <c r="DF203" s="61"/>
      <c r="DG203" s="61"/>
      <c r="DH203" s="61"/>
      <c r="DI203" s="61"/>
      <c r="DJ203" s="58"/>
      <c r="DK203" s="58"/>
      <c r="DL203" s="58"/>
      <c r="DM203" s="59"/>
      <c r="DN203" s="59"/>
      <c r="DO203" s="59"/>
      <c r="DP203" s="62"/>
      <c r="DQ203" s="62"/>
      <c r="DR203" s="62"/>
      <c r="DS203" s="123">
        <f t="shared" si="52"/>
        <v>0</v>
      </c>
      <c r="DT203" s="123">
        <f t="shared" si="53"/>
        <v>0</v>
      </c>
    </row>
    <row r="204" spans="1:124" s="66" customFormat="1" ht="15" hidden="1" customHeight="1">
      <c r="A204" s="52">
        <v>3235</v>
      </c>
      <c r="B204" s="52" t="s">
        <v>764</v>
      </c>
      <c r="C204" s="52" t="s">
        <v>246</v>
      </c>
      <c r="D204" s="206">
        <v>5036</v>
      </c>
      <c r="E204" s="217" t="s">
        <v>469</v>
      </c>
      <c r="F204" s="217" t="s">
        <v>470</v>
      </c>
      <c r="G204" s="217">
        <v>2</v>
      </c>
      <c r="H204" s="217"/>
      <c r="I204" s="217"/>
      <c r="J204" s="217" t="s">
        <v>211</v>
      </c>
      <c r="K204" s="217" t="s">
        <v>479</v>
      </c>
      <c r="L204" s="217" t="s">
        <v>954</v>
      </c>
      <c r="M204" s="217" t="s">
        <v>488</v>
      </c>
      <c r="N204" s="217">
        <v>62034231</v>
      </c>
      <c r="O204" s="117" t="s">
        <v>966</v>
      </c>
      <c r="P204" s="51" t="s">
        <v>489</v>
      </c>
      <c r="Q204" s="217">
        <v>2045</v>
      </c>
      <c r="R204" s="217">
        <v>4</v>
      </c>
      <c r="S204" s="73" t="s">
        <v>524</v>
      </c>
      <c r="T204" s="226" t="s">
        <v>567</v>
      </c>
      <c r="U204" s="226" t="s">
        <v>572</v>
      </c>
      <c r="V204" s="226" t="s">
        <v>1279</v>
      </c>
      <c r="W204" s="226" t="s">
        <v>570</v>
      </c>
      <c r="X204" s="226" t="s">
        <v>967</v>
      </c>
      <c r="Y204" s="226" t="s">
        <v>4</v>
      </c>
      <c r="Z204" s="226" t="s">
        <v>211</v>
      </c>
      <c r="AA204" s="226" t="s">
        <v>211</v>
      </c>
      <c r="AB204" s="53" t="s">
        <v>220</v>
      </c>
      <c r="AC204" s="53" t="s">
        <v>221</v>
      </c>
      <c r="AD204" s="53" t="s">
        <v>258</v>
      </c>
      <c r="AE204" s="53" t="s">
        <v>741</v>
      </c>
      <c r="AF204" s="217"/>
      <c r="AG204" s="226" t="s">
        <v>145</v>
      </c>
      <c r="AH204" s="226" t="s">
        <v>1772</v>
      </c>
      <c r="AI204" s="226" t="s">
        <v>645</v>
      </c>
      <c r="AJ204" s="226" t="s">
        <v>740</v>
      </c>
      <c r="AK204" s="226"/>
      <c r="AL204" s="428" t="s">
        <v>660</v>
      </c>
      <c r="AM204" s="226" t="s">
        <v>1276</v>
      </c>
      <c r="AN204" s="226"/>
      <c r="AO204" s="226"/>
      <c r="AP204" s="226"/>
      <c r="AQ204" s="226" t="s">
        <v>688</v>
      </c>
      <c r="AR204" s="226">
        <v>800</v>
      </c>
      <c r="AS204" s="197">
        <v>4.5</v>
      </c>
      <c r="AT204" s="218" t="s">
        <v>1256</v>
      </c>
      <c r="AU204" s="226">
        <v>3000</v>
      </c>
      <c r="AV204" s="226"/>
      <c r="AW204" s="226" t="s">
        <v>702</v>
      </c>
      <c r="AX204" s="54"/>
      <c r="AY204" s="54"/>
      <c r="AZ204" s="54"/>
      <c r="BA204" s="219">
        <v>1.4</v>
      </c>
      <c r="BB204" s="63"/>
      <c r="BC204" s="218" t="s">
        <v>215</v>
      </c>
      <c r="BD204" s="218" t="s">
        <v>216</v>
      </c>
      <c r="BE204" s="218" t="s">
        <v>217</v>
      </c>
      <c r="BF204" s="218"/>
      <c r="BG204" s="218">
        <f>IFERROR((BV204*(1-Assumptions!$K$3))*(1-BT204),0)</f>
        <v>27.538758719999997</v>
      </c>
      <c r="BH204" s="218">
        <v>45</v>
      </c>
      <c r="BI204" s="218"/>
      <c r="BJ204" s="218"/>
      <c r="BK204" s="218"/>
      <c r="BL204" s="294">
        <v>28.5</v>
      </c>
      <c r="BM204" s="218">
        <v>27.1</v>
      </c>
      <c r="BN204" s="574">
        <f t="shared" si="43"/>
        <v>27.1</v>
      </c>
      <c r="BO204" s="143">
        <f>IFERROR(((IF(BN204&gt;0,BN204)))*INDEX(Assumptions!$B:$B,MATCH(AB204,Assumptions!$A:$A,0)),0)</f>
        <v>0.54200000000000004</v>
      </c>
      <c r="BP204" s="55">
        <f>IFERROR(((IF(BN204&gt;0,BN204)))*INDEX(Assumptions!$C:$C,MATCH(AB204,Assumptions!$A:$A,0)),0)</f>
        <v>0</v>
      </c>
      <c r="BQ204" s="55">
        <f>IFERROR(((IF(BN204&gt;0,BN204)))*INDEX(Assumptions!$D:$D,MATCH(AB204,Assumptions!$A:$A,0)),0)</f>
        <v>5.4200000000000005E-2</v>
      </c>
      <c r="BR204" s="55">
        <f>IFERROR(((IF(BN204&gt;0,BN204)))*INDEX(Assumptions!$G:$G,MATCH(AC204,Assumptions!$F:$F,0)),0)</f>
        <v>0</v>
      </c>
      <c r="BS204" s="55">
        <f t="shared" si="45"/>
        <v>0.59620000000000006</v>
      </c>
      <c r="BT204" s="56">
        <f>IFERROR(INDEX(Assumptions!$B:$B,MATCH(AB204,Assumptions!$A:$A,0))+INDEX(Assumptions!$C:$C,MATCH(AB204,Assumptions!$A:$A,0))+INDEX(Assumptions!$D:$D,MATCH(AB204,Assumptions!$A:$A,0))+INDEX(Assumptions!$G:$G,MATCH(AC204,Assumptions!$F:$F,0)),0)</f>
        <v>2.1999999999999999E-2</v>
      </c>
      <c r="BU204" s="218">
        <f t="shared" si="44"/>
        <v>27.696200000000001</v>
      </c>
      <c r="BV204" s="218">
        <f t="shared" si="46"/>
        <v>63.996000000000002</v>
      </c>
      <c r="BW204" s="218">
        <f t="shared" si="47"/>
        <v>67.222689075630257</v>
      </c>
      <c r="BX204" s="226">
        <v>2.5</v>
      </c>
      <c r="BY204" s="168">
        <v>159.99</v>
      </c>
      <c r="BZ204" s="145">
        <v>1</v>
      </c>
      <c r="CA204" s="218">
        <f t="shared" si="48"/>
        <v>27.696200000000001</v>
      </c>
      <c r="CB204" s="218">
        <f t="shared" si="49"/>
        <v>63.996000000000002</v>
      </c>
      <c r="CC204" s="317">
        <f t="shared" si="50"/>
        <v>0.56721982623914002</v>
      </c>
      <c r="CD204" s="218">
        <f t="shared" si="51"/>
        <v>630</v>
      </c>
      <c r="CE204" s="218">
        <v>8.4499999999999993</v>
      </c>
      <c r="CF204" s="218"/>
      <c r="CG204" s="64"/>
      <c r="CH204" s="64"/>
      <c r="CI204" s="64"/>
      <c r="CJ204" s="64"/>
      <c r="CK204" s="64"/>
      <c r="CL204" s="64"/>
      <c r="CM204" s="64"/>
      <c r="CN204" s="64"/>
      <c r="CO204" s="65"/>
      <c r="CP204" s="65"/>
      <c r="CQ204" s="53"/>
      <c r="CR204" s="57">
        <v>14</v>
      </c>
      <c r="CS204" s="57" t="s">
        <v>211</v>
      </c>
      <c r="CT204" s="175" t="s">
        <v>737</v>
      </c>
      <c r="CU204" s="57"/>
      <c r="CV204" s="57"/>
      <c r="CW204" s="58"/>
      <c r="CX204" s="59"/>
      <c r="CY204" s="90"/>
      <c r="CZ204" s="60"/>
      <c r="DA204" s="60"/>
      <c r="DB204" s="60"/>
      <c r="DC204" s="120"/>
      <c r="DD204" s="61"/>
      <c r="DE204" s="61"/>
      <c r="DF204" s="61"/>
      <c r="DG204" s="61"/>
      <c r="DH204" s="61"/>
      <c r="DI204" s="61"/>
      <c r="DJ204" s="58"/>
      <c r="DK204" s="58"/>
      <c r="DL204" s="58"/>
      <c r="DM204" s="59"/>
      <c r="DN204" s="59"/>
      <c r="DO204" s="59"/>
      <c r="DP204" s="62"/>
      <c r="DQ204" s="62"/>
      <c r="DR204" s="62"/>
      <c r="DS204" s="123">
        <f t="shared" si="52"/>
        <v>0</v>
      </c>
      <c r="DT204" s="123">
        <f t="shared" si="53"/>
        <v>0</v>
      </c>
    </row>
    <row r="205" spans="1:124" s="66" customFormat="1" ht="15" hidden="1" customHeight="1">
      <c r="A205" s="52">
        <v>3240</v>
      </c>
      <c r="B205" s="52" t="s">
        <v>826</v>
      </c>
      <c r="C205" s="52" t="s">
        <v>246</v>
      </c>
      <c r="D205" s="206">
        <v>5035</v>
      </c>
      <c r="E205" s="25" t="s">
        <v>469</v>
      </c>
      <c r="F205" s="25" t="s">
        <v>471</v>
      </c>
      <c r="G205" s="217">
        <v>1</v>
      </c>
      <c r="H205" s="217"/>
      <c r="I205" s="217"/>
      <c r="J205" s="25" t="s">
        <v>211</v>
      </c>
      <c r="K205" s="25" t="s">
        <v>479</v>
      </c>
      <c r="L205" s="25" t="s">
        <v>954</v>
      </c>
      <c r="M205" s="25" t="s">
        <v>488</v>
      </c>
      <c r="N205" s="25">
        <v>62034231</v>
      </c>
      <c r="O205" s="117" t="s">
        <v>966</v>
      </c>
      <c r="P205" s="51" t="s">
        <v>489</v>
      </c>
      <c r="Q205" s="25">
        <v>1080</v>
      </c>
      <c r="R205" s="25" t="s">
        <v>509</v>
      </c>
      <c r="S205" s="73"/>
      <c r="T205" s="24" t="s">
        <v>567</v>
      </c>
      <c r="U205" s="226" t="s">
        <v>572</v>
      </c>
      <c r="V205" s="226" t="s">
        <v>1279</v>
      </c>
      <c r="W205" s="226" t="s">
        <v>570</v>
      </c>
      <c r="X205" s="24" t="s">
        <v>967</v>
      </c>
      <c r="Y205" s="226" t="s">
        <v>4</v>
      </c>
      <c r="Z205" s="24" t="s">
        <v>211</v>
      </c>
      <c r="AA205" s="24" t="s">
        <v>211</v>
      </c>
      <c r="AB205" s="53" t="s">
        <v>220</v>
      </c>
      <c r="AC205" s="53" t="s">
        <v>221</v>
      </c>
      <c r="AD205" s="53" t="s">
        <v>258</v>
      </c>
      <c r="AE205" s="53" t="s">
        <v>741</v>
      </c>
      <c r="AF205" s="217"/>
      <c r="AG205" s="24" t="s">
        <v>145</v>
      </c>
      <c r="AH205" s="226" t="s">
        <v>1772</v>
      </c>
      <c r="AI205" s="226" t="s">
        <v>645</v>
      </c>
      <c r="AJ205" s="24" t="s">
        <v>740</v>
      </c>
      <c r="AK205" s="24"/>
      <c r="AL205" s="428" t="s">
        <v>660</v>
      </c>
      <c r="AM205" s="24" t="s">
        <v>1276</v>
      </c>
      <c r="AN205" s="226"/>
      <c r="AO205" s="226"/>
      <c r="AP205" s="226"/>
      <c r="AQ205" s="226" t="s">
        <v>688</v>
      </c>
      <c r="AR205" s="24">
        <v>800</v>
      </c>
      <c r="AS205" s="197">
        <v>4.5</v>
      </c>
      <c r="AT205" s="218" t="s">
        <v>1256</v>
      </c>
      <c r="AU205" s="226">
        <v>3000</v>
      </c>
      <c r="AV205" s="226"/>
      <c r="AW205" s="24" t="s">
        <v>702</v>
      </c>
      <c r="AX205" s="54"/>
      <c r="AY205" s="54"/>
      <c r="AZ205" s="54"/>
      <c r="BA205" s="219">
        <v>1.4</v>
      </c>
      <c r="BB205" s="63"/>
      <c r="BC205" s="26" t="s">
        <v>215</v>
      </c>
      <c r="BD205" s="26" t="s">
        <v>216</v>
      </c>
      <c r="BE205" s="26" t="s">
        <v>217</v>
      </c>
      <c r="BF205" s="26"/>
      <c r="BG205" s="26">
        <f>IFERROR((BV205*(1-Assumptions!$K$3))*(1-BT205),0)</f>
        <v>24.09619872</v>
      </c>
      <c r="BH205" s="218">
        <v>45</v>
      </c>
      <c r="BI205" s="218"/>
      <c r="BJ205" s="26"/>
      <c r="BK205" s="26"/>
      <c r="BL205" s="294">
        <v>23.5</v>
      </c>
      <c r="BM205" s="26"/>
      <c r="BN205" s="574">
        <f t="shared" si="43"/>
        <v>23.5</v>
      </c>
      <c r="BO205" s="143">
        <f>IFERROR(((IF(BN205&gt;0,BN205)))*INDEX(Assumptions!$B:$B,MATCH(AB205,Assumptions!$A:$A,0)),0)</f>
        <v>0.47000000000000003</v>
      </c>
      <c r="BP205" s="55">
        <f>IFERROR(((IF(BN205&gt;0,BN205)))*INDEX(Assumptions!$C:$C,MATCH(AB205,Assumptions!$A:$A,0)),0)</f>
        <v>0</v>
      </c>
      <c r="BQ205" s="55">
        <f>IFERROR(((IF(BN205&gt;0,BN205)))*INDEX(Assumptions!$D:$D,MATCH(AB205,Assumptions!$A:$A,0)),0)</f>
        <v>4.7E-2</v>
      </c>
      <c r="BR205" s="55">
        <f>IFERROR(((IF(BN205&gt;0,BN205)))*INDEX(Assumptions!$G:$G,MATCH(AC205,Assumptions!$F:$F,0)),0)</f>
        <v>0</v>
      </c>
      <c r="BS205" s="55">
        <f t="shared" si="45"/>
        <v>0.51700000000000002</v>
      </c>
      <c r="BT205" s="56">
        <f>IFERROR(INDEX(Assumptions!$B:$B,MATCH(AB205,Assumptions!$A:$A,0))+INDEX(Assumptions!$C:$C,MATCH(AB205,Assumptions!$A:$A,0))+INDEX(Assumptions!$D:$D,MATCH(AB205,Assumptions!$A:$A,0))+INDEX(Assumptions!$G:$G,MATCH(AC205,Assumptions!$F:$F,0)),0)</f>
        <v>2.1999999999999999E-2</v>
      </c>
      <c r="BU205" s="26">
        <f t="shared" si="44"/>
        <v>24.016999999999999</v>
      </c>
      <c r="BV205" s="26">
        <f t="shared" si="46"/>
        <v>55.996000000000002</v>
      </c>
      <c r="BW205" s="26">
        <f t="shared" si="47"/>
        <v>58.819327731092443</v>
      </c>
      <c r="BX205" s="24">
        <v>2.5</v>
      </c>
      <c r="BY205" s="218">
        <v>139.99</v>
      </c>
      <c r="BZ205" s="145">
        <v>1</v>
      </c>
      <c r="CA205" s="26">
        <f t="shared" si="48"/>
        <v>24.016999999999999</v>
      </c>
      <c r="CB205" s="26">
        <f t="shared" si="49"/>
        <v>55.996000000000002</v>
      </c>
      <c r="CC205" s="318">
        <f t="shared" si="50"/>
        <v>0.5710943638831345</v>
      </c>
      <c r="CD205" s="26">
        <f t="shared" si="51"/>
        <v>630</v>
      </c>
      <c r="CE205" s="218">
        <v>5</v>
      </c>
      <c r="CF205" s="218"/>
      <c r="CG205" s="64"/>
      <c r="CH205" s="64"/>
      <c r="CI205" s="64"/>
      <c r="CJ205" s="64"/>
      <c r="CK205" s="64"/>
      <c r="CL205" s="64"/>
      <c r="CM205" s="64"/>
      <c r="CN205" s="64"/>
      <c r="CO205" s="65"/>
      <c r="CP205" s="65"/>
      <c r="CQ205" s="53"/>
      <c r="CR205" s="57">
        <v>14</v>
      </c>
      <c r="CS205" s="57" t="s">
        <v>211</v>
      </c>
      <c r="CT205" s="175" t="s">
        <v>737</v>
      </c>
      <c r="CU205" s="57"/>
      <c r="CV205" s="57"/>
      <c r="CW205" s="58"/>
      <c r="CX205" s="59"/>
      <c r="CY205" s="90"/>
      <c r="CZ205" s="60"/>
      <c r="DA205" s="60"/>
      <c r="DB205" s="60"/>
      <c r="DC205" s="120"/>
      <c r="DD205" s="61"/>
      <c r="DE205" s="61"/>
      <c r="DF205" s="61"/>
      <c r="DG205" s="61"/>
      <c r="DH205" s="61"/>
      <c r="DI205" s="61"/>
      <c r="DJ205" s="58"/>
      <c r="DK205" s="58"/>
      <c r="DL205" s="58"/>
      <c r="DM205" s="59"/>
      <c r="DN205" s="59"/>
      <c r="DO205" s="59"/>
      <c r="DP205" s="62"/>
      <c r="DQ205" s="62"/>
      <c r="DR205" s="62"/>
      <c r="DS205" s="123">
        <f t="shared" si="52"/>
        <v>0</v>
      </c>
      <c r="DT205" s="123">
        <f t="shared" si="53"/>
        <v>0</v>
      </c>
    </row>
    <row r="206" spans="1:124" s="66" customFormat="1" ht="15" hidden="1" customHeight="1">
      <c r="A206" s="52">
        <v>3250</v>
      </c>
      <c r="B206" s="52" t="s">
        <v>828</v>
      </c>
      <c r="C206" s="52" t="s">
        <v>986</v>
      </c>
      <c r="D206" s="206">
        <v>4054</v>
      </c>
      <c r="E206" s="25" t="s">
        <v>469</v>
      </c>
      <c r="F206" s="25" t="s">
        <v>452</v>
      </c>
      <c r="G206" s="217" t="s">
        <v>1485</v>
      </c>
      <c r="H206" s="217"/>
      <c r="I206" s="217"/>
      <c r="J206" s="25" t="s">
        <v>211</v>
      </c>
      <c r="K206" s="25" t="s">
        <v>479</v>
      </c>
      <c r="L206" s="217" t="s">
        <v>954</v>
      </c>
      <c r="M206" s="25" t="s">
        <v>488</v>
      </c>
      <c r="N206" s="25">
        <v>62034231</v>
      </c>
      <c r="O206" s="117" t="s">
        <v>966</v>
      </c>
      <c r="P206" s="51" t="s">
        <v>489</v>
      </c>
      <c r="Q206" s="25">
        <v>1090</v>
      </c>
      <c r="R206" s="25">
        <v>8</v>
      </c>
      <c r="S206" s="73"/>
      <c r="T206" s="24" t="s">
        <v>567</v>
      </c>
      <c r="U206" s="226" t="s">
        <v>572</v>
      </c>
      <c r="V206" s="226" t="s">
        <v>1279</v>
      </c>
      <c r="W206" s="226" t="s">
        <v>570</v>
      </c>
      <c r="X206" s="24" t="s">
        <v>967</v>
      </c>
      <c r="Y206" s="226" t="s">
        <v>4</v>
      </c>
      <c r="Z206" s="24" t="s">
        <v>211</v>
      </c>
      <c r="AA206" s="24" t="s">
        <v>211</v>
      </c>
      <c r="AB206" s="53" t="s">
        <v>220</v>
      </c>
      <c r="AC206" s="53" t="s">
        <v>221</v>
      </c>
      <c r="AD206" s="53" t="s">
        <v>258</v>
      </c>
      <c r="AE206" s="53" t="s">
        <v>741</v>
      </c>
      <c r="AF206" s="217"/>
      <c r="AG206" s="24" t="s">
        <v>145</v>
      </c>
      <c r="AH206" s="24" t="s">
        <v>631</v>
      </c>
      <c r="AI206" s="226" t="s">
        <v>646</v>
      </c>
      <c r="AJ206" s="24" t="s">
        <v>648</v>
      </c>
      <c r="AK206" s="226"/>
      <c r="AL206" s="428" t="s">
        <v>660</v>
      </c>
      <c r="AM206" s="226" t="s">
        <v>665</v>
      </c>
      <c r="AN206" s="226"/>
      <c r="AO206" s="226"/>
      <c r="AP206" s="226"/>
      <c r="AQ206" s="226" t="s">
        <v>689</v>
      </c>
      <c r="AR206" s="24">
        <v>800</v>
      </c>
      <c r="AS206" s="197">
        <v>4.5</v>
      </c>
      <c r="AT206" s="218" t="s">
        <v>1260</v>
      </c>
      <c r="AU206" s="226">
        <v>3000</v>
      </c>
      <c r="AV206" s="226"/>
      <c r="AW206" s="24" t="s">
        <v>703</v>
      </c>
      <c r="AX206" s="54"/>
      <c r="AY206" s="54"/>
      <c r="AZ206" s="54"/>
      <c r="BA206" s="219">
        <v>1.34</v>
      </c>
      <c r="BB206" s="63"/>
      <c r="BC206" s="26" t="s">
        <v>215</v>
      </c>
      <c r="BD206" s="26" t="s">
        <v>216</v>
      </c>
      <c r="BE206" s="26" t="s">
        <v>217</v>
      </c>
      <c r="BF206" s="26"/>
      <c r="BG206" s="26">
        <f>IFERROR((BV206*(1-Assumptions!$K$3))*(1-BT206),0)</f>
        <v>24.09619872</v>
      </c>
      <c r="BH206" s="218">
        <v>45</v>
      </c>
      <c r="BI206" s="218"/>
      <c r="BJ206" s="26"/>
      <c r="BK206" s="26"/>
      <c r="BL206" s="296">
        <v>24.9</v>
      </c>
      <c r="BM206" s="26">
        <v>23.8</v>
      </c>
      <c r="BN206" s="574">
        <f t="shared" ref="BN206:BN213" si="54">IF(BM206&gt;0,BM206,IF(BL206&gt;0,BL206,IF(BK206&gt;0,BK206,IF(BJ206&gt;0,BJ206,IF(BI206&gt;0,BI206,0)))))</f>
        <v>23.8</v>
      </c>
      <c r="BO206" s="143">
        <f>IFERROR(((IF(BN206&gt;0,BN206)))*INDEX(Assumptions!$B:$B,MATCH(AB206,Assumptions!$A:$A,0)),0)</f>
        <v>0.47600000000000003</v>
      </c>
      <c r="BP206" s="55">
        <f>IFERROR(((IF(BN206&gt;0,BN206)))*INDEX(Assumptions!$C:$C,MATCH(AB206,Assumptions!$A:$A,0)),0)</f>
        <v>0</v>
      </c>
      <c r="BQ206" s="55">
        <f>IFERROR(((IF(BN206&gt;0,BN206)))*INDEX(Assumptions!$D:$D,MATCH(AB206,Assumptions!$A:$A,0)),0)</f>
        <v>4.7600000000000003E-2</v>
      </c>
      <c r="BR206" s="55">
        <f>IFERROR(((IF(BN206&gt;0,BN206)))*INDEX(Assumptions!$G:$G,MATCH(AC206,Assumptions!$F:$F,0)),0)</f>
        <v>0</v>
      </c>
      <c r="BS206" s="55">
        <f t="shared" si="45"/>
        <v>0.52360000000000007</v>
      </c>
      <c r="BT206" s="56">
        <f>IFERROR(INDEX(Assumptions!$B:$B,MATCH(AB206,Assumptions!$A:$A,0))+INDEX(Assumptions!$C:$C,MATCH(AB206,Assumptions!$A:$A,0))+INDEX(Assumptions!$D:$D,MATCH(AB206,Assumptions!$A:$A,0))+INDEX(Assumptions!$G:$G,MATCH(AC206,Assumptions!$F:$F,0)),0)</f>
        <v>2.1999999999999999E-2</v>
      </c>
      <c r="BU206" s="26">
        <f t="shared" si="44"/>
        <v>24.323599999999999</v>
      </c>
      <c r="BV206" s="26">
        <f t="shared" si="46"/>
        <v>55.996000000000002</v>
      </c>
      <c r="BW206" s="26">
        <f t="shared" si="47"/>
        <v>58.819327731092443</v>
      </c>
      <c r="BX206" s="24">
        <v>2.5</v>
      </c>
      <c r="BY206" s="218">
        <v>139.99</v>
      </c>
      <c r="BZ206" s="145">
        <v>1</v>
      </c>
      <c r="CA206" s="26">
        <f t="shared" si="48"/>
        <v>24.323599999999999</v>
      </c>
      <c r="CB206" s="26">
        <f t="shared" si="49"/>
        <v>55.996000000000002</v>
      </c>
      <c r="CC206" s="317">
        <f t="shared" si="50"/>
        <v>0.56561897278377027</v>
      </c>
      <c r="CD206" s="26">
        <f t="shared" si="51"/>
        <v>90</v>
      </c>
      <c r="CE206" s="218">
        <v>6</v>
      </c>
      <c r="CF206" s="218"/>
      <c r="CG206" s="64"/>
      <c r="CH206" s="64"/>
      <c r="CI206" s="64"/>
      <c r="CJ206" s="64"/>
      <c r="CK206" s="64"/>
      <c r="CL206" s="64"/>
      <c r="CM206" s="64"/>
      <c r="CN206" s="64"/>
      <c r="CO206" s="65"/>
      <c r="CP206" s="65"/>
      <c r="CQ206" s="53"/>
      <c r="CR206" s="57">
        <v>2</v>
      </c>
      <c r="CS206" s="57" t="s">
        <v>211</v>
      </c>
      <c r="CT206" s="175" t="s">
        <v>737</v>
      </c>
      <c r="CU206" s="57"/>
      <c r="CV206" s="57"/>
      <c r="CW206" s="58"/>
      <c r="CX206" s="59"/>
      <c r="CY206" s="90"/>
      <c r="CZ206" s="60"/>
      <c r="DA206" s="60"/>
      <c r="DB206" s="60"/>
      <c r="DC206" s="120"/>
      <c r="DD206" s="61"/>
      <c r="DE206" s="61"/>
      <c r="DF206" s="61"/>
      <c r="DG206" s="61"/>
      <c r="DH206" s="61"/>
      <c r="DI206" s="61"/>
      <c r="DJ206" s="58"/>
      <c r="DK206" s="58"/>
      <c r="DL206" s="58"/>
      <c r="DM206" s="59"/>
      <c r="DN206" s="59"/>
      <c r="DO206" s="59"/>
      <c r="DP206" s="62"/>
      <c r="DQ206" s="62"/>
      <c r="DR206" s="62"/>
      <c r="DS206" s="123">
        <f t="shared" si="52"/>
        <v>0</v>
      </c>
      <c r="DT206" s="123">
        <f t="shared" si="53"/>
        <v>0</v>
      </c>
    </row>
    <row r="207" spans="1:124" s="66" customFormat="1" ht="15" hidden="1" customHeight="1">
      <c r="A207" s="52">
        <v>3255</v>
      </c>
      <c r="B207" s="52" t="s">
        <v>829</v>
      </c>
      <c r="C207" s="52" t="s">
        <v>953</v>
      </c>
      <c r="D207" s="206">
        <v>3043</v>
      </c>
      <c r="E207" s="25" t="s">
        <v>469</v>
      </c>
      <c r="F207" s="25" t="s">
        <v>473</v>
      </c>
      <c r="G207" s="217">
        <v>1</v>
      </c>
      <c r="H207" s="217"/>
      <c r="I207" s="217"/>
      <c r="J207" s="25" t="s">
        <v>211</v>
      </c>
      <c r="K207" s="25" t="s">
        <v>479</v>
      </c>
      <c r="L207" s="217" t="s">
        <v>954</v>
      </c>
      <c r="M207" s="25" t="s">
        <v>488</v>
      </c>
      <c r="N207" s="25">
        <v>62034231</v>
      </c>
      <c r="O207" s="117" t="s">
        <v>966</v>
      </c>
      <c r="P207" s="51" t="s">
        <v>489</v>
      </c>
      <c r="Q207" s="25">
        <v>2055</v>
      </c>
      <c r="R207" s="25">
        <v>9</v>
      </c>
      <c r="S207" s="73"/>
      <c r="T207" s="24" t="s">
        <v>567</v>
      </c>
      <c r="U207" s="226" t="s">
        <v>572</v>
      </c>
      <c r="V207" s="226" t="s">
        <v>1279</v>
      </c>
      <c r="W207" s="226" t="s">
        <v>570</v>
      </c>
      <c r="X207" s="24" t="s">
        <v>967</v>
      </c>
      <c r="Y207" s="226" t="s">
        <v>4</v>
      </c>
      <c r="Z207" s="24" t="s">
        <v>211</v>
      </c>
      <c r="AA207" s="24" t="s">
        <v>211</v>
      </c>
      <c r="AB207" s="53" t="s">
        <v>220</v>
      </c>
      <c r="AC207" s="53" t="s">
        <v>221</v>
      </c>
      <c r="AD207" s="53" t="s">
        <v>258</v>
      </c>
      <c r="AE207" s="53" t="s">
        <v>741</v>
      </c>
      <c r="AF207" s="25"/>
      <c r="AG207" s="24" t="s">
        <v>145</v>
      </c>
      <c r="AH207" s="24" t="s">
        <v>631</v>
      </c>
      <c r="AI207" s="24" t="s">
        <v>646</v>
      </c>
      <c r="AJ207" s="24" t="s">
        <v>648</v>
      </c>
      <c r="AK207" s="226"/>
      <c r="AL207" s="428" t="s">
        <v>660</v>
      </c>
      <c r="AM207" s="226" t="s">
        <v>665</v>
      </c>
      <c r="AN207" s="226"/>
      <c r="AO207" s="226"/>
      <c r="AP207" s="226"/>
      <c r="AQ207" s="226" t="s">
        <v>689</v>
      </c>
      <c r="AR207" s="24">
        <v>800</v>
      </c>
      <c r="AS207" s="197">
        <v>4.5</v>
      </c>
      <c r="AT207" s="218" t="s">
        <v>1260</v>
      </c>
      <c r="AU207" s="226">
        <v>3000</v>
      </c>
      <c r="AV207" s="226"/>
      <c r="AW207" s="24" t="s">
        <v>703</v>
      </c>
      <c r="AX207" s="54"/>
      <c r="AY207" s="54"/>
      <c r="AZ207" s="54"/>
      <c r="BA207" s="219">
        <v>1.34</v>
      </c>
      <c r="BB207" s="63"/>
      <c r="BC207" s="26" t="s">
        <v>215</v>
      </c>
      <c r="BD207" s="26" t="s">
        <v>216</v>
      </c>
      <c r="BE207" s="26" t="s">
        <v>217</v>
      </c>
      <c r="BF207" s="26"/>
      <c r="BG207" s="26">
        <f>IFERROR((BV207*(1-Assumptions!$K$3))*(1-BT207),0)</f>
        <v>25.817478719999997</v>
      </c>
      <c r="BH207" s="218">
        <v>45</v>
      </c>
      <c r="BI207" s="218"/>
      <c r="BJ207" s="26"/>
      <c r="BK207" s="26"/>
      <c r="BL207" s="296">
        <v>27.2</v>
      </c>
      <c r="BM207" s="26">
        <v>26.9</v>
      </c>
      <c r="BN207" s="574">
        <f t="shared" si="54"/>
        <v>26.9</v>
      </c>
      <c r="BO207" s="143">
        <f>IFERROR(((IF(BN207&gt;0,BN207)))*INDEX(Assumptions!$B:$B,MATCH(AB207,Assumptions!$A:$A,0)),0)</f>
        <v>0.53800000000000003</v>
      </c>
      <c r="BP207" s="55">
        <f>IFERROR(((IF(BN207&gt;0,BN207)))*INDEX(Assumptions!$C:$C,MATCH(AB207,Assumptions!$A:$A,0)),0)</f>
        <v>0</v>
      </c>
      <c r="BQ207" s="55">
        <f>IFERROR(((IF(BN207&gt;0,BN207)))*INDEX(Assumptions!$D:$D,MATCH(AB207,Assumptions!$A:$A,0)),0)</f>
        <v>5.3800000000000001E-2</v>
      </c>
      <c r="BR207" s="55">
        <f>IFERROR(((IF(BN207&gt;0,BN207)))*INDEX(Assumptions!$G:$G,MATCH(AC207,Assumptions!$F:$F,0)),0)</f>
        <v>0</v>
      </c>
      <c r="BS207" s="55">
        <f t="shared" si="45"/>
        <v>0.59179999999999999</v>
      </c>
      <c r="BT207" s="56">
        <f>IFERROR(INDEX(Assumptions!$B:$B,MATCH(AB207,Assumptions!$A:$A,0))+INDEX(Assumptions!$C:$C,MATCH(AB207,Assumptions!$A:$A,0))+INDEX(Assumptions!$D:$D,MATCH(AB207,Assumptions!$A:$A,0))+INDEX(Assumptions!$G:$G,MATCH(AC207,Assumptions!$F:$F,0)),0)</f>
        <v>2.1999999999999999E-2</v>
      </c>
      <c r="BU207" s="26">
        <f t="shared" si="44"/>
        <v>27.491799999999998</v>
      </c>
      <c r="BV207" s="26">
        <f t="shared" si="46"/>
        <v>59.996000000000002</v>
      </c>
      <c r="BW207" s="26">
        <f t="shared" si="47"/>
        <v>63.02100840336135</v>
      </c>
      <c r="BX207" s="24">
        <v>2.5</v>
      </c>
      <c r="BY207" s="218">
        <v>149.99</v>
      </c>
      <c r="BZ207" s="145">
        <v>1</v>
      </c>
      <c r="CA207" s="26">
        <f t="shared" si="48"/>
        <v>27.491799999999998</v>
      </c>
      <c r="CB207" s="26">
        <f t="shared" si="49"/>
        <v>59.996000000000002</v>
      </c>
      <c r="CC207" s="315">
        <f t="shared" si="50"/>
        <v>0.5417727848523235</v>
      </c>
      <c r="CD207" s="26">
        <f t="shared" si="51"/>
        <v>630</v>
      </c>
      <c r="CE207" s="218">
        <v>8.6</v>
      </c>
      <c r="CF207" s="218"/>
      <c r="CG207" s="64"/>
      <c r="CH207" s="64"/>
      <c r="CI207" s="64"/>
      <c r="CJ207" s="64"/>
      <c r="CK207" s="64"/>
      <c r="CL207" s="64"/>
      <c r="CM207" s="64"/>
      <c r="CN207" s="64"/>
      <c r="CO207" s="65"/>
      <c r="CP207" s="65"/>
      <c r="CQ207" s="53"/>
      <c r="CR207" s="57">
        <v>14</v>
      </c>
      <c r="CS207" s="57" t="s">
        <v>211</v>
      </c>
      <c r="CT207" s="175" t="s">
        <v>737</v>
      </c>
      <c r="CU207" s="57"/>
      <c r="CV207" s="57"/>
      <c r="CW207" s="58"/>
      <c r="CX207" s="59"/>
      <c r="CY207" s="90"/>
      <c r="CZ207" s="60"/>
      <c r="DA207" s="60"/>
      <c r="DB207" s="60"/>
      <c r="DC207" s="120"/>
      <c r="DD207" s="61"/>
      <c r="DE207" s="61"/>
      <c r="DF207" s="61"/>
      <c r="DG207" s="61"/>
      <c r="DH207" s="61"/>
      <c r="DI207" s="61"/>
      <c r="DJ207" s="58"/>
      <c r="DK207" s="58"/>
      <c r="DL207" s="58"/>
      <c r="DM207" s="59"/>
      <c r="DN207" s="59"/>
      <c r="DO207" s="59"/>
      <c r="DP207" s="62"/>
      <c r="DQ207" s="62"/>
      <c r="DR207" s="62"/>
      <c r="DS207" s="123">
        <f t="shared" si="52"/>
        <v>0</v>
      </c>
      <c r="DT207" s="123">
        <f t="shared" si="53"/>
        <v>0</v>
      </c>
    </row>
    <row r="208" spans="1:124" s="66" customFormat="1" ht="15" hidden="1" customHeight="1">
      <c r="A208" s="52">
        <v>3260</v>
      </c>
      <c r="B208" s="52" t="s">
        <v>830</v>
      </c>
      <c r="C208" s="52" t="s">
        <v>977</v>
      </c>
      <c r="D208" s="52">
        <v>2012</v>
      </c>
      <c r="E208" s="25" t="s">
        <v>469</v>
      </c>
      <c r="F208" s="25" t="s">
        <v>464</v>
      </c>
      <c r="G208" s="217">
        <v>1</v>
      </c>
      <c r="H208" s="217"/>
      <c r="I208" s="217"/>
      <c r="J208" s="25" t="s">
        <v>211</v>
      </c>
      <c r="K208" s="25" t="s">
        <v>479</v>
      </c>
      <c r="L208" s="217" t="s">
        <v>954</v>
      </c>
      <c r="M208" s="25" t="s">
        <v>488</v>
      </c>
      <c r="N208" s="25">
        <v>62034231</v>
      </c>
      <c r="O208" s="117" t="s">
        <v>966</v>
      </c>
      <c r="P208" s="51" t="s">
        <v>489</v>
      </c>
      <c r="Q208" s="25" t="s">
        <v>211</v>
      </c>
      <c r="R208" s="25" t="s">
        <v>211</v>
      </c>
      <c r="S208" s="73"/>
      <c r="T208" s="24" t="s">
        <v>567</v>
      </c>
      <c r="U208" s="226" t="s">
        <v>572</v>
      </c>
      <c r="V208" s="226" t="s">
        <v>1279</v>
      </c>
      <c r="W208" s="226" t="s">
        <v>570</v>
      </c>
      <c r="X208" s="24" t="s">
        <v>967</v>
      </c>
      <c r="Y208" s="226" t="s">
        <v>4</v>
      </c>
      <c r="Z208" s="24" t="s">
        <v>211</v>
      </c>
      <c r="AA208" s="24" t="s">
        <v>211</v>
      </c>
      <c r="AB208" s="53" t="s">
        <v>220</v>
      </c>
      <c r="AC208" s="53" t="s">
        <v>221</v>
      </c>
      <c r="AD208" s="53" t="s">
        <v>258</v>
      </c>
      <c r="AE208" s="53" t="s">
        <v>211</v>
      </c>
      <c r="AF208" s="25"/>
      <c r="AG208" s="24" t="s">
        <v>145</v>
      </c>
      <c r="AH208" s="226" t="s">
        <v>1772</v>
      </c>
      <c r="AI208" s="226" t="s">
        <v>645</v>
      </c>
      <c r="AJ208" s="24" t="s">
        <v>740</v>
      </c>
      <c r="AK208" s="24"/>
      <c r="AL208" s="428" t="s">
        <v>660</v>
      </c>
      <c r="AM208" s="226" t="s">
        <v>1276</v>
      </c>
      <c r="AN208" s="226"/>
      <c r="AO208" s="226"/>
      <c r="AP208" s="226"/>
      <c r="AQ208" s="226" t="s">
        <v>688</v>
      </c>
      <c r="AR208" s="24">
        <v>800</v>
      </c>
      <c r="AS208" s="197">
        <v>4.5</v>
      </c>
      <c r="AT208" s="218" t="s">
        <v>1256</v>
      </c>
      <c r="AU208" s="226">
        <v>3000</v>
      </c>
      <c r="AV208" s="226"/>
      <c r="AW208" s="24" t="s">
        <v>702</v>
      </c>
      <c r="AX208" s="54"/>
      <c r="AY208" s="54"/>
      <c r="AZ208" s="54"/>
      <c r="BA208" s="219">
        <v>1.24</v>
      </c>
      <c r="BB208" s="63"/>
      <c r="BC208" s="26" t="s">
        <v>215</v>
      </c>
      <c r="BD208" s="26" t="s">
        <v>216</v>
      </c>
      <c r="BE208" s="26" t="s">
        <v>217</v>
      </c>
      <c r="BF208" s="26"/>
      <c r="BG208" s="26">
        <f>IFERROR((BV208*(1-Assumptions!$K$3))*(1-BT208),0)</f>
        <v>18.932358719999996</v>
      </c>
      <c r="BH208" s="218">
        <v>45</v>
      </c>
      <c r="BI208" s="26"/>
      <c r="BJ208" s="26"/>
      <c r="BK208" s="26"/>
      <c r="BL208" s="294">
        <v>18.399999999999999</v>
      </c>
      <c r="BM208" s="26"/>
      <c r="BN208" s="574">
        <f t="shared" si="54"/>
        <v>18.399999999999999</v>
      </c>
      <c r="BO208" s="143">
        <f>IFERROR(((IF(BN208&gt;0,BN208)))*INDEX(Assumptions!$B:$B,MATCH(AB208,Assumptions!$A:$A,0)),0)</f>
        <v>0.36799999999999999</v>
      </c>
      <c r="BP208" s="55">
        <f>IFERROR(((IF(BN208&gt;0,BN208)))*INDEX(Assumptions!$C:$C,MATCH(AB208,Assumptions!$A:$A,0)),0)</f>
        <v>0</v>
      </c>
      <c r="BQ208" s="55">
        <f>IFERROR(((IF(BN208&gt;0,BN208)))*INDEX(Assumptions!$D:$D,MATCH(AB208,Assumptions!$A:$A,0)),0)</f>
        <v>3.6799999999999999E-2</v>
      </c>
      <c r="BR208" s="55">
        <f>IFERROR(((IF(BN208&gt;0,BN208)))*INDEX(Assumptions!$G:$G,MATCH(AC208,Assumptions!$F:$F,0)),0)</f>
        <v>0</v>
      </c>
      <c r="BS208" s="55">
        <f t="shared" si="45"/>
        <v>0.40479999999999999</v>
      </c>
      <c r="BT208" s="56">
        <f>IFERROR(INDEX(Assumptions!$B:$B,MATCH(AB208,Assumptions!$A:$A,0))+INDEX(Assumptions!$C:$C,MATCH(AB208,Assumptions!$A:$A,0))+INDEX(Assumptions!$D:$D,MATCH(AB208,Assumptions!$A:$A,0))+INDEX(Assumptions!$G:$G,MATCH(AC208,Assumptions!$F:$F,0)),0)</f>
        <v>2.1999999999999999E-2</v>
      </c>
      <c r="BU208" s="26">
        <f t="shared" si="44"/>
        <v>18.8048</v>
      </c>
      <c r="BV208" s="26">
        <f t="shared" si="46"/>
        <v>43.995999999999995</v>
      </c>
      <c r="BW208" s="26">
        <f t="shared" si="47"/>
        <v>46.214285714285715</v>
      </c>
      <c r="BX208" s="24">
        <v>2.5</v>
      </c>
      <c r="BY208" s="218">
        <v>109.99</v>
      </c>
      <c r="BZ208" s="145">
        <v>1</v>
      </c>
      <c r="CA208" s="26">
        <f t="shared" si="48"/>
        <v>18.8048</v>
      </c>
      <c r="CB208" s="26">
        <f t="shared" si="49"/>
        <v>43.995999999999995</v>
      </c>
      <c r="CC208" s="318">
        <f t="shared" si="50"/>
        <v>0.57257932539321754</v>
      </c>
      <c r="CD208" s="26">
        <f t="shared" si="51"/>
        <v>630</v>
      </c>
      <c r="CE208" s="218" t="s">
        <v>211</v>
      </c>
      <c r="CF208" s="218"/>
      <c r="CG208" s="64"/>
      <c r="CH208" s="64"/>
      <c r="CI208" s="64"/>
      <c r="CJ208" s="64"/>
      <c r="CK208" s="64"/>
      <c r="CL208" s="64"/>
      <c r="CM208" s="64"/>
      <c r="CN208" s="64"/>
      <c r="CO208" s="65"/>
      <c r="CP208" s="65"/>
      <c r="CQ208" s="53"/>
      <c r="CR208" s="57">
        <v>14</v>
      </c>
      <c r="CS208" s="57" t="s">
        <v>211</v>
      </c>
      <c r="CT208" s="175" t="s">
        <v>737</v>
      </c>
      <c r="CU208" s="57"/>
      <c r="CV208" s="57"/>
      <c r="CW208" s="58"/>
      <c r="CX208" s="59"/>
      <c r="CY208" s="90"/>
      <c r="CZ208" s="60"/>
      <c r="DA208" s="60"/>
      <c r="DB208" s="60"/>
      <c r="DC208" s="120"/>
      <c r="DD208" s="61"/>
      <c r="DE208" s="61"/>
      <c r="DF208" s="61"/>
      <c r="DG208" s="61"/>
      <c r="DH208" s="61"/>
      <c r="DI208" s="61"/>
      <c r="DJ208" s="58"/>
      <c r="DK208" s="58"/>
      <c r="DL208" s="58"/>
      <c r="DM208" s="59"/>
      <c r="DN208" s="59"/>
      <c r="DO208" s="59"/>
      <c r="DP208" s="62"/>
      <c r="DQ208" s="62"/>
      <c r="DR208" s="62"/>
      <c r="DS208" s="123">
        <f t="shared" si="52"/>
        <v>0</v>
      </c>
      <c r="DT208" s="123">
        <f t="shared" si="53"/>
        <v>0</v>
      </c>
    </row>
    <row r="209" spans="1:124" s="66" customFormat="1" ht="15" hidden="1" customHeight="1">
      <c r="A209" s="52">
        <v>3265</v>
      </c>
      <c r="B209" s="52" t="s">
        <v>831</v>
      </c>
      <c r="C209" s="52" t="s">
        <v>977</v>
      </c>
      <c r="D209" s="52">
        <v>2011</v>
      </c>
      <c r="E209" s="25" t="s">
        <v>1213</v>
      </c>
      <c r="F209" s="25" t="s">
        <v>299</v>
      </c>
      <c r="G209" s="217" t="s">
        <v>1485</v>
      </c>
      <c r="H209" s="217"/>
      <c r="I209" s="217"/>
      <c r="J209" s="217" t="s">
        <v>1535</v>
      </c>
      <c r="K209" s="25" t="s">
        <v>479</v>
      </c>
      <c r="L209" s="25" t="s">
        <v>954</v>
      </c>
      <c r="M209" s="25" t="s">
        <v>488</v>
      </c>
      <c r="N209" s="25">
        <v>62034231</v>
      </c>
      <c r="O209" s="117" t="s">
        <v>966</v>
      </c>
      <c r="P209" s="51" t="s">
        <v>489</v>
      </c>
      <c r="Q209" s="25" t="s">
        <v>211</v>
      </c>
      <c r="R209" s="25" t="s">
        <v>211</v>
      </c>
      <c r="S209" s="73"/>
      <c r="T209" s="24" t="s">
        <v>527</v>
      </c>
      <c r="U209" s="226" t="s">
        <v>572</v>
      </c>
      <c r="V209" s="226" t="s">
        <v>1279</v>
      </c>
      <c r="W209" s="226" t="s">
        <v>1055</v>
      </c>
      <c r="X209" s="24" t="s">
        <v>1056</v>
      </c>
      <c r="Y209" s="226" t="s">
        <v>4</v>
      </c>
      <c r="Z209" s="24" t="s">
        <v>211</v>
      </c>
      <c r="AA209" s="24" t="s">
        <v>211</v>
      </c>
      <c r="AB209" s="53" t="s">
        <v>220</v>
      </c>
      <c r="AC209" s="53" t="s">
        <v>221</v>
      </c>
      <c r="AD209" s="53" t="s">
        <v>258</v>
      </c>
      <c r="AE209" s="53" t="s">
        <v>211</v>
      </c>
      <c r="AF209" s="217"/>
      <c r="AG209" s="226" t="s">
        <v>592</v>
      </c>
      <c r="AH209" s="24" t="s">
        <v>593</v>
      </c>
      <c r="AI209" s="226" t="s">
        <v>211</v>
      </c>
      <c r="AJ209" s="24" t="s">
        <v>648</v>
      </c>
      <c r="AK209" s="24"/>
      <c r="AL209" s="428" t="s">
        <v>650</v>
      </c>
      <c r="AM209" s="24" t="s">
        <v>1274</v>
      </c>
      <c r="AN209" s="226"/>
      <c r="AO209" s="226"/>
      <c r="AP209" s="226"/>
      <c r="AQ209" s="226" t="s">
        <v>672</v>
      </c>
      <c r="AR209" s="24">
        <v>850</v>
      </c>
      <c r="AS209" s="197">
        <v>5.65</v>
      </c>
      <c r="AT209" s="218" t="s">
        <v>1259</v>
      </c>
      <c r="AU209" s="226" t="s">
        <v>694</v>
      </c>
      <c r="AV209" s="226"/>
      <c r="AW209" s="24">
        <v>120</v>
      </c>
      <c r="AX209" s="54"/>
      <c r="AY209" s="54"/>
      <c r="AZ209" s="54"/>
      <c r="BA209" s="219">
        <v>2.3199999999999998</v>
      </c>
      <c r="BB209" s="63"/>
      <c r="BC209" s="26" t="s">
        <v>215</v>
      </c>
      <c r="BD209" s="26" t="s">
        <v>216</v>
      </c>
      <c r="BE209" s="26" t="s">
        <v>217</v>
      </c>
      <c r="BF209" s="26"/>
      <c r="BG209" s="26">
        <f>IFERROR((BV209*(1-Assumptions!$K$3))*(1-BT209),0)</f>
        <v>25.817478719999997</v>
      </c>
      <c r="BH209" s="218">
        <v>45</v>
      </c>
      <c r="BI209" s="26"/>
      <c r="BJ209" s="26"/>
      <c r="BK209" s="26"/>
      <c r="BL209" s="296">
        <v>25.9</v>
      </c>
      <c r="BM209" s="26">
        <v>25.2</v>
      </c>
      <c r="BN209" s="574">
        <f t="shared" si="54"/>
        <v>25.2</v>
      </c>
      <c r="BO209" s="143">
        <f>IFERROR(((IF(BN209&gt;0,BN209)))*INDEX(Assumptions!$B:$B,MATCH(AB209,Assumptions!$A:$A,0)),0)</f>
        <v>0.504</v>
      </c>
      <c r="BP209" s="55">
        <f>IFERROR(((IF(BN209&gt;0,BN209)))*INDEX(Assumptions!$C:$C,MATCH(AB209,Assumptions!$A:$A,0)),0)</f>
        <v>0</v>
      </c>
      <c r="BQ209" s="55">
        <f>IFERROR(((IF(BN209&gt;0,BN209)))*INDEX(Assumptions!$D:$D,MATCH(AB209,Assumptions!$A:$A,0)),0)</f>
        <v>5.04E-2</v>
      </c>
      <c r="BR209" s="55">
        <f>IFERROR(((IF(BN209&gt;0,BN209)))*INDEX(Assumptions!$G:$G,MATCH(AC209,Assumptions!$F:$F,0)),0)</f>
        <v>0</v>
      </c>
      <c r="BS209" s="55">
        <f t="shared" si="45"/>
        <v>0.5544</v>
      </c>
      <c r="BT209" s="56">
        <f>IFERROR(INDEX(Assumptions!$B:$B,MATCH(AB209,Assumptions!$A:$A,0))+INDEX(Assumptions!$C:$C,MATCH(AB209,Assumptions!$A:$A,0))+INDEX(Assumptions!$D:$D,MATCH(AB209,Assumptions!$A:$A,0))+INDEX(Assumptions!$G:$G,MATCH(AC209,Assumptions!$F:$F,0)),0)</f>
        <v>2.1999999999999999E-2</v>
      </c>
      <c r="BU209" s="26">
        <f t="shared" si="44"/>
        <v>25.7544</v>
      </c>
      <c r="BV209" s="26">
        <f t="shared" si="46"/>
        <v>59.996000000000002</v>
      </c>
      <c r="BW209" s="26">
        <f t="shared" si="47"/>
        <v>63.02100840336135</v>
      </c>
      <c r="BX209" s="24">
        <v>2.5</v>
      </c>
      <c r="BY209" s="218">
        <v>149.99</v>
      </c>
      <c r="BZ209" s="145">
        <v>1</v>
      </c>
      <c r="CA209" s="26">
        <f t="shared" si="48"/>
        <v>25.7544</v>
      </c>
      <c r="CB209" s="26">
        <f t="shared" si="49"/>
        <v>59.996000000000002</v>
      </c>
      <c r="CC209" s="316">
        <f t="shared" si="50"/>
        <v>0.57073138209213958</v>
      </c>
      <c r="CD209" s="26">
        <f t="shared" si="51"/>
        <v>540</v>
      </c>
      <c r="CE209" s="218"/>
      <c r="CF209" s="218"/>
      <c r="CG209" s="64"/>
      <c r="CH209" s="64"/>
      <c r="CI209" s="64"/>
      <c r="CJ209" s="64"/>
      <c r="CK209" s="64"/>
      <c r="CL209" s="64"/>
      <c r="CM209" s="64"/>
      <c r="CN209" s="64"/>
      <c r="CO209" s="65"/>
      <c r="CP209" s="65"/>
      <c r="CQ209" s="53"/>
      <c r="CR209" s="57">
        <v>12</v>
      </c>
      <c r="CS209" s="57" t="s">
        <v>211</v>
      </c>
      <c r="CT209" s="175" t="s">
        <v>737</v>
      </c>
      <c r="CU209" s="57"/>
      <c r="CV209" s="57"/>
      <c r="CW209" s="58"/>
      <c r="CX209" s="59"/>
      <c r="CY209" s="90"/>
      <c r="CZ209" s="60"/>
      <c r="DA209" s="60"/>
      <c r="DB209" s="60"/>
      <c r="DC209" s="120"/>
      <c r="DD209" s="61"/>
      <c r="DE209" s="61"/>
      <c r="DF209" s="61"/>
      <c r="DG209" s="61"/>
      <c r="DH209" s="61"/>
      <c r="DI209" s="61"/>
      <c r="DJ209" s="58"/>
      <c r="DK209" s="58"/>
      <c r="DL209" s="58"/>
      <c r="DM209" s="59"/>
      <c r="DN209" s="59"/>
      <c r="DO209" s="59"/>
      <c r="DP209" s="62"/>
      <c r="DQ209" s="62"/>
      <c r="DR209" s="62"/>
      <c r="DS209" s="123">
        <f t="shared" si="52"/>
        <v>0</v>
      </c>
      <c r="DT209" s="123">
        <f t="shared" si="53"/>
        <v>0</v>
      </c>
    </row>
    <row r="210" spans="1:124" s="66" customFormat="1" ht="15" hidden="1" customHeight="1">
      <c r="A210" s="52">
        <v>3270</v>
      </c>
      <c r="B210" s="52" t="s">
        <v>832</v>
      </c>
      <c r="C210" s="52" t="s">
        <v>986</v>
      </c>
      <c r="D210" s="206">
        <v>4053</v>
      </c>
      <c r="E210" s="25" t="s">
        <v>474</v>
      </c>
      <c r="F210" s="25" t="s">
        <v>475</v>
      </c>
      <c r="G210" s="217">
        <v>1</v>
      </c>
      <c r="H210" s="217"/>
      <c r="I210" s="217"/>
      <c r="J210" s="25" t="s">
        <v>211</v>
      </c>
      <c r="K210" s="25" t="s">
        <v>479</v>
      </c>
      <c r="L210" s="25" t="s">
        <v>954</v>
      </c>
      <c r="M210" s="25" t="s">
        <v>488</v>
      </c>
      <c r="N210" s="25">
        <v>62034231</v>
      </c>
      <c r="O210" s="117" t="s">
        <v>966</v>
      </c>
      <c r="P210" s="51" t="s">
        <v>489</v>
      </c>
      <c r="Q210" s="25">
        <v>2065</v>
      </c>
      <c r="R210" s="25" t="s">
        <v>511</v>
      </c>
      <c r="S210" s="73"/>
      <c r="T210" s="24" t="s">
        <v>527</v>
      </c>
      <c r="U210" s="226" t="s">
        <v>573</v>
      </c>
      <c r="V210" s="226" t="s">
        <v>1279</v>
      </c>
      <c r="W210" s="226" t="s">
        <v>1207</v>
      </c>
      <c r="X210" s="24" t="s">
        <v>1212</v>
      </c>
      <c r="Y210" s="226" t="s">
        <v>4</v>
      </c>
      <c r="Z210" s="24" t="s">
        <v>211</v>
      </c>
      <c r="AA210" s="24" t="s">
        <v>211</v>
      </c>
      <c r="AB210" s="53" t="s">
        <v>220</v>
      </c>
      <c r="AC210" s="53" t="s">
        <v>221</v>
      </c>
      <c r="AD210" s="53" t="s">
        <v>258</v>
      </c>
      <c r="AE210" s="53" t="s">
        <v>741</v>
      </c>
      <c r="AF210" s="217"/>
      <c r="AG210" s="226" t="s">
        <v>222</v>
      </c>
      <c r="AH210" s="24">
        <v>9575</v>
      </c>
      <c r="AI210" s="226" t="s">
        <v>638</v>
      </c>
      <c r="AJ210" s="24" t="s">
        <v>648</v>
      </c>
      <c r="AK210" s="24"/>
      <c r="AL210" s="428" t="s">
        <v>650</v>
      </c>
      <c r="AM210" s="24" t="s">
        <v>651</v>
      </c>
      <c r="AN210" s="226"/>
      <c r="AO210" s="226"/>
      <c r="AP210" s="226"/>
      <c r="AQ210" s="226" t="s">
        <v>685</v>
      </c>
      <c r="AR210" s="24">
        <v>800</v>
      </c>
      <c r="AS210" s="197">
        <v>5.35</v>
      </c>
      <c r="AT210" s="218" t="s">
        <v>1248</v>
      </c>
      <c r="AU210" s="226">
        <v>3000</v>
      </c>
      <c r="AV210" s="226"/>
      <c r="AW210" s="24">
        <v>170</v>
      </c>
      <c r="AX210" s="54"/>
      <c r="AY210" s="54"/>
      <c r="AZ210" s="54"/>
      <c r="BA210" s="219">
        <v>1.3</v>
      </c>
      <c r="BB210" s="63"/>
      <c r="BC210" s="26" t="s">
        <v>215</v>
      </c>
      <c r="BD210" s="26" t="s">
        <v>216</v>
      </c>
      <c r="BE210" s="26" t="s">
        <v>217</v>
      </c>
      <c r="BF210" s="26"/>
      <c r="BG210" s="26">
        <f>IFERROR((BV210*(1-Assumptions!$K$3))*(1-BT210),0)</f>
        <v>29.260038720000001</v>
      </c>
      <c r="BH210" s="218">
        <v>45</v>
      </c>
      <c r="BI210" s="26"/>
      <c r="BJ210" s="26"/>
      <c r="BK210" s="26"/>
      <c r="BL210" s="294">
        <v>28.5</v>
      </c>
      <c r="BM210" s="26"/>
      <c r="BN210" s="574">
        <f t="shared" si="54"/>
        <v>28.5</v>
      </c>
      <c r="BO210" s="143">
        <f>IFERROR(((IF(BN210&gt;0,BN210)))*INDEX(Assumptions!$B:$B,MATCH(AB210,Assumptions!$A:$A,0)),0)</f>
        <v>0.57000000000000006</v>
      </c>
      <c r="BP210" s="55">
        <f>IFERROR(((IF(BN210&gt;0,BN210)))*INDEX(Assumptions!$C:$C,MATCH(AB210,Assumptions!$A:$A,0)),0)</f>
        <v>0</v>
      </c>
      <c r="BQ210" s="55">
        <f>IFERROR(((IF(BN210&gt;0,BN210)))*INDEX(Assumptions!$D:$D,MATCH(AB210,Assumptions!$A:$A,0)),0)</f>
        <v>5.7000000000000002E-2</v>
      </c>
      <c r="BR210" s="55">
        <f>IFERROR(((IF(BN210&gt;0,BN210)))*INDEX(Assumptions!$G:$G,MATCH(AC210,Assumptions!$F:$F,0)),0)</f>
        <v>0</v>
      </c>
      <c r="BS210" s="55">
        <f t="shared" si="45"/>
        <v>0.62700000000000011</v>
      </c>
      <c r="BT210" s="56">
        <f>IFERROR(INDEX(Assumptions!$B:$B,MATCH(AB210,Assumptions!$A:$A,0))+INDEX(Assumptions!$C:$C,MATCH(AB210,Assumptions!$A:$A,0))+INDEX(Assumptions!$D:$D,MATCH(AB210,Assumptions!$A:$A,0))+INDEX(Assumptions!$G:$G,MATCH(AC210,Assumptions!$F:$F,0)),0)</f>
        <v>2.1999999999999999E-2</v>
      </c>
      <c r="BU210" s="26">
        <f t="shared" si="44"/>
        <v>29.126999999999999</v>
      </c>
      <c r="BV210" s="26">
        <f t="shared" si="46"/>
        <v>67.996000000000009</v>
      </c>
      <c r="BW210" s="26">
        <f t="shared" si="47"/>
        <v>71.424369747899163</v>
      </c>
      <c r="BX210" s="24">
        <v>2.5</v>
      </c>
      <c r="BY210" s="218">
        <v>169.99</v>
      </c>
      <c r="BZ210" s="145">
        <v>1</v>
      </c>
      <c r="CA210" s="26">
        <f t="shared" si="48"/>
        <v>29.126999999999999</v>
      </c>
      <c r="CB210" s="26">
        <f t="shared" si="49"/>
        <v>67.996000000000009</v>
      </c>
      <c r="CC210" s="318">
        <f t="shared" si="50"/>
        <v>0.57163656685687403</v>
      </c>
      <c r="CD210" s="26">
        <f t="shared" si="51"/>
        <v>495</v>
      </c>
      <c r="CE210" s="218">
        <v>5.5</v>
      </c>
      <c r="CF210" s="218"/>
      <c r="CG210" s="64"/>
      <c r="CH210" s="64"/>
      <c r="CI210" s="64"/>
      <c r="CJ210" s="64"/>
      <c r="CK210" s="64"/>
      <c r="CL210" s="64"/>
      <c r="CM210" s="64"/>
      <c r="CN210" s="64"/>
      <c r="CO210" s="65"/>
      <c r="CP210" s="65"/>
      <c r="CQ210" s="53"/>
      <c r="CR210" s="57">
        <v>11</v>
      </c>
      <c r="CS210" s="57" t="s">
        <v>211</v>
      </c>
      <c r="CT210" s="175" t="s">
        <v>737</v>
      </c>
      <c r="CU210" s="57"/>
      <c r="CV210" s="57"/>
      <c r="CW210" s="58"/>
      <c r="CX210" s="59"/>
      <c r="CY210" s="90"/>
      <c r="CZ210" s="60"/>
      <c r="DA210" s="60"/>
      <c r="DB210" s="60"/>
      <c r="DC210" s="120"/>
      <c r="DD210" s="61"/>
      <c r="DE210" s="61"/>
      <c r="DF210" s="61"/>
      <c r="DG210" s="61"/>
      <c r="DH210" s="61"/>
      <c r="DI210" s="61"/>
      <c r="DJ210" s="58"/>
      <c r="DK210" s="58"/>
      <c r="DL210" s="58"/>
      <c r="DM210" s="59"/>
      <c r="DN210" s="59"/>
      <c r="DO210" s="59"/>
      <c r="DP210" s="62"/>
      <c r="DQ210" s="62"/>
      <c r="DR210" s="62"/>
      <c r="DS210" s="123">
        <f t="shared" si="52"/>
        <v>0</v>
      </c>
      <c r="DT210" s="123">
        <f t="shared" si="53"/>
        <v>0</v>
      </c>
    </row>
    <row r="211" spans="1:124" s="66" customFormat="1" ht="15" hidden="1" customHeight="1">
      <c r="A211" s="52">
        <v>3275</v>
      </c>
      <c r="B211" s="52" t="s">
        <v>833</v>
      </c>
      <c r="C211" s="52" t="s">
        <v>246</v>
      </c>
      <c r="D211" s="206">
        <v>5037</v>
      </c>
      <c r="E211" s="217" t="s">
        <v>474</v>
      </c>
      <c r="F211" s="217" t="s">
        <v>456</v>
      </c>
      <c r="G211" s="217">
        <v>2</v>
      </c>
      <c r="H211" s="217"/>
      <c r="I211" s="217"/>
      <c r="J211" s="25" t="s">
        <v>211</v>
      </c>
      <c r="K211" s="25" t="s">
        <v>479</v>
      </c>
      <c r="L211" s="217" t="s">
        <v>954</v>
      </c>
      <c r="M211" s="25" t="s">
        <v>488</v>
      </c>
      <c r="N211" s="25">
        <v>62034231</v>
      </c>
      <c r="O211" s="117" t="s">
        <v>966</v>
      </c>
      <c r="P211" s="51" t="s">
        <v>489</v>
      </c>
      <c r="Q211" s="25">
        <v>1095</v>
      </c>
      <c r="R211" s="25">
        <v>5</v>
      </c>
      <c r="S211" s="73"/>
      <c r="T211" s="24" t="s">
        <v>527</v>
      </c>
      <c r="U211" s="226" t="s">
        <v>573</v>
      </c>
      <c r="V211" s="226" t="s">
        <v>1279</v>
      </c>
      <c r="W211" s="226" t="s">
        <v>1207</v>
      </c>
      <c r="X211" s="24" t="s">
        <v>1212</v>
      </c>
      <c r="Y211" s="226" t="s">
        <v>4</v>
      </c>
      <c r="Z211" s="24" t="s">
        <v>211</v>
      </c>
      <c r="AA211" s="24" t="s">
        <v>211</v>
      </c>
      <c r="AB211" s="53" t="s">
        <v>220</v>
      </c>
      <c r="AC211" s="53" t="s">
        <v>221</v>
      </c>
      <c r="AD211" s="53" t="s">
        <v>258</v>
      </c>
      <c r="AE211" s="53" t="s">
        <v>741</v>
      </c>
      <c r="AF211" s="217"/>
      <c r="AG211" s="24" t="s">
        <v>222</v>
      </c>
      <c r="AH211" s="24">
        <v>9575</v>
      </c>
      <c r="AI211" s="226" t="s">
        <v>638</v>
      </c>
      <c r="AJ211" s="24" t="s">
        <v>648</v>
      </c>
      <c r="AK211" s="24"/>
      <c r="AL211" s="428" t="s">
        <v>650</v>
      </c>
      <c r="AM211" s="24" t="s">
        <v>651</v>
      </c>
      <c r="AN211" s="226"/>
      <c r="AO211" s="226"/>
      <c r="AP211" s="226"/>
      <c r="AQ211" s="226" t="s">
        <v>685</v>
      </c>
      <c r="AR211" s="24">
        <v>800</v>
      </c>
      <c r="AS211" s="197">
        <v>5.35</v>
      </c>
      <c r="AT211" s="218" t="s">
        <v>1248</v>
      </c>
      <c r="AU211" s="226">
        <v>3000</v>
      </c>
      <c r="AV211" s="226"/>
      <c r="AW211" s="24">
        <v>170</v>
      </c>
      <c r="AX211" s="54"/>
      <c r="AY211" s="54"/>
      <c r="AZ211" s="54"/>
      <c r="BA211" s="219">
        <v>1.3</v>
      </c>
      <c r="BB211" s="63"/>
      <c r="BC211" s="26" t="s">
        <v>215</v>
      </c>
      <c r="BD211" s="26" t="s">
        <v>216</v>
      </c>
      <c r="BE211" s="26" t="s">
        <v>217</v>
      </c>
      <c r="BF211" s="26"/>
      <c r="BG211" s="26">
        <f>IFERROR((BV211*(1-Assumptions!$K$3))*(1-BT211),0)</f>
        <v>25.817478719999997</v>
      </c>
      <c r="BH211" s="218">
        <v>45</v>
      </c>
      <c r="BI211" s="26"/>
      <c r="BJ211" s="26"/>
      <c r="BK211" s="26"/>
      <c r="BL211" s="293">
        <v>25.3</v>
      </c>
      <c r="BM211" s="26">
        <v>25</v>
      </c>
      <c r="BN211" s="574">
        <f t="shared" si="54"/>
        <v>25</v>
      </c>
      <c r="BO211" s="143">
        <f>IFERROR(((IF(BN211&gt;0,BN211)))*INDEX(Assumptions!$B:$B,MATCH(AB211,Assumptions!$A:$A,0)),0)</f>
        <v>0.5</v>
      </c>
      <c r="BP211" s="55">
        <f>IFERROR(((IF(BN211&gt;0,BN211)))*INDEX(Assumptions!$C:$C,MATCH(AB211,Assumptions!$A:$A,0)),0)</f>
        <v>0</v>
      </c>
      <c r="BQ211" s="55">
        <f>IFERROR(((IF(BN211&gt;0,BN211)))*INDEX(Assumptions!$D:$D,MATCH(AB211,Assumptions!$A:$A,0)),0)</f>
        <v>0.05</v>
      </c>
      <c r="BR211" s="55">
        <f>IFERROR(((IF(BN211&gt;0,BN211)))*INDEX(Assumptions!$G:$G,MATCH(AC211,Assumptions!$F:$F,0)),0)</f>
        <v>0</v>
      </c>
      <c r="BS211" s="55">
        <f t="shared" si="45"/>
        <v>0.55000000000000004</v>
      </c>
      <c r="BT211" s="56">
        <f>IFERROR(INDEX(Assumptions!$B:$B,MATCH(AB211,Assumptions!$A:$A,0))+INDEX(Assumptions!$C:$C,MATCH(AB211,Assumptions!$A:$A,0))+INDEX(Assumptions!$D:$D,MATCH(AB211,Assumptions!$A:$A,0))+INDEX(Assumptions!$G:$G,MATCH(AC211,Assumptions!$F:$F,0)),0)</f>
        <v>2.1999999999999999E-2</v>
      </c>
      <c r="BU211" s="26">
        <f t="shared" si="44"/>
        <v>25.55</v>
      </c>
      <c r="BV211" s="26">
        <f t="shared" si="46"/>
        <v>59.996000000000002</v>
      </c>
      <c r="BW211" s="26">
        <f t="shared" si="47"/>
        <v>63.02100840336135</v>
      </c>
      <c r="BX211" s="24">
        <v>2.5</v>
      </c>
      <c r="BY211" s="218">
        <v>149.99</v>
      </c>
      <c r="BZ211" s="145">
        <v>1</v>
      </c>
      <c r="CA211" s="26">
        <f t="shared" si="48"/>
        <v>25.55</v>
      </c>
      <c r="CB211" s="26">
        <f t="shared" si="49"/>
        <v>59.996000000000002</v>
      </c>
      <c r="CC211" s="318">
        <f t="shared" si="50"/>
        <v>0.57413827588505895</v>
      </c>
      <c r="CD211" s="26">
        <f t="shared" si="51"/>
        <v>270</v>
      </c>
      <c r="CE211" s="218">
        <v>6.7</v>
      </c>
      <c r="CF211" s="218"/>
      <c r="CG211" s="64"/>
      <c r="CH211" s="64"/>
      <c r="CI211" s="64"/>
      <c r="CJ211" s="64"/>
      <c r="CK211" s="64"/>
      <c r="CL211" s="64"/>
      <c r="CM211" s="64"/>
      <c r="CN211" s="64"/>
      <c r="CO211" s="65"/>
      <c r="CP211" s="65"/>
      <c r="CQ211" s="53"/>
      <c r="CR211" s="57">
        <v>6</v>
      </c>
      <c r="CS211" s="57" t="s">
        <v>211</v>
      </c>
      <c r="CT211" s="175" t="s">
        <v>737</v>
      </c>
      <c r="CU211" s="57"/>
      <c r="CV211" s="57"/>
      <c r="CW211" s="58"/>
      <c r="CX211" s="59"/>
      <c r="CY211" s="90"/>
      <c r="CZ211" s="60"/>
      <c r="DA211" s="60"/>
      <c r="DB211" s="60"/>
      <c r="DC211" s="120"/>
      <c r="DD211" s="61"/>
      <c r="DE211" s="61"/>
      <c r="DF211" s="61"/>
      <c r="DG211" s="61"/>
      <c r="DH211" s="61"/>
      <c r="DI211" s="61"/>
      <c r="DJ211" s="58"/>
      <c r="DK211" s="58"/>
      <c r="DL211" s="58"/>
      <c r="DM211" s="59"/>
      <c r="DN211" s="59"/>
      <c r="DO211" s="59"/>
      <c r="DP211" s="62"/>
      <c r="DQ211" s="62"/>
      <c r="DR211" s="62"/>
      <c r="DS211" s="123">
        <f t="shared" si="52"/>
        <v>0</v>
      </c>
      <c r="DT211" s="123">
        <f t="shared" si="53"/>
        <v>0</v>
      </c>
    </row>
    <row r="212" spans="1:124" s="66" customFormat="1" ht="15" hidden="1" customHeight="1">
      <c r="A212" s="52">
        <v>3280</v>
      </c>
      <c r="B212" s="52" t="s">
        <v>849</v>
      </c>
      <c r="C212" s="52" t="s">
        <v>977</v>
      </c>
      <c r="D212" s="52">
        <v>2011</v>
      </c>
      <c r="E212" s="217" t="s">
        <v>476</v>
      </c>
      <c r="F212" s="217" t="s">
        <v>299</v>
      </c>
      <c r="G212" s="217" t="s">
        <v>1485</v>
      </c>
      <c r="H212" s="217"/>
      <c r="I212" s="217"/>
      <c r="J212" s="217" t="s">
        <v>1535</v>
      </c>
      <c r="K212" s="25" t="s">
        <v>479</v>
      </c>
      <c r="L212" s="217" t="s">
        <v>954</v>
      </c>
      <c r="M212" s="25" t="s">
        <v>488</v>
      </c>
      <c r="N212" s="25">
        <v>62034231</v>
      </c>
      <c r="O212" s="117" t="s">
        <v>966</v>
      </c>
      <c r="P212" s="51" t="s">
        <v>490</v>
      </c>
      <c r="Q212" s="25" t="s">
        <v>211</v>
      </c>
      <c r="R212" s="25" t="s">
        <v>211</v>
      </c>
      <c r="S212" s="73"/>
      <c r="T212" s="24" t="s">
        <v>527</v>
      </c>
      <c r="U212" s="226" t="s">
        <v>574</v>
      </c>
      <c r="V212" s="226" t="s">
        <v>575</v>
      </c>
      <c r="W212" s="226" t="s">
        <v>530</v>
      </c>
      <c r="X212" s="24" t="s">
        <v>574</v>
      </c>
      <c r="Y212" s="226" t="s">
        <v>4</v>
      </c>
      <c r="Z212" s="24" t="s">
        <v>211</v>
      </c>
      <c r="AA212" s="24" t="s">
        <v>211</v>
      </c>
      <c r="AB212" s="53" t="s">
        <v>220</v>
      </c>
      <c r="AC212" s="53" t="s">
        <v>221</v>
      </c>
      <c r="AD212" s="313" t="s">
        <v>258</v>
      </c>
      <c r="AE212" s="53" t="s">
        <v>211</v>
      </c>
      <c r="AF212" s="217"/>
      <c r="AG212" s="24" t="s">
        <v>592</v>
      </c>
      <c r="AH212" s="24" t="s">
        <v>593</v>
      </c>
      <c r="AI212" s="226" t="s">
        <v>211</v>
      </c>
      <c r="AJ212" s="24" t="s">
        <v>648</v>
      </c>
      <c r="AK212" s="24"/>
      <c r="AL212" s="428" t="s">
        <v>650</v>
      </c>
      <c r="AM212" s="24" t="s">
        <v>1274</v>
      </c>
      <c r="AN212" s="226"/>
      <c r="AO212" s="226"/>
      <c r="AP212" s="226"/>
      <c r="AQ212" s="24" t="s">
        <v>672</v>
      </c>
      <c r="AR212" s="24">
        <v>400</v>
      </c>
      <c r="AS212" s="197">
        <v>5.65</v>
      </c>
      <c r="AT212" s="26" t="s">
        <v>1259</v>
      </c>
      <c r="AU212" s="24" t="s">
        <v>694</v>
      </c>
      <c r="AV212" s="24"/>
      <c r="AW212" s="24">
        <v>120</v>
      </c>
      <c r="AX212" s="54"/>
      <c r="AY212" s="54"/>
      <c r="AZ212" s="54"/>
      <c r="BA212" s="219">
        <v>1.55</v>
      </c>
      <c r="BB212" s="63"/>
      <c r="BC212" s="26" t="s">
        <v>215</v>
      </c>
      <c r="BD212" s="26" t="s">
        <v>216</v>
      </c>
      <c r="BE212" s="26" t="s">
        <v>217</v>
      </c>
      <c r="BF212" s="26"/>
      <c r="BG212" s="26">
        <f>IFERROR((BV212*(1-Assumptions!$K$3))*(1-BT212),0)</f>
        <v>17.211078719999996</v>
      </c>
      <c r="BH212" s="218">
        <v>45</v>
      </c>
      <c r="BI212" s="218"/>
      <c r="BJ212" s="26"/>
      <c r="BK212" s="26"/>
      <c r="BL212" s="296">
        <v>19.7</v>
      </c>
      <c r="BM212" s="26">
        <v>18.899999999999999</v>
      </c>
      <c r="BN212" s="574">
        <f t="shared" si="54"/>
        <v>18.899999999999999</v>
      </c>
      <c r="BO212" s="143">
        <f>IFERROR(((IF(BN212&gt;0,BN212)))*INDEX(Assumptions!$B:$B,MATCH(AB212,Assumptions!$A:$A,0)),0)</f>
        <v>0.378</v>
      </c>
      <c r="BP212" s="55">
        <f>IFERROR(((IF(BN212&gt;0,BN212)))*INDEX(Assumptions!$C:$C,MATCH(AB212,Assumptions!$A:$A,0)),0)</f>
        <v>0</v>
      </c>
      <c r="BQ212" s="55">
        <f>IFERROR(((IF(BN212&gt;0,BN212)))*INDEX(Assumptions!$D:$D,MATCH(AB212,Assumptions!$A:$A,0)),0)</f>
        <v>3.78E-2</v>
      </c>
      <c r="BR212" s="55">
        <f>IFERROR(((IF(BN212&gt;0,BN212)))*INDEX(Assumptions!$G:$G,MATCH(AC212,Assumptions!$F:$F,0)),0)</f>
        <v>0</v>
      </c>
      <c r="BS212" s="55">
        <f t="shared" si="45"/>
        <v>0.4158</v>
      </c>
      <c r="BT212" s="56">
        <f>IFERROR(INDEX(Assumptions!$B:$B,MATCH(AB212,Assumptions!$A:$A,0))+INDEX(Assumptions!$C:$C,MATCH(AB212,Assumptions!$A:$A,0))+INDEX(Assumptions!$D:$D,MATCH(AB212,Assumptions!$A:$A,0))+INDEX(Assumptions!$G:$G,MATCH(AC212,Assumptions!$F:$F,0)),0)</f>
        <v>2.1999999999999999E-2</v>
      </c>
      <c r="BU212" s="26">
        <f t="shared" si="44"/>
        <v>19.315799999999999</v>
      </c>
      <c r="BV212" s="26">
        <f t="shared" si="46"/>
        <v>39.995999999999995</v>
      </c>
      <c r="BW212" s="26">
        <f t="shared" si="47"/>
        <v>42.012605042016808</v>
      </c>
      <c r="BX212" s="24">
        <v>2.5</v>
      </c>
      <c r="BY212" s="218">
        <v>99.99</v>
      </c>
      <c r="BZ212" s="145">
        <v>1</v>
      </c>
      <c r="CA212" s="26">
        <f t="shared" si="48"/>
        <v>19.315799999999999</v>
      </c>
      <c r="CB212" s="26">
        <f t="shared" si="49"/>
        <v>39.995999999999995</v>
      </c>
      <c r="CC212" s="315">
        <f t="shared" si="50"/>
        <v>0.51705670567056705</v>
      </c>
      <c r="CD212" s="26">
        <f t="shared" si="51"/>
        <v>540</v>
      </c>
      <c r="CE212" s="218"/>
      <c r="CF212" s="218"/>
      <c r="CG212" s="64"/>
      <c r="CH212" s="64"/>
      <c r="CI212" s="64"/>
      <c r="CJ212" s="64"/>
      <c r="CK212" s="64"/>
      <c r="CL212" s="64"/>
      <c r="CM212" s="64"/>
      <c r="CN212" s="64"/>
      <c r="CO212" s="65"/>
      <c r="CP212" s="65"/>
      <c r="CQ212" s="53"/>
      <c r="CR212" s="57">
        <v>12</v>
      </c>
      <c r="CS212" s="57" t="s">
        <v>211</v>
      </c>
      <c r="CT212" s="175">
        <v>122</v>
      </c>
      <c r="CU212" s="57"/>
      <c r="CV212" s="57"/>
      <c r="CW212" s="58"/>
      <c r="CX212" s="59"/>
      <c r="CY212" s="90"/>
      <c r="CZ212" s="60"/>
      <c r="DA212" s="60"/>
      <c r="DB212" s="60"/>
      <c r="DC212" s="120"/>
      <c r="DD212" s="61"/>
      <c r="DE212" s="61"/>
      <c r="DF212" s="61"/>
      <c r="DG212" s="61"/>
      <c r="DH212" s="61"/>
      <c r="DI212" s="61"/>
      <c r="DJ212" s="58"/>
      <c r="DK212" s="58"/>
      <c r="DL212" s="58"/>
      <c r="DM212" s="59"/>
      <c r="DN212" s="59"/>
      <c r="DO212" s="59"/>
      <c r="DP212" s="62"/>
      <c r="DQ212" s="62"/>
      <c r="DR212" s="62"/>
      <c r="DS212" s="123">
        <f t="shared" si="52"/>
        <v>0</v>
      </c>
      <c r="DT212" s="123">
        <f t="shared" si="53"/>
        <v>0</v>
      </c>
    </row>
    <row r="213" spans="1:124" s="66" customFormat="1" ht="15" hidden="1" customHeight="1">
      <c r="A213" s="52">
        <v>3285</v>
      </c>
      <c r="B213" s="52" t="s">
        <v>1201</v>
      </c>
      <c r="C213" s="52" t="s">
        <v>977</v>
      </c>
      <c r="D213" s="52">
        <v>2011</v>
      </c>
      <c r="E213" s="437" t="s">
        <v>477</v>
      </c>
      <c r="F213" s="437" t="s">
        <v>299</v>
      </c>
      <c r="G213" s="217" t="s">
        <v>1485</v>
      </c>
      <c r="H213" s="217"/>
      <c r="I213" s="217"/>
      <c r="J213" s="217" t="s">
        <v>1535</v>
      </c>
      <c r="K213" s="25" t="s">
        <v>479</v>
      </c>
      <c r="L213" s="217" t="s">
        <v>211</v>
      </c>
      <c r="M213" s="25" t="s">
        <v>218</v>
      </c>
      <c r="N213" s="25">
        <v>62033990</v>
      </c>
      <c r="O213" s="117" t="s">
        <v>1163</v>
      </c>
      <c r="P213" s="51" t="s">
        <v>490</v>
      </c>
      <c r="Q213" s="25" t="s">
        <v>211</v>
      </c>
      <c r="R213" s="25" t="s">
        <v>211</v>
      </c>
      <c r="S213" s="217"/>
      <c r="T213" s="24" t="s">
        <v>527</v>
      </c>
      <c r="U213" s="226" t="s">
        <v>576</v>
      </c>
      <c r="V213" s="226" t="s">
        <v>1211</v>
      </c>
      <c r="W213" s="226" t="s">
        <v>211</v>
      </c>
      <c r="X213" s="24" t="s">
        <v>577</v>
      </c>
      <c r="Y213" s="226" t="s">
        <v>4</v>
      </c>
      <c r="Z213" s="24" t="s">
        <v>211</v>
      </c>
      <c r="AA213" s="24" t="s">
        <v>211</v>
      </c>
      <c r="AB213" s="53" t="s">
        <v>220</v>
      </c>
      <c r="AC213" s="53" t="s">
        <v>221</v>
      </c>
      <c r="AD213" s="53" t="s">
        <v>258</v>
      </c>
      <c r="AE213" s="53" t="s">
        <v>211</v>
      </c>
      <c r="AF213" s="217"/>
      <c r="AG213" s="24" t="s">
        <v>592</v>
      </c>
      <c r="AH213" s="24" t="s">
        <v>593</v>
      </c>
      <c r="AI213" s="226" t="s">
        <v>211</v>
      </c>
      <c r="AJ213" s="24" t="s">
        <v>648</v>
      </c>
      <c r="AK213" s="24"/>
      <c r="AL213" s="428" t="s">
        <v>650</v>
      </c>
      <c r="AM213" s="24" t="s">
        <v>1274</v>
      </c>
      <c r="AN213" s="226"/>
      <c r="AO213" s="226"/>
      <c r="AP213" s="226"/>
      <c r="AQ213" s="24" t="s">
        <v>672</v>
      </c>
      <c r="AR213" s="24">
        <v>400</v>
      </c>
      <c r="AS213" s="197">
        <v>5.65</v>
      </c>
      <c r="AT213" s="26" t="s">
        <v>1259</v>
      </c>
      <c r="AU213" s="24" t="s">
        <v>694</v>
      </c>
      <c r="AV213" s="24"/>
      <c r="AW213" s="24">
        <v>120</v>
      </c>
      <c r="AX213" s="54"/>
      <c r="AY213" s="54"/>
      <c r="AZ213" s="54"/>
      <c r="BA213" s="219">
        <v>1.56</v>
      </c>
      <c r="BB213" s="63"/>
      <c r="BC213" s="26" t="s">
        <v>215</v>
      </c>
      <c r="BD213" s="26" t="s">
        <v>216</v>
      </c>
      <c r="BE213" s="26" t="s">
        <v>217</v>
      </c>
      <c r="BF213" s="26"/>
      <c r="BG213" s="26">
        <f>IFERROR((BV213*(1-Assumptions!$K$3))*(1-BT213),0)</f>
        <v>20.653638719999996</v>
      </c>
      <c r="BH213" s="26">
        <v>60</v>
      </c>
      <c r="BI213" s="26">
        <v>27.5</v>
      </c>
      <c r="BJ213" s="26"/>
      <c r="BK213" s="26"/>
      <c r="BL213" s="296">
        <v>22.9</v>
      </c>
      <c r="BM213" s="26">
        <v>22.2</v>
      </c>
      <c r="BN213" s="574">
        <f t="shared" si="54"/>
        <v>22.2</v>
      </c>
      <c r="BO213" s="143">
        <f>IFERROR(((IF(BN213&gt;0,BN213)))*INDEX(Assumptions!$B:$B,MATCH(AB213,Assumptions!$A:$A,0)),0)</f>
        <v>0.44400000000000001</v>
      </c>
      <c r="BP213" s="55">
        <f>IFERROR(((IF(BN213&gt;0,BN213)))*INDEX(Assumptions!$C:$C,MATCH(AB213,Assumptions!$A:$A,0)),0)</f>
        <v>0</v>
      </c>
      <c r="BQ213" s="55">
        <f>IFERROR(((IF(BN213&gt;0,BN213)))*INDEX(Assumptions!$D:$D,MATCH(AB213,Assumptions!$A:$A,0)),0)</f>
        <v>4.4400000000000002E-2</v>
      </c>
      <c r="BR213" s="55">
        <f>IFERROR(((IF(BN213&gt;0,BN213)))*INDEX(Assumptions!$G:$G,MATCH(AC213,Assumptions!$F:$F,0)),0)</f>
        <v>0</v>
      </c>
      <c r="BS213" s="55">
        <f t="shared" si="45"/>
        <v>0.4884</v>
      </c>
      <c r="BT213" s="56">
        <f>IFERROR(INDEX(Assumptions!$B:$B,MATCH(AB213,Assumptions!$A:$A,0))+INDEX(Assumptions!$C:$C,MATCH(AB213,Assumptions!$A:$A,0))+INDEX(Assumptions!$D:$D,MATCH(AB213,Assumptions!$A:$A,0))+INDEX(Assumptions!$G:$G,MATCH(AC213,Assumptions!$F:$F,0)),0)</f>
        <v>2.1999999999999999E-2</v>
      </c>
      <c r="BU213" s="26">
        <f t="shared" si="44"/>
        <v>22.688399999999998</v>
      </c>
      <c r="BV213" s="26">
        <f t="shared" si="46"/>
        <v>47.995999999999995</v>
      </c>
      <c r="BW213" s="26">
        <f t="shared" si="47"/>
        <v>50.415966386554622</v>
      </c>
      <c r="BX213" s="24">
        <v>2.5</v>
      </c>
      <c r="BY213" s="218">
        <v>119.99</v>
      </c>
      <c r="BZ213" s="145">
        <v>1</v>
      </c>
      <c r="CA213" s="26">
        <f t="shared" si="48"/>
        <v>22.688399999999998</v>
      </c>
      <c r="CB213" s="26">
        <f t="shared" si="49"/>
        <v>47.995999999999995</v>
      </c>
      <c r="CC213" s="315">
        <f t="shared" si="50"/>
        <v>0.5272856071339278</v>
      </c>
      <c r="CD213" s="26">
        <f t="shared" si="51"/>
        <v>720</v>
      </c>
      <c r="CE213" s="218"/>
      <c r="CF213" s="218"/>
      <c r="CG213" s="64"/>
      <c r="CH213" s="64"/>
      <c r="CI213" s="64"/>
      <c r="CJ213" s="64"/>
      <c r="CK213" s="64"/>
      <c r="CL213" s="64"/>
      <c r="CM213" s="64"/>
      <c r="CN213" s="64"/>
      <c r="CO213" s="65"/>
      <c r="CP213" s="65"/>
      <c r="CQ213" s="53"/>
      <c r="CR213" s="57">
        <v>12</v>
      </c>
      <c r="CS213" s="57" t="s">
        <v>211</v>
      </c>
      <c r="CT213" s="175" t="s">
        <v>738</v>
      </c>
      <c r="CU213" s="57"/>
      <c r="CV213" s="57"/>
      <c r="CW213" s="58"/>
      <c r="CX213" s="59"/>
      <c r="CY213" s="90"/>
      <c r="CZ213" s="60"/>
      <c r="DA213" s="60"/>
      <c r="DB213" s="60"/>
      <c r="DC213" s="120"/>
      <c r="DD213" s="61"/>
      <c r="DE213" s="61"/>
      <c r="DF213" s="61"/>
      <c r="DG213" s="61"/>
      <c r="DH213" s="61"/>
      <c r="DI213" s="61"/>
      <c r="DJ213" s="58"/>
      <c r="DK213" s="58"/>
      <c r="DL213" s="58"/>
      <c r="DM213" s="59"/>
      <c r="DN213" s="59"/>
      <c r="DO213" s="59"/>
      <c r="DP213" s="62"/>
      <c r="DQ213" s="62"/>
      <c r="DR213" s="62"/>
      <c r="DS213" s="123">
        <f t="shared" si="52"/>
        <v>0</v>
      </c>
      <c r="DT213" s="123">
        <f t="shared" si="53"/>
        <v>0</v>
      </c>
    </row>
    <row r="214" spans="1:124" s="66" customFormat="1" ht="15" hidden="1" customHeight="1">
      <c r="A214" s="189">
        <v>3985</v>
      </c>
      <c r="B214" s="206" t="s">
        <v>1288</v>
      </c>
      <c r="C214" s="52" t="s">
        <v>1035</v>
      </c>
      <c r="D214" s="52">
        <v>7110</v>
      </c>
      <c r="E214" s="189" t="s">
        <v>404</v>
      </c>
      <c r="F214" s="189" t="s">
        <v>1190</v>
      </c>
      <c r="G214" s="189">
        <v>1</v>
      </c>
      <c r="H214" s="189"/>
      <c r="I214" s="577">
        <v>43621</v>
      </c>
      <c r="J214" s="189" t="s">
        <v>211</v>
      </c>
      <c r="K214" s="189" t="s">
        <v>479</v>
      </c>
      <c r="L214" s="189" t="s">
        <v>211</v>
      </c>
      <c r="M214" s="189" t="s">
        <v>1037</v>
      </c>
      <c r="N214" s="189">
        <v>61091000</v>
      </c>
      <c r="O214" s="578" t="s">
        <v>1038</v>
      </c>
      <c r="P214" s="579" t="s">
        <v>489</v>
      </c>
      <c r="Q214" s="189" t="s">
        <v>211</v>
      </c>
      <c r="R214" s="189" t="s">
        <v>211</v>
      </c>
      <c r="S214" s="189" t="s">
        <v>515</v>
      </c>
      <c r="T214" s="142" t="s">
        <v>211</v>
      </c>
      <c r="U214" s="142" t="s">
        <v>4</v>
      </c>
      <c r="V214" s="142" t="s">
        <v>551</v>
      </c>
      <c r="W214" s="142" t="s">
        <v>211</v>
      </c>
      <c r="X214" s="142" t="s">
        <v>1039</v>
      </c>
      <c r="Y214" s="142" t="s">
        <v>4</v>
      </c>
      <c r="Z214" s="142" t="s">
        <v>4</v>
      </c>
      <c r="AA214" s="142" t="s">
        <v>211</v>
      </c>
      <c r="AB214" s="142" t="s">
        <v>267</v>
      </c>
      <c r="AC214" s="142"/>
      <c r="AD214" s="142" t="s">
        <v>1543</v>
      </c>
      <c r="AE214" s="142"/>
      <c r="AF214" s="217"/>
      <c r="AG214" s="226" t="s">
        <v>1353</v>
      </c>
      <c r="AH214" s="226" t="s">
        <v>1355</v>
      </c>
      <c r="AI214" s="226" t="s">
        <v>637</v>
      </c>
      <c r="AJ214" s="226" t="s">
        <v>740</v>
      </c>
      <c r="AK214" s="226"/>
      <c r="AL214" s="221" t="s">
        <v>650</v>
      </c>
      <c r="AM214" s="226" t="s">
        <v>213</v>
      </c>
      <c r="AN214" s="226"/>
      <c r="AO214" s="226"/>
      <c r="AP214" s="226"/>
      <c r="AQ214" s="226" t="s">
        <v>677</v>
      </c>
      <c r="AR214" s="226">
        <v>225</v>
      </c>
      <c r="AS214" s="197" t="s">
        <v>693</v>
      </c>
      <c r="AT214" s="218"/>
      <c r="AU214" s="226"/>
      <c r="AV214" s="226" t="s">
        <v>708</v>
      </c>
      <c r="AW214" s="226">
        <v>0</v>
      </c>
      <c r="AX214" s="54"/>
      <c r="AY214" s="54"/>
      <c r="AZ214" s="54"/>
      <c r="BA214" s="547"/>
      <c r="BB214" s="63"/>
      <c r="BC214" s="218" t="s">
        <v>215</v>
      </c>
      <c r="BD214" s="218" t="s">
        <v>1042</v>
      </c>
      <c r="BE214" s="218" t="s">
        <v>1043</v>
      </c>
      <c r="BF214" s="169">
        <v>8</v>
      </c>
      <c r="BG214" s="169">
        <f>IFERROR((BV214*(1-Assumptions!$K$3))*(1-BT214),0)</f>
        <v>8.7982399999999998</v>
      </c>
      <c r="BH214" s="169">
        <f>BI214*2</f>
        <v>17.3</v>
      </c>
      <c r="BI214" s="169">
        <v>8.65</v>
      </c>
      <c r="BJ214" s="218">
        <v>8.9</v>
      </c>
      <c r="BK214" s="218">
        <v>9.5</v>
      </c>
      <c r="BL214" s="218">
        <v>8.65</v>
      </c>
      <c r="BM214" s="218"/>
      <c r="BN214" s="419">
        <f>BJ214</f>
        <v>8.9</v>
      </c>
      <c r="BO214" s="143">
        <f>IFERROR(((IF(BN214&gt;0,BN214)))*INDEX(Assumptions!$B:$B,MATCH(AB214,Assumptions!$A:$A,0)),0)</f>
        <v>0.17800000000000002</v>
      </c>
      <c r="BP214" s="55">
        <f>IFERROR(((IF(BN214&gt;0,BN214)))*INDEX(Assumptions!$C:$C,MATCH(AB214,Assumptions!$A:$A,0)),0)</f>
        <v>0</v>
      </c>
      <c r="BQ214" s="55">
        <f>IFERROR(((IF(BN214&gt;0,BN214)))*INDEX(Assumptions!$D:$D,MATCH(AB214,Assumptions!$A:$A,0)),0)</f>
        <v>1.78E-2</v>
      </c>
      <c r="BR214" s="55">
        <f>IFERROR(((IF(BN214&gt;0,BN214)))*INDEX(Assumptions!$G:$G,MATCH(AC214,Assumptions!$F:$F,0)),0)</f>
        <v>0</v>
      </c>
      <c r="BS214" s="55">
        <f t="shared" si="45"/>
        <v>0.19580000000000003</v>
      </c>
      <c r="BT214" s="56">
        <f>IFERROR(INDEX(Assumptions!$B:$B,MATCH(AB214,Assumptions!$A:$A,0))+INDEX(Assumptions!$C:$C,MATCH(AB214,Assumptions!$A:$A,0))+INDEX(Assumptions!$D:$D,MATCH(AB214,Assumptions!$A:$A,0))+INDEX(Assumptions!$G:$G,MATCH(AC214,Assumptions!$F:$F,0)),0)</f>
        <v>0</v>
      </c>
      <c r="BU214" s="218">
        <f t="shared" si="44"/>
        <v>9.0958000000000006</v>
      </c>
      <c r="BV214" s="218">
        <f t="shared" si="46"/>
        <v>19.996000000000002</v>
      </c>
      <c r="BW214" s="218">
        <f t="shared" si="47"/>
        <v>21.004201680672271</v>
      </c>
      <c r="BX214" s="226">
        <v>2.5</v>
      </c>
      <c r="BY214" s="218">
        <v>49.99</v>
      </c>
      <c r="BZ214" s="145">
        <v>1</v>
      </c>
      <c r="CA214" s="218">
        <f t="shared" si="48"/>
        <v>9.0958000000000006</v>
      </c>
      <c r="CB214" s="218">
        <f t="shared" si="49"/>
        <v>19.996000000000002</v>
      </c>
      <c r="CC214" s="319">
        <f t="shared" si="50"/>
        <v>0.54511902380476096</v>
      </c>
      <c r="CD214" s="218">
        <f t="shared" si="51"/>
        <v>588.20000000000005</v>
      </c>
      <c r="CE214" s="218"/>
      <c r="CF214" s="218"/>
      <c r="CG214" s="64"/>
      <c r="CH214" s="64"/>
      <c r="CI214" s="64"/>
      <c r="CJ214" s="64" t="s">
        <v>211</v>
      </c>
      <c r="CK214" s="64" t="s">
        <v>704</v>
      </c>
      <c r="CL214" s="64"/>
      <c r="CM214" s="64"/>
      <c r="CN214" s="64"/>
      <c r="CO214" s="65"/>
      <c r="CP214" s="65"/>
      <c r="CQ214" s="53"/>
      <c r="CR214" s="224">
        <f>17+17</f>
        <v>34</v>
      </c>
      <c r="CS214" s="57" t="s">
        <v>211</v>
      </c>
      <c r="CT214" s="211" t="s">
        <v>1345</v>
      </c>
      <c r="CU214" s="57"/>
      <c r="CV214" s="57"/>
      <c r="CW214" s="58"/>
      <c r="CX214" s="59"/>
      <c r="CY214" s="90"/>
      <c r="CZ214" s="60"/>
      <c r="DA214" s="60"/>
      <c r="DB214" s="60"/>
      <c r="DC214" s="120"/>
      <c r="DD214" s="61"/>
      <c r="DE214" s="61"/>
      <c r="DF214" s="61"/>
      <c r="DG214" s="61"/>
      <c r="DH214" s="61"/>
      <c r="DI214" s="61"/>
      <c r="DJ214" s="58"/>
      <c r="DK214" s="58"/>
      <c r="DL214" s="58"/>
      <c r="DM214" s="59"/>
      <c r="DN214" s="59"/>
      <c r="DO214" s="59"/>
      <c r="DP214" s="62"/>
      <c r="DQ214" s="62"/>
      <c r="DR214" s="62"/>
      <c r="DS214" s="123">
        <f t="shared" si="52"/>
        <v>0</v>
      </c>
      <c r="DT214" s="123">
        <f t="shared" si="53"/>
        <v>0</v>
      </c>
    </row>
    <row r="215" spans="1:124" s="66" customFormat="1" ht="15" hidden="1" customHeight="1">
      <c r="A215" s="189">
        <v>3990</v>
      </c>
      <c r="B215" s="206" t="s">
        <v>1289</v>
      </c>
      <c r="C215" s="52" t="s">
        <v>1045</v>
      </c>
      <c r="D215" s="52">
        <v>6911</v>
      </c>
      <c r="E215" s="189" t="s">
        <v>404</v>
      </c>
      <c r="F215" s="189" t="s">
        <v>1191</v>
      </c>
      <c r="G215" s="189">
        <v>1</v>
      </c>
      <c r="H215" s="189"/>
      <c r="I215" s="577">
        <v>43621</v>
      </c>
      <c r="J215" s="189" t="s">
        <v>211</v>
      </c>
      <c r="K215" s="189" t="s">
        <v>479</v>
      </c>
      <c r="L215" s="189" t="s">
        <v>211</v>
      </c>
      <c r="M215" s="189" t="s">
        <v>1037</v>
      </c>
      <c r="N215" s="189">
        <v>61091000</v>
      </c>
      <c r="O215" s="578" t="s">
        <v>1038</v>
      </c>
      <c r="P215" s="579" t="s">
        <v>489</v>
      </c>
      <c r="Q215" s="189" t="s">
        <v>211</v>
      </c>
      <c r="R215" s="189" t="s">
        <v>211</v>
      </c>
      <c r="S215" s="189" t="s">
        <v>515</v>
      </c>
      <c r="T215" s="142" t="s">
        <v>211</v>
      </c>
      <c r="U215" s="142" t="s">
        <v>4</v>
      </c>
      <c r="V215" s="142" t="s">
        <v>551</v>
      </c>
      <c r="W215" s="142" t="s">
        <v>211</v>
      </c>
      <c r="X215" s="142" t="s">
        <v>1039</v>
      </c>
      <c r="Y215" s="142" t="s">
        <v>4</v>
      </c>
      <c r="Z215" s="142" t="s">
        <v>4</v>
      </c>
      <c r="AA215" s="142" t="s">
        <v>211</v>
      </c>
      <c r="AB215" s="142" t="s">
        <v>267</v>
      </c>
      <c r="AC215" s="142"/>
      <c r="AD215" s="142" t="s">
        <v>1543</v>
      </c>
      <c r="AE215" s="142"/>
      <c r="AF215" s="217"/>
      <c r="AG215" s="226" t="s">
        <v>1353</v>
      </c>
      <c r="AH215" s="226" t="s">
        <v>1355</v>
      </c>
      <c r="AI215" s="226" t="s">
        <v>637</v>
      </c>
      <c r="AJ215" s="226" t="s">
        <v>740</v>
      </c>
      <c r="AK215" s="226"/>
      <c r="AL215" s="221" t="s">
        <v>650</v>
      </c>
      <c r="AM215" s="226" t="s">
        <v>213</v>
      </c>
      <c r="AN215" s="226"/>
      <c r="AO215" s="226"/>
      <c r="AP215" s="226"/>
      <c r="AQ215" s="226" t="s">
        <v>677</v>
      </c>
      <c r="AR215" s="226">
        <v>225</v>
      </c>
      <c r="AS215" s="197" t="s">
        <v>693</v>
      </c>
      <c r="AT215" s="218"/>
      <c r="AU215" s="226"/>
      <c r="AV215" s="226" t="s">
        <v>708</v>
      </c>
      <c r="AW215" s="226">
        <v>0</v>
      </c>
      <c r="AX215" s="54"/>
      <c r="AY215" s="54"/>
      <c r="AZ215" s="54"/>
      <c r="BA215" s="547"/>
      <c r="BB215" s="63"/>
      <c r="BC215" s="218" t="s">
        <v>215</v>
      </c>
      <c r="BD215" s="218" t="s">
        <v>1042</v>
      </c>
      <c r="BE215" s="218" t="s">
        <v>1043</v>
      </c>
      <c r="BF215" s="169">
        <v>8</v>
      </c>
      <c r="BG215" s="169">
        <f>IFERROR((BV215*(1-Assumptions!$K$3))*(1-BT215),0)</f>
        <v>8.7982399999999998</v>
      </c>
      <c r="BH215" s="169">
        <f>BI215*2</f>
        <v>17.3</v>
      </c>
      <c r="BI215" s="169">
        <v>8.65</v>
      </c>
      <c r="BJ215" s="218">
        <v>8.9</v>
      </c>
      <c r="BK215" s="218">
        <v>9.5</v>
      </c>
      <c r="BL215" s="218">
        <v>8.65</v>
      </c>
      <c r="BM215" s="218"/>
      <c r="BN215" s="419">
        <f>BJ215</f>
        <v>8.9</v>
      </c>
      <c r="BO215" s="143">
        <f>IFERROR(((IF(BN215&gt;0,BN215)))*INDEX(Assumptions!$B:$B,MATCH(AB215,Assumptions!$A:$A,0)),0)</f>
        <v>0.17800000000000002</v>
      </c>
      <c r="BP215" s="55">
        <f>IFERROR(((IF(BN215&gt;0,BN215)))*INDEX(Assumptions!$C:$C,MATCH(AB215,Assumptions!$A:$A,0)),0)</f>
        <v>0</v>
      </c>
      <c r="BQ215" s="55">
        <f>IFERROR(((IF(BN215&gt;0,BN215)))*INDEX(Assumptions!$D:$D,MATCH(AB215,Assumptions!$A:$A,0)),0)</f>
        <v>1.78E-2</v>
      </c>
      <c r="BR215" s="55">
        <f>IFERROR(((IF(BN215&gt;0,BN215)))*INDEX(Assumptions!$G:$G,MATCH(AC215,Assumptions!$F:$F,0)),0)</f>
        <v>0</v>
      </c>
      <c r="BS215" s="55">
        <f t="shared" si="45"/>
        <v>0.19580000000000003</v>
      </c>
      <c r="BT215" s="56">
        <f>IFERROR(INDEX(Assumptions!$B:$B,MATCH(AB215,Assumptions!$A:$A,0))+INDEX(Assumptions!$C:$C,MATCH(AB215,Assumptions!$A:$A,0))+INDEX(Assumptions!$D:$D,MATCH(AB215,Assumptions!$A:$A,0))+INDEX(Assumptions!$G:$G,MATCH(AC215,Assumptions!$F:$F,0)),0)</f>
        <v>0</v>
      </c>
      <c r="BU215" s="218">
        <f t="shared" si="44"/>
        <v>9.0958000000000006</v>
      </c>
      <c r="BV215" s="218">
        <f t="shared" si="46"/>
        <v>19.996000000000002</v>
      </c>
      <c r="BW215" s="218">
        <f t="shared" si="47"/>
        <v>21.004201680672271</v>
      </c>
      <c r="BX215" s="226">
        <v>2.5</v>
      </c>
      <c r="BY215" s="218">
        <v>49.99</v>
      </c>
      <c r="BZ215" s="145">
        <v>1</v>
      </c>
      <c r="CA215" s="218">
        <f t="shared" si="48"/>
        <v>9.0958000000000006</v>
      </c>
      <c r="CB215" s="218">
        <f t="shared" si="49"/>
        <v>19.996000000000002</v>
      </c>
      <c r="CC215" s="319">
        <f t="shared" si="50"/>
        <v>0.54511902380476096</v>
      </c>
      <c r="CD215" s="218">
        <f t="shared" si="51"/>
        <v>588.20000000000005</v>
      </c>
      <c r="CE215" s="218"/>
      <c r="CF215" s="218"/>
      <c r="CG215" s="64"/>
      <c r="CH215" s="64"/>
      <c r="CI215" s="64"/>
      <c r="CJ215" s="64" t="s">
        <v>211</v>
      </c>
      <c r="CK215" s="64" t="s">
        <v>704</v>
      </c>
      <c r="CL215" s="64"/>
      <c r="CM215" s="64"/>
      <c r="CN215" s="64"/>
      <c r="CO215" s="65"/>
      <c r="CP215" s="65"/>
      <c r="CQ215" s="53"/>
      <c r="CR215" s="224">
        <f>17+17</f>
        <v>34</v>
      </c>
      <c r="CS215" s="57" t="s">
        <v>211</v>
      </c>
      <c r="CT215" s="211" t="s">
        <v>1345</v>
      </c>
      <c r="CU215" s="57"/>
      <c r="CV215" s="57"/>
      <c r="CW215" s="58"/>
      <c r="CX215" s="59"/>
      <c r="CY215" s="90"/>
      <c r="CZ215" s="60"/>
      <c r="DA215" s="60"/>
      <c r="DB215" s="60"/>
      <c r="DC215" s="120"/>
      <c r="DD215" s="61"/>
      <c r="DE215" s="61"/>
      <c r="DF215" s="61"/>
      <c r="DG215" s="61"/>
      <c r="DH215" s="61"/>
      <c r="DI215" s="61"/>
      <c r="DJ215" s="58"/>
      <c r="DK215" s="58"/>
      <c r="DL215" s="58"/>
      <c r="DM215" s="59"/>
      <c r="DN215" s="59"/>
      <c r="DO215" s="59"/>
      <c r="DP215" s="62"/>
      <c r="DQ215" s="62"/>
      <c r="DR215" s="62"/>
      <c r="DS215" s="123">
        <f t="shared" si="52"/>
        <v>0</v>
      </c>
      <c r="DT215" s="123">
        <f t="shared" si="53"/>
        <v>0</v>
      </c>
    </row>
    <row r="216" spans="1:124" s="66" customFormat="1" ht="15" hidden="1" customHeight="1">
      <c r="A216" s="217">
        <v>3995</v>
      </c>
      <c r="B216" s="52" t="s">
        <v>1290</v>
      </c>
      <c r="C216" s="52" t="s">
        <v>1048</v>
      </c>
      <c r="D216" s="52">
        <v>7005</v>
      </c>
      <c r="E216" s="217" t="s">
        <v>404</v>
      </c>
      <c r="F216" s="217" t="s">
        <v>1197</v>
      </c>
      <c r="G216" s="217">
        <v>1</v>
      </c>
      <c r="H216" s="217"/>
      <c r="I216" s="152">
        <v>43621</v>
      </c>
      <c r="J216" s="217" t="s">
        <v>211</v>
      </c>
      <c r="K216" s="217" t="s">
        <v>479</v>
      </c>
      <c r="L216" s="217" t="s">
        <v>211</v>
      </c>
      <c r="M216" s="217" t="s">
        <v>1037</v>
      </c>
      <c r="N216" s="217">
        <v>61091000</v>
      </c>
      <c r="O216" s="117" t="s">
        <v>1038</v>
      </c>
      <c r="P216" s="51" t="s">
        <v>489</v>
      </c>
      <c r="Q216" s="217" t="s">
        <v>211</v>
      </c>
      <c r="R216" s="217" t="s">
        <v>211</v>
      </c>
      <c r="S216" s="217" t="s">
        <v>515</v>
      </c>
      <c r="T216" s="226" t="s">
        <v>211</v>
      </c>
      <c r="U216" s="226" t="s">
        <v>4</v>
      </c>
      <c r="V216" s="226" t="s">
        <v>551</v>
      </c>
      <c r="W216" s="226" t="s">
        <v>211</v>
      </c>
      <c r="X216" s="226" t="s">
        <v>1039</v>
      </c>
      <c r="Y216" s="226" t="s">
        <v>4</v>
      </c>
      <c r="Z216" s="226" t="s">
        <v>4</v>
      </c>
      <c r="AA216" s="226" t="s">
        <v>211</v>
      </c>
      <c r="AB216" s="65" t="s">
        <v>267</v>
      </c>
      <c r="AC216" s="53" t="s">
        <v>211</v>
      </c>
      <c r="AD216" s="53" t="s">
        <v>1543</v>
      </c>
      <c r="AE216" s="53" t="s">
        <v>622</v>
      </c>
      <c r="AF216" s="217" t="s">
        <v>622</v>
      </c>
      <c r="AG216" s="217" t="s">
        <v>622</v>
      </c>
      <c r="AH216" s="226" t="s">
        <v>613</v>
      </c>
      <c r="AI216" s="226" t="s">
        <v>637</v>
      </c>
      <c r="AJ216" s="226" t="s">
        <v>740</v>
      </c>
      <c r="AK216" s="226"/>
      <c r="AL216" s="221" t="s">
        <v>650</v>
      </c>
      <c r="AM216" s="226" t="s">
        <v>213</v>
      </c>
      <c r="AN216" s="226"/>
      <c r="AO216" s="226"/>
      <c r="AP216" s="226"/>
      <c r="AQ216" s="226" t="s">
        <v>677</v>
      </c>
      <c r="AR216" s="226">
        <v>225</v>
      </c>
      <c r="AS216" s="197" t="s">
        <v>693</v>
      </c>
      <c r="AT216" s="218"/>
      <c r="AU216" s="226"/>
      <c r="AV216" s="226" t="s">
        <v>708</v>
      </c>
      <c r="AW216" s="226">
        <v>0</v>
      </c>
      <c r="AX216" s="54"/>
      <c r="AY216" s="54"/>
      <c r="AZ216" s="54"/>
      <c r="BA216" s="548"/>
      <c r="BB216" s="63"/>
      <c r="BC216" s="218" t="s">
        <v>215</v>
      </c>
      <c r="BD216" s="218" t="s">
        <v>1042</v>
      </c>
      <c r="BE216" s="218" t="s">
        <v>1043</v>
      </c>
      <c r="BF216" s="218">
        <v>8</v>
      </c>
      <c r="BG216" s="218">
        <f>IFERROR((BV216*(1-Assumptions!$K$3))*(1-BT216),0)</f>
        <v>8.604678719999999</v>
      </c>
      <c r="BH216" s="218">
        <f>BI216*2</f>
        <v>19.600000000000001</v>
      </c>
      <c r="BI216" s="218">
        <v>9.8000000000000007</v>
      </c>
      <c r="BJ216" s="218"/>
      <c r="BK216" s="218">
        <v>10.5</v>
      </c>
      <c r="BL216" s="218">
        <v>9.8000000000000007</v>
      </c>
      <c r="BM216" s="218"/>
      <c r="BN216" s="549">
        <v>7.7</v>
      </c>
      <c r="BO216" s="143">
        <f>IFERROR(((IF(BN216&gt;0,BN216)))*INDEX(Assumptions!$B:$B,MATCH(AB216,Assumptions!$A:$A,0)),0)</f>
        <v>0.154</v>
      </c>
      <c r="BP216" s="55">
        <f>IFERROR(((IF(BN216&gt;0,BN216)))*INDEX(Assumptions!$C:$C,MATCH(AB216,Assumptions!$A:$A,0)),0)</f>
        <v>0</v>
      </c>
      <c r="BQ216" s="55">
        <f>IFERROR(((IF(BN216&gt;0,BN216)))*INDEX(Assumptions!$D:$D,MATCH(AB216,Assumptions!$A:$A,0)),0)</f>
        <v>1.54E-2</v>
      </c>
      <c r="BR216" s="55">
        <f>IFERROR(((IF(BN216&gt;0,BN216)))*INDEX(Assumptions!$G:$G,MATCH(AC216,Assumptions!$F:$F,0)),0)</f>
        <v>0</v>
      </c>
      <c r="BS216" s="55">
        <f t="shared" si="45"/>
        <v>0.1694</v>
      </c>
      <c r="BT216" s="56">
        <f>IFERROR(INDEX(Assumptions!$B:$B,MATCH(AB216,Assumptions!$A:$A,0))+INDEX(Assumptions!$C:$C,MATCH(AB216,Assumptions!$A:$A,0))+INDEX(Assumptions!$D:$D,MATCH(AB216,Assumptions!$A:$A,0))+INDEX(Assumptions!$G:$G,MATCH(AC216,Assumptions!$F:$F,0)),0)</f>
        <v>2.1999999999999999E-2</v>
      </c>
      <c r="BU216" s="218">
        <f t="shared" si="44"/>
        <v>7.8694000000000006</v>
      </c>
      <c r="BV216" s="218">
        <f t="shared" si="46"/>
        <v>19.996000000000002</v>
      </c>
      <c r="BW216" s="218">
        <f t="shared" si="47"/>
        <v>21.004201680672271</v>
      </c>
      <c r="BX216" s="226">
        <v>2.5</v>
      </c>
      <c r="BY216" s="168">
        <v>49.99</v>
      </c>
      <c r="BZ216" s="145">
        <v>1</v>
      </c>
      <c r="CA216" s="218">
        <f t="shared" si="48"/>
        <v>7.8694000000000006</v>
      </c>
      <c r="CB216" s="218">
        <f t="shared" si="49"/>
        <v>19.996000000000002</v>
      </c>
      <c r="CC216" s="315">
        <f t="shared" si="50"/>
        <v>0.60645129025805167</v>
      </c>
      <c r="CD216" s="218">
        <f t="shared" si="51"/>
        <v>666.40000000000009</v>
      </c>
      <c r="CE216" s="218"/>
      <c r="CF216" s="218"/>
      <c r="CG216" s="64"/>
      <c r="CH216" s="64"/>
      <c r="CI216" s="64"/>
      <c r="CJ216" s="64" t="s">
        <v>211</v>
      </c>
      <c r="CK216" s="64" t="s">
        <v>704</v>
      </c>
      <c r="CL216" s="64"/>
      <c r="CM216" s="64"/>
      <c r="CN216" s="64"/>
      <c r="CO216" s="65"/>
      <c r="CP216" s="65"/>
      <c r="CQ216" s="53"/>
      <c r="CR216" s="224">
        <f>17+17</f>
        <v>34</v>
      </c>
      <c r="CS216" s="57" t="s">
        <v>211</v>
      </c>
      <c r="CT216" s="211" t="s">
        <v>1345</v>
      </c>
      <c r="CU216" s="57"/>
      <c r="CV216" s="57"/>
      <c r="CW216" s="58"/>
      <c r="CX216" s="59"/>
      <c r="CY216" s="90"/>
      <c r="CZ216" s="60"/>
      <c r="DA216" s="60"/>
      <c r="DB216" s="60"/>
      <c r="DC216" s="120"/>
      <c r="DD216" s="61"/>
      <c r="DE216" s="61"/>
      <c r="DF216" s="61"/>
      <c r="DG216" s="61"/>
      <c r="DH216" s="61"/>
      <c r="DI216" s="61"/>
      <c r="DJ216" s="58"/>
      <c r="DK216" s="58"/>
      <c r="DL216" s="58"/>
      <c r="DM216" s="59"/>
      <c r="DN216" s="59"/>
      <c r="DO216" s="59"/>
      <c r="DP216" s="62"/>
      <c r="DQ216" s="62"/>
      <c r="DR216" s="62"/>
      <c r="DS216" s="123">
        <f t="shared" si="52"/>
        <v>0</v>
      </c>
      <c r="DT216" s="123">
        <f t="shared" si="53"/>
        <v>0</v>
      </c>
    </row>
    <row r="217" spans="1:124" s="66" customFormat="1" ht="15" hidden="1" customHeight="1">
      <c r="A217" s="217">
        <v>4000</v>
      </c>
      <c r="B217" s="52" t="s">
        <v>982</v>
      </c>
      <c r="C217" s="52" t="s">
        <v>1078</v>
      </c>
      <c r="D217" s="52">
        <v>8117</v>
      </c>
      <c r="E217" s="217" t="s">
        <v>404</v>
      </c>
      <c r="F217" s="217" t="s">
        <v>408</v>
      </c>
      <c r="G217" s="217">
        <v>1</v>
      </c>
      <c r="H217" s="217"/>
      <c r="I217" s="152">
        <v>43621</v>
      </c>
      <c r="J217" s="217" t="s">
        <v>968</v>
      </c>
      <c r="K217" s="217" t="s">
        <v>479</v>
      </c>
      <c r="L217" s="217" t="s">
        <v>211</v>
      </c>
      <c r="M217" s="217" t="s">
        <v>1037</v>
      </c>
      <c r="N217" s="217">
        <v>61091000</v>
      </c>
      <c r="O217" s="117" t="s">
        <v>1038</v>
      </c>
      <c r="P217" s="51" t="s">
        <v>489</v>
      </c>
      <c r="Q217" s="217" t="s">
        <v>211</v>
      </c>
      <c r="R217" s="217" t="s">
        <v>211</v>
      </c>
      <c r="S217" s="217" t="s">
        <v>515</v>
      </c>
      <c r="T217" s="226" t="s">
        <v>211</v>
      </c>
      <c r="U217" s="226" t="s">
        <v>4</v>
      </c>
      <c r="V217" s="226" t="s">
        <v>551</v>
      </c>
      <c r="W217" s="226" t="s">
        <v>211</v>
      </c>
      <c r="X217" s="226" t="s">
        <v>1039</v>
      </c>
      <c r="Y217" s="226" t="s">
        <v>4</v>
      </c>
      <c r="Z217" s="226" t="s">
        <v>4</v>
      </c>
      <c r="AA217" s="226" t="s">
        <v>211</v>
      </c>
      <c r="AB217" s="65" t="s">
        <v>220</v>
      </c>
      <c r="AC217" s="53" t="s">
        <v>584</v>
      </c>
      <c r="AD217" s="53" t="s">
        <v>1286</v>
      </c>
      <c r="AE217" s="53" t="s">
        <v>579</v>
      </c>
      <c r="AF217" s="217"/>
      <c r="AG217" s="226" t="s">
        <v>1353</v>
      </c>
      <c r="AH217" s="226" t="s">
        <v>1355</v>
      </c>
      <c r="AI217" s="226" t="s">
        <v>637</v>
      </c>
      <c r="AJ217" s="226" t="s">
        <v>211</v>
      </c>
      <c r="AK217" s="226"/>
      <c r="AL217" s="226" t="s">
        <v>650</v>
      </c>
      <c r="AM217" s="226" t="s">
        <v>213</v>
      </c>
      <c r="AN217" s="226"/>
      <c r="AO217" s="226"/>
      <c r="AP217" s="226"/>
      <c r="AQ217" s="226" t="s">
        <v>677</v>
      </c>
      <c r="AR217" s="226">
        <v>225</v>
      </c>
      <c r="AS217" s="197" t="s">
        <v>693</v>
      </c>
      <c r="AT217" s="218"/>
      <c r="AU217" s="226"/>
      <c r="AV217" s="226" t="s">
        <v>708</v>
      </c>
      <c r="AW217" s="226">
        <v>0</v>
      </c>
      <c r="AX217" s="54"/>
      <c r="AY217" s="54"/>
      <c r="AZ217" s="54"/>
      <c r="BA217" s="547"/>
      <c r="BB217" s="63"/>
      <c r="BC217" s="218" t="s">
        <v>215</v>
      </c>
      <c r="BD217" s="218" t="s">
        <v>1042</v>
      </c>
      <c r="BE217" s="218" t="s">
        <v>1043</v>
      </c>
      <c r="BF217" s="218" t="s">
        <v>962</v>
      </c>
      <c r="BG217" s="218">
        <f>IFERROR((BV217*(1-Assumptions!$K$3))*(1-BT217),0)</f>
        <v>8.7982399999999998</v>
      </c>
      <c r="BH217" s="218"/>
      <c r="BI217" s="218"/>
      <c r="BJ217" s="218">
        <v>9.1999999999999993</v>
      </c>
      <c r="BK217" s="218">
        <v>9.1999999999999993</v>
      </c>
      <c r="BL217" s="218"/>
      <c r="BM217" s="218"/>
      <c r="BN217" s="218">
        <f t="shared" ref="BN217" si="55">IF(BM217&gt;0,BM217,IF(BL217&gt;0,BL217,IF(BK217&gt;0,BK217,IF(BJ217&gt;0,BJ217,IF(BI217&gt;0,BI217,0)))))</f>
        <v>9.1999999999999993</v>
      </c>
      <c r="BO217" s="143">
        <f>IFERROR(((IF(BN217&gt;0,BN217)))*INDEX(Assumptions!$B:$B,MATCH(AB217,Assumptions!$A:$A,0)),0)</f>
        <v>0.184</v>
      </c>
      <c r="BP217" s="55">
        <f>IFERROR(((IF(BN217&gt;0,BN217)))*INDEX(Assumptions!$C:$C,MATCH(AB217,Assumptions!$A:$A,0)),0)</f>
        <v>0</v>
      </c>
      <c r="BQ217" s="55">
        <f>IFERROR(((IF(BN217&gt;0,BN217)))*INDEX(Assumptions!$D:$D,MATCH(AB217,Assumptions!$A:$A,0)),0)</f>
        <v>1.84E-2</v>
      </c>
      <c r="BR217" s="55">
        <f>IFERROR(((IF(BN217&gt;0,BN217)))*INDEX(Assumptions!$G:$G,MATCH(AC217,Assumptions!$F:$F,0)),0)</f>
        <v>0</v>
      </c>
      <c r="BS217" s="55">
        <f t="shared" si="45"/>
        <v>0.2024</v>
      </c>
      <c r="BT217" s="56">
        <f>IFERROR(INDEX(Assumptions!$B:$B,MATCH(AB217,Assumptions!$A:$A,0))+INDEX(Assumptions!$C:$C,MATCH(AB217,Assumptions!$A:$A,0))+INDEX(Assumptions!$D:$D,MATCH(AB217,Assumptions!$A:$A,0))+INDEX(Assumptions!$G:$G,MATCH(AC217,Assumptions!$F:$F,0)),0)</f>
        <v>0</v>
      </c>
      <c r="BU217" s="218">
        <f>((IF(BN217&gt;0,BN217,IF(BM217&gt;0,BM217,IF(BI217&gt;0,BI217,0)))))+BS217</f>
        <v>9.4024000000000001</v>
      </c>
      <c r="BV217" s="218">
        <f t="shared" si="46"/>
        <v>19.996000000000002</v>
      </c>
      <c r="BW217" s="218">
        <f t="shared" si="47"/>
        <v>21.004201680672271</v>
      </c>
      <c r="BX217" s="226">
        <v>2.5</v>
      </c>
      <c r="BY217" s="218">
        <v>49.99</v>
      </c>
      <c r="BZ217" s="145">
        <v>1</v>
      </c>
      <c r="CA217" s="218">
        <f t="shared" si="48"/>
        <v>9.4024000000000001</v>
      </c>
      <c r="CB217" s="218">
        <f t="shared" si="49"/>
        <v>19.996000000000002</v>
      </c>
      <c r="CC217" s="315">
        <f t="shared" si="50"/>
        <v>0.52978595719143828</v>
      </c>
      <c r="CD217" s="218">
        <f t="shared" si="51"/>
        <v>0</v>
      </c>
      <c r="CE217" s="218"/>
      <c r="CF217" s="218"/>
      <c r="CG217" s="64"/>
      <c r="CH217" s="64"/>
      <c r="CI217" s="64"/>
      <c r="CJ217" s="64"/>
      <c r="CK217" s="64"/>
      <c r="CL217" s="64"/>
      <c r="CM217" s="64"/>
      <c r="CN217" s="64"/>
      <c r="CO217" s="65"/>
      <c r="CP217" s="65"/>
      <c r="CQ217" s="53"/>
      <c r="CR217" s="57"/>
      <c r="CS217" s="57"/>
      <c r="CT217" s="175"/>
      <c r="CU217" s="57"/>
      <c r="CV217" s="57"/>
      <c r="CW217" s="58"/>
      <c r="CX217" s="59"/>
      <c r="CY217" s="90"/>
      <c r="CZ217" s="60"/>
      <c r="DA217" s="60"/>
      <c r="DB217" s="60"/>
      <c r="DC217" s="120"/>
      <c r="DD217" s="61"/>
      <c r="DE217" s="61"/>
      <c r="DF217" s="61"/>
      <c r="DG217" s="61"/>
      <c r="DH217" s="61"/>
      <c r="DI217" s="61"/>
      <c r="DJ217" s="58"/>
      <c r="DK217" s="58"/>
      <c r="DL217" s="58"/>
      <c r="DM217" s="59"/>
      <c r="DN217" s="59"/>
      <c r="DO217" s="59"/>
      <c r="DP217" s="62"/>
      <c r="DQ217" s="62"/>
      <c r="DR217" s="62"/>
      <c r="DS217" s="123">
        <f t="shared" si="52"/>
        <v>0</v>
      </c>
      <c r="DT217" s="123">
        <f t="shared" si="53"/>
        <v>0</v>
      </c>
    </row>
    <row r="218" spans="1:124" s="66" customFormat="1" ht="15" hidden="1" customHeight="1">
      <c r="A218" s="206">
        <v>4005</v>
      </c>
      <c r="B218" s="206" t="s">
        <v>1138</v>
      </c>
      <c r="C218" s="206" t="s">
        <v>1035</v>
      </c>
      <c r="D218" s="206">
        <v>7100</v>
      </c>
      <c r="E218" s="189" t="s">
        <v>404</v>
      </c>
      <c r="F218" s="189" t="s">
        <v>330</v>
      </c>
      <c r="G218" s="217" t="s">
        <v>1092</v>
      </c>
      <c r="H218" s="217"/>
      <c r="I218" s="180"/>
      <c r="J218" s="25"/>
      <c r="K218" s="25" t="s">
        <v>479</v>
      </c>
      <c r="L218" s="181" t="s">
        <v>211</v>
      </c>
      <c r="M218" s="25" t="s">
        <v>1037</v>
      </c>
      <c r="N218" s="25">
        <v>61091000</v>
      </c>
      <c r="O218" s="117" t="s">
        <v>1038</v>
      </c>
      <c r="P218" s="51" t="s">
        <v>489</v>
      </c>
      <c r="Q218" s="25" t="s">
        <v>211</v>
      </c>
      <c r="R218" s="25"/>
      <c r="S218" s="217" t="s">
        <v>978</v>
      </c>
      <c r="T218" s="24"/>
      <c r="U218" s="226" t="s">
        <v>211</v>
      </c>
      <c r="V218" s="226" t="s">
        <v>551</v>
      </c>
      <c r="W218" s="226" t="s">
        <v>211</v>
      </c>
      <c r="X218" s="24" t="s">
        <v>1039</v>
      </c>
      <c r="Y218" s="226" t="s">
        <v>4</v>
      </c>
      <c r="Z218" s="24" t="s">
        <v>4</v>
      </c>
      <c r="AA218" s="24" t="s">
        <v>981</v>
      </c>
      <c r="AB218" s="65" t="s">
        <v>185</v>
      </c>
      <c r="AC218" s="53" t="s">
        <v>271</v>
      </c>
      <c r="AD218" s="53" t="s">
        <v>265</v>
      </c>
      <c r="AE218" s="53" t="s">
        <v>951</v>
      </c>
      <c r="AF218" s="217"/>
      <c r="AG218" s="24" t="s">
        <v>605</v>
      </c>
      <c r="AH218" s="221" t="s">
        <v>1040</v>
      </c>
      <c r="AI218" s="226"/>
      <c r="AJ218" s="24" t="s">
        <v>211</v>
      </c>
      <c r="AK218" s="221"/>
      <c r="AL218" s="221" t="s">
        <v>650</v>
      </c>
      <c r="AM218" s="24" t="s">
        <v>213</v>
      </c>
      <c r="AN218" s="226"/>
      <c r="AO218" s="226"/>
      <c r="AP218" s="226"/>
      <c r="AQ218" s="226" t="s">
        <v>1041</v>
      </c>
      <c r="AR218" s="24">
        <v>225</v>
      </c>
      <c r="AS218" s="197"/>
      <c r="AT218" s="218"/>
      <c r="AU218" s="226"/>
      <c r="AV218" s="226"/>
      <c r="AW218" s="24"/>
      <c r="AX218" s="54"/>
      <c r="AY218" s="54"/>
      <c r="AZ218" s="54"/>
      <c r="BA218" s="444" t="s">
        <v>211</v>
      </c>
      <c r="BB218" s="63"/>
      <c r="BC218" s="26" t="s">
        <v>215</v>
      </c>
      <c r="BD218" s="26" t="s">
        <v>1042</v>
      </c>
      <c r="BE218" s="26" t="s">
        <v>1043</v>
      </c>
      <c r="BF218" s="26" t="s">
        <v>962</v>
      </c>
      <c r="BG218" s="26">
        <f>IFERROR((BV218*(1-Assumptions!$K$3))*(1-BT218),0)</f>
        <v>7.0382399999999992</v>
      </c>
      <c r="BH218" s="26"/>
      <c r="BI218" s="218"/>
      <c r="BJ218" s="26"/>
      <c r="BK218" s="26">
        <v>7.8</v>
      </c>
      <c r="BL218" s="218"/>
      <c r="BM218" s="26"/>
      <c r="BN218" s="26">
        <f>IF(BM218&gt;0,BM218,IF(BL218&gt;0,BL218,IF(BK218&gt;0,BK218,IF(BJ218&gt;0,BJ218,IF(BI218&gt;0,BI218,0)))))</f>
        <v>7.8</v>
      </c>
      <c r="BO218" s="143">
        <f>IFERROR(((IF(BN218&gt;0,BN218)))*INDEX(Assumptions!$B:$B,MATCH(AB218,Assumptions!$A:$A,0)),0)</f>
        <v>0</v>
      </c>
      <c r="BP218" s="55">
        <f>IFERROR(((IF(BN218&gt;0,BN218)))*INDEX(Assumptions!$C:$C,MATCH(AB218,Assumptions!$A:$A,0)),0)</f>
        <v>0</v>
      </c>
      <c r="BQ218" s="55">
        <f>IFERROR(((IF(BN218&gt;0,BN218)))*INDEX(Assumptions!$D:$D,MATCH(AB218,Assumptions!$A:$A,0)),0)</f>
        <v>0</v>
      </c>
      <c r="BR218" s="55">
        <f>IFERROR(((IF(BN218&gt;0,BN218)))*INDEX(Assumptions!$G:$G,MATCH(AC218,Assumptions!$F:$F,0)),0)</f>
        <v>0</v>
      </c>
      <c r="BS218" s="55">
        <f t="shared" si="45"/>
        <v>0</v>
      </c>
      <c r="BT218" s="56">
        <f>IFERROR(INDEX(Assumptions!$B:$B,MATCH(AB218,Assumptions!$A:$A,0))+INDEX(Assumptions!$C:$C,MATCH(AB218,Assumptions!$A:$A,0))+INDEX(Assumptions!$D:$D,MATCH(AB218,Assumptions!$A:$A,0))+INDEX(Assumptions!$G:$G,MATCH(AC218,Assumptions!$F:$F,0)),0)</f>
        <v>0</v>
      </c>
      <c r="BU218" s="26">
        <f t="shared" ref="BU218:BU237" si="56">((IF(BN218&gt;0,BN218,IF(BJ218&gt;0,BJ218,IF(BI218&gt;0, BI218,0)))))+BS218</f>
        <v>7.8</v>
      </c>
      <c r="BV218" s="26">
        <f t="shared" si="46"/>
        <v>15.996</v>
      </c>
      <c r="BW218" s="26">
        <f t="shared" si="47"/>
        <v>16.802521008403364</v>
      </c>
      <c r="BX218" s="24">
        <v>2.5</v>
      </c>
      <c r="BY218" s="218">
        <v>39.99</v>
      </c>
      <c r="BZ218" s="145">
        <v>1</v>
      </c>
      <c r="CA218" s="26">
        <f t="shared" si="48"/>
        <v>7.8</v>
      </c>
      <c r="CB218" s="26">
        <f t="shared" si="49"/>
        <v>15.996</v>
      </c>
      <c r="CC218" s="315">
        <f t="shared" ref="CC218:CC237" si="57">IF(SUM(BI218:BN218)=0,0,(BV218-BU218)/BV218)</f>
        <v>0.51237809452363103</v>
      </c>
      <c r="CD218" s="26">
        <f t="shared" si="51"/>
        <v>0</v>
      </c>
      <c r="CE218" s="218"/>
      <c r="CF218" s="218"/>
      <c r="CG218" s="64"/>
      <c r="CH218" s="64"/>
      <c r="CI218" s="64"/>
      <c r="CJ218" s="64"/>
      <c r="CK218" s="64"/>
      <c r="CL218" s="64"/>
      <c r="CM218" s="64"/>
      <c r="CN218" s="64"/>
      <c r="CO218" s="53"/>
      <c r="CP218" s="53"/>
      <c r="CQ218" s="53"/>
      <c r="CR218" s="57"/>
      <c r="CS218" s="57"/>
      <c r="CT218" s="57"/>
      <c r="CU218" s="57"/>
      <c r="CV218" s="57"/>
      <c r="CW218" s="59"/>
      <c r="CX218" s="59"/>
      <c r="CY218" s="90"/>
      <c r="CZ218" s="60"/>
      <c r="DA218" s="60"/>
      <c r="DB218" s="120"/>
      <c r="DC218" s="61"/>
      <c r="DD218" s="61"/>
      <c r="DE218" s="61"/>
      <c r="DF218" s="61"/>
      <c r="DG218" s="61"/>
      <c r="DH218" s="61"/>
      <c r="DI218" s="61"/>
      <c r="DJ218" s="58"/>
      <c r="DK218" s="58"/>
      <c r="DL218" s="59"/>
      <c r="DM218" s="59"/>
      <c r="DN218" s="59"/>
      <c r="DO218" s="59"/>
      <c r="DP218" s="62"/>
      <c r="DQ218" s="62"/>
      <c r="DR218" s="62"/>
      <c r="DS218" s="123">
        <f t="shared" si="52"/>
        <v>0</v>
      </c>
      <c r="DT218" s="123">
        <f t="shared" si="53"/>
        <v>0</v>
      </c>
    </row>
    <row r="219" spans="1:124" s="66" customFormat="1" ht="15" hidden="1" customHeight="1">
      <c r="A219" s="206">
        <v>4010</v>
      </c>
      <c r="B219" s="206" t="s">
        <v>1139</v>
      </c>
      <c r="C219" s="206" t="s">
        <v>1045</v>
      </c>
      <c r="D219" s="206">
        <v>6900</v>
      </c>
      <c r="E219" s="189" t="s">
        <v>404</v>
      </c>
      <c r="F219" s="189" t="s">
        <v>1046</v>
      </c>
      <c r="G219" s="217" t="s">
        <v>1092</v>
      </c>
      <c r="H219" s="217"/>
      <c r="I219" s="180"/>
      <c r="J219" s="25"/>
      <c r="K219" s="25" t="s">
        <v>479</v>
      </c>
      <c r="L219" s="181" t="s">
        <v>211</v>
      </c>
      <c r="M219" s="25" t="s">
        <v>1037</v>
      </c>
      <c r="N219" s="25">
        <v>61091000</v>
      </c>
      <c r="O219" s="117" t="s">
        <v>1038</v>
      </c>
      <c r="P219" s="51" t="s">
        <v>489</v>
      </c>
      <c r="Q219" s="25" t="s">
        <v>211</v>
      </c>
      <c r="R219" s="25"/>
      <c r="S219" s="217" t="s">
        <v>978</v>
      </c>
      <c r="T219" s="24"/>
      <c r="U219" s="226" t="s">
        <v>211</v>
      </c>
      <c r="V219" s="226" t="s">
        <v>551</v>
      </c>
      <c r="W219" s="226" t="s">
        <v>211</v>
      </c>
      <c r="X219" s="24" t="s">
        <v>1039</v>
      </c>
      <c r="Y219" s="226" t="s">
        <v>4</v>
      </c>
      <c r="Z219" s="24" t="s">
        <v>4</v>
      </c>
      <c r="AA219" s="24" t="s">
        <v>981</v>
      </c>
      <c r="AB219" s="65" t="s">
        <v>185</v>
      </c>
      <c r="AC219" s="53" t="s">
        <v>271</v>
      </c>
      <c r="AD219" s="313" t="s">
        <v>265</v>
      </c>
      <c r="AE219" s="53" t="s">
        <v>951</v>
      </c>
      <c r="AF219" s="217"/>
      <c r="AG219" s="24" t="s">
        <v>605</v>
      </c>
      <c r="AH219" s="221" t="s">
        <v>1040</v>
      </c>
      <c r="AI219" s="226"/>
      <c r="AJ219" s="24" t="s">
        <v>211</v>
      </c>
      <c r="AK219" s="221"/>
      <c r="AL219" s="221" t="s">
        <v>650</v>
      </c>
      <c r="AM219" s="226" t="s">
        <v>213</v>
      </c>
      <c r="AN219" s="226"/>
      <c r="AO219" s="226"/>
      <c r="AP219" s="226"/>
      <c r="AQ219" s="226" t="s">
        <v>1041</v>
      </c>
      <c r="AR219" s="24">
        <v>225</v>
      </c>
      <c r="AS219" s="197"/>
      <c r="AT219" s="218"/>
      <c r="AU219" s="226"/>
      <c r="AV219" s="226"/>
      <c r="AW219" s="24"/>
      <c r="AX219" s="54"/>
      <c r="AY219" s="54"/>
      <c r="AZ219" s="54"/>
      <c r="BA219" s="444" t="s">
        <v>211</v>
      </c>
      <c r="BB219" s="63"/>
      <c r="BC219" s="26" t="s">
        <v>215</v>
      </c>
      <c r="BD219" s="26" t="s">
        <v>1042</v>
      </c>
      <c r="BE219" s="26" t="s">
        <v>1043</v>
      </c>
      <c r="BF219" s="26" t="s">
        <v>962</v>
      </c>
      <c r="BG219" s="26">
        <f>IFERROR((BV219*(1-Assumptions!$K$3))*(1-BT219),0)</f>
        <v>7.0382399999999992</v>
      </c>
      <c r="BH219" s="26"/>
      <c r="BI219" s="218"/>
      <c r="BJ219" s="26"/>
      <c r="BK219" s="26">
        <v>8.15</v>
      </c>
      <c r="BL219" s="218"/>
      <c r="BM219" s="26"/>
      <c r="BN219" s="26">
        <f>IF(BM219&gt;0,BM219,IF(BL219&gt;0,BL219,IF(BK219&gt;0,BK219,IF(BJ219&gt;0,BJ219,IF(BI219&gt;0,BI219,0)))))</f>
        <v>8.15</v>
      </c>
      <c r="BO219" s="143">
        <f>IFERROR(((IF(BN219&gt;0,BN219)))*INDEX(Assumptions!$B:$B,MATCH(AB219,Assumptions!$A:$A,0)),0)</f>
        <v>0</v>
      </c>
      <c r="BP219" s="55">
        <f>IFERROR(((IF(BN219&gt;0,BN219)))*INDEX(Assumptions!$C:$C,MATCH(AB219,Assumptions!$A:$A,0)),0)</f>
        <v>0</v>
      </c>
      <c r="BQ219" s="55">
        <f>IFERROR(((IF(BN219&gt;0,BN219)))*INDEX(Assumptions!$D:$D,MATCH(AB219,Assumptions!$A:$A,0)),0)</f>
        <v>0</v>
      </c>
      <c r="BR219" s="55">
        <f>IFERROR(((IF(BN219&gt;0,BN219)))*INDEX(Assumptions!$G:$G,MATCH(AC219,Assumptions!$F:$F,0)),0)</f>
        <v>0</v>
      </c>
      <c r="BS219" s="55">
        <f t="shared" si="45"/>
        <v>0</v>
      </c>
      <c r="BT219" s="56">
        <f>IFERROR(INDEX(Assumptions!$B:$B,MATCH(AB219,Assumptions!$A:$A,0))+INDEX(Assumptions!$C:$C,MATCH(AB219,Assumptions!$A:$A,0))+INDEX(Assumptions!$D:$D,MATCH(AB219,Assumptions!$A:$A,0))+INDEX(Assumptions!$G:$G,MATCH(AC219,Assumptions!$F:$F,0)),0)</f>
        <v>0</v>
      </c>
      <c r="BU219" s="26">
        <f t="shared" si="56"/>
        <v>8.15</v>
      </c>
      <c r="BV219" s="26">
        <f t="shared" si="46"/>
        <v>15.996</v>
      </c>
      <c r="BW219" s="26">
        <f t="shared" si="47"/>
        <v>16.802521008403364</v>
      </c>
      <c r="BX219" s="24">
        <v>2.5</v>
      </c>
      <c r="BY219" s="218">
        <v>39.99</v>
      </c>
      <c r="BZ219" s="145">
        <v>1</v>
      </c>
      <c r="CA219" s="26">
        <f t="shared" si="48"/>
        <v>8.15</v>
      </c>
      <c r="CB219" s="26">
        <f t="shared" si="49"/>
        <v>15.996</v>
      </c>
      <c r="CC219" s="315">
        <f t="shared" si="57"/>
        <v>0.49049762440610151</v>
      </c>
      <c r="CD219" s="26">
        <f t="shared" si="51"/>
        <v>0</v>
      </c>
      <c r="CE219" s="218"/>
      <c r="CF219" s="218"/>
      <c r="CG219" s="64"/>
      <c r="CH219" s="64"/>
      <c r="CI219" s="64"/>
      <c r="CJ219" s="64"/>
      <c r="CK219" s="64"/>
      <c r="CL219" s="64"/>
      <c r="CM219" s="64"/>
      <c r="CN219" s="64"/>
      <c r="CO219" s="53"/>
      <c r="CP219" s="53"/>
      <c r="CQ219" s="53"/>
      <c r="CR219" s="57"/>
      <c r="CS219" s="57"/>
      <c r="CT219" s="57"/>
      <c r="CU219" s="57"/>
      <c r="CV219" s="57"/>
      <c r="CW219" s="59"/>
      <c r="CX219" s="59"/>
      <c r="CY219" s="90"/>
      <c r="CZ219" s="60"/>
      <c r="DA219" s="60"/>
      <c r="DB219" s="120"/>
      <c r="DC219" s="61"/>
      <c r="DD219" s="61"/>
      <c r="DE219" s="61"/>
      <c r="DF219" s="61"/>
      <c r="DG219" s="61"/>
      <c r="DH219" s="61"/>
      <c r="DI219" s="61"/>
      <c r="DJ219" s="58"/>
      <c r="DK219" s="58"/>
      <c r="DL219" s="59"/>
      <c r="DM219" s="59"/>
      <c r="DN219" s="59"/>
      <c r="DO219" s="59"/>
      <c r="DP219" s="62"/>
      <c r="DQ219" s="62"/>
      <c r="DR219" s="62"/>
      <c r="DS219" s="123">
        <f t="shared" si="52"/>
        <v>0</v>
      </c>
      <c r="DT219" s="123">
        <f t="shared" si="53"/>
        <v>0</v>
      </c>
    </row>
    <row r="220" spans="1:124" s="66" customFormat="1" ht="15" hidden="1" customHeight="1">
      <c r="A220" s="206">
        <v>4015</v>
      </c>
      <c r="B220" s="206" t="s">
        <v>1140</v>
      </c>
      <c r="C220" s="206" t="s">
        <v>1048</v>
      </c>
      <c r="D220" s="206">
        <v>7000</v>
      </c>
      <c r="E220" s="189" t="s">
        <v>404</v>
      </c>
      <c r="F220" s="189" t="s">
        <v>331</v>
      </c>
      <c r="G220" s="217" t="s">
        <v>1092</v>
      </c>
      <c r="H220" s="217"/>
      <c r="I220" s="180"/>
      <c r="J220" s="25"/>
      <c r="K220" s="25" t="s">
        <v>479</v>
      </c>
      <c r="L220" s="181" t="s">
        <v>211</v>
      </c>
      <c r="M220" s="25" t="s">
        <v>1037</v>
      </c>
      <c r="N220" s="25">
        <v>61091000</v>
      </c>
      <c r="O220" s="117" t="s">
        <v>1038</v>
      </c>
      <c r="P220" s="51" t="s">
        <v>489</v>
      </c>
      <c r="Q220" s="25" t="s">
        <v>211</v>
      </c>
      <c r="R220" s="25"/>
      <c r="S220" s="217" t="s">
        <v>978</v>
      </c>
      <c r="T220" s="24"/>
      <c r="U220" s="226" t="s">
        <v>211</v>
      </c>
      <c r="V220" s="226" t="s">
        <v>551</v>
      </c>
      <c r="W220" s="226" t="s">
        <v>211</v>
      </c>
      <c r="X220" s="24" t="s">
        <v>1039</v>
      </c>
      <c r="Y220" s="226" t="s">
        <v>4</v>
      </c>
      <c r="Z220" s="24" t="s">
        <v>4</v>
      </c>
      <c r="AA220" s="24" t="s">
        <v>981</v>
      </c>
      <c r="AB220" s="65" t="s">
        <v>185</v>
      </c>
      <c r="AC220" s="53" t="s">
        <v>271</v>
      </c>
      <c r="AD220" s="53" t="s">
        <v>265</v>
      </c>
      <c r="AE220" s="53" t="s">
        <v>951</v>
      </c>
      <c r="AF220" s="217"/>
      <c r="AG220" s="24" t="s">
        <v>605</v>
      </c>
      <c r="AH220" s="226" t="s">
        <v>1049</v>
      </c>
      <c r="AI220" s="226"/>
      <c r="AJ220" s="24" t="s">
        <v>211</v>
      </c>
      <c r="AK220" s="221"/>
      <c r="AL220" s="221" t="s">
        <v>650</v>
      </c>
      <c r="AM220" s="226" t="s">
        <v>213</v>
      </c>
      <c r="AN220" s="226"/>
      <c r="AO220" s="226"/>
      <c r="AP220" s="226"/>
      <c r="AQ220" s="226" t="s">
        <v>1050</v>
      </c>
      <c r="AR220" s="24">
        <v>225</v>
      </c>
      <c r="AS220" s="197"/>
      <c r="AT220" s="218"/>
      <c r="AU220" s="226" t="s">
        <v>1051</v>
      </c>
      <c r="AV220" s="226"/>
      <c r="AW220" s="24"/>
      <c r="AX220" s="54"/>
      <c r="AY220" s="54"/>
      <c r="AZ220" s="54"/>
      <c r="BA220" s="444" t="s">
        <v>211</v>
      </c>
      <c r="BB220" s="63"/>
      <c r="BC220" s="26" t="s">
        <v>215</v>
      </c>
      <c r="BD220" s="26" t="s">
        <v>1042</v>
      </c>
      <c r="BE220" s="26" t="s">
        <v>1043</v>
      </c>
      <c r="BF220" s="26" t="s">
        <v>962</v>
      </c>
      <c r="BG220" s="26">
        <f>IFERROR((BV220*(1-Assumptions!$K$3))*(1-BT220),0)</f>
        <v>8.7982399999999998</v>
      </c>
      <c r="BH220" s="26"/>
      <c r="BI220" s="218"/>
      <c r="BJ220" s="26"/>
      <c r="BK220" s="26">
        <v>9.6</v>
      </c>
      <c r="BL220" s="218"/>
      <c r="BM220" s="26"/>
      <c r="BN220" s="26">
        <f>IF(BM220&gt;0,BM220,IF(BL220&gt;0,BL220,IF(BK220&gt;0,BK220,IF(BJ220&gt;0,BJ220,IF(BI220&gt;0,BI220,0)))))</f>
        <v>9.6</v>
      </c>
      <c r="BO220" s="143">
        <f>IFERROR(((IF(BN220&gt;0,BN220)))*INDEX(Assumptions!$B:$B,MATCH(AB220,Assumptions!$A:$A,0)),0)</f>
        <v>0</v>
      </c>
      <c r="BP220" s="55">
        <f>IFERROR(((IF(BN220&gt;0,BN220)))*INDEX(Assumptions!$C:$C,MATCH(AB220,Assumptions!$A:$A,0)),0)</f>
        <v>0</v>
      </c>
      <c r="BQ220" s="55">
        <f>IFERROR(((IF(BN220&gt;0,BN220)))*INDEX(Assumptions!$D:$D,MATCH(AB220,Assumptions!$A:$A,0)),0)</f>
        <v>0</v>
      </c>
      <c r="BR220" s="55">
        <f>IFERROR(((IF(BN220&gt;0,BN220)))*INDEX(Assumptions!$G:$G,MATCH(AC220,Assumptions!$F:$F,0)),0)</f>
        <v>0</v>
      </c>
      <c r="BS220" s="55">
        <f t="shared" si="45"/>
        <v>0</v>
      </c>
      <c r="BT220" s="56">
        <f>IFERROR(INDEX(Assumptions!$B:$B,MATCH(AB220,Assumptions!$A:$A,0))+INDEX(Assumptions!$C:$C,MATCH(AB220,Assumptions!$A:$A,0))+INDEX(Assumptions!$D:$D,MATCH(AB220,Assumptions!$A:$A,0))+INDEX(Assumptions!$G:$G,MATCH(AC220,Assumptions!$F:$F,0)),0)</f>
        <v>0</v>
      </c>
      <c r="BU220" s="26">
        <f t="shared" si="56"/>
        <v>9.6</v>
      </c>
      <c r="BV220" s="26">
        <f t="shared" si="46"/>
        <v>19.996000000000002</v>
      </c>
      <c r="BW220" s="26">
        <f t="shared" si="47"/>
        <v>21.004201680672271</v>
      </c>
      <c r="BX220" s="24">
        <v>2.5</v>
      </c>
      <c r="BY220" s="218">
        <v>49.99</v>
      </c>
      <c r="BZ220" s="145">
        <v>1</v>
      </c>
      <c r="CA220" s="26">
        <f t="shared" si="48"/>
        <v>9.6</v>
      </c>
      <c r="CB220" s="26">
        <f t="shared" si="49"/>
        <v>19.996000000000002</v>
      </c>
      <c r="CC220" s="315">
        <f t="shared" si="57"/>
        <v>0.51990398079615929</v>
      </c>
      <c r="CD220" s="26">
        <f t="shared" si="51"/>
        <v>0</v>
      </c>
      <c r="CE220" s="218"/>
      <c r="CF220" s="218"/>
      <c r="CG220" s="64"/>
      <c r="CH220" s="64"/>
      <c r="CI220" s="64"/>
      <c r="CJ220" s="64"/>
      <c r="CK220" s="64"/>
      <c r="CL220" s="64"/>
      <c r="CM220" s="64"/>
      <c r="CN220" s="64"/>
      <c r="CO220" s="53"/>
      <c r="CP220" s="53"/>
      <c r="CQ220" s="53"/>
      <c r="CR220" s="57"/>
      <c r="CS220" s="57"/>
      <c r="CT220" s="57"/>
      <c r="CU220" s="57"/>
      <c r="CV220" s="57"/>
      <c r="CW220" s="59"/>
      <c r="CX220" s="59"/>
      <c r="CY220" s="90"/>
      <c r="CZ220" s="60"/>
      <c r="DA220" s="60"/>
      <c r="DB220" s="120"/>
      <c r="DC220" s="61"/>
      <c r="DD220" s="61"/>
      <c r="DE220" s="61"/>
      <c r="DF220" s="61"/>
      <c r="DG220" s="61"/>
      <c r="DH220" s="61"/>
      <c r="DI220" s="61"/>
      <c r="DJ220" s="58"/>
      <c r="DK220" s="58"/>
      <c r="DL220" s="59"/>
      <c r="DM220" s="59"/>
      <c r="DN220" s="59"/>
      <c r="DO220" s="59"/>
      <c r="DP220" s="62"/>
      <c r="DQ220" s="62"/>
      <c r="DR220" s="62"/>
      <c r="DS220" s="123">
        <f t="shared" si="52"/>
        <v>0</v>
      </c>
      <c r="DT220" s="123">
        <f t="shared" si="53"/>
        <v>0</v>
      </c>
    </row>
    <row r="221" spans="1:124" s="66" customFormat="1" ht="15" hidden="1" customHeight="1">
      <c r="A221" s="52">
        <v>4020</v>
      </c>
      <c r="B221" s="52" t="s">
        <v>1034</v>
      </c>
      <c r="C221" s="52" t="s">
        <v>1035</v>
      </c>
      <c r="D221" s="52">
        <v>7100</v>
      </c>
      <c r="E221" s="217" t="s">
        <v>1036</v>
      </c>
      <c r="F221" s="217" t="s">
        <v>330</v>
      </c>
      <c r="G221" s="217">
        <v>1</v>
      </c>
      <c r="H221" s="217"/>
      <c r="I221" s="180">
        <v>43621</v>
      </c>
      <c r="J221" s="217" t="s">
        <v>981</v>
      </c>
      <c r="K221" s="217" t="s">
        <v>479</v>
      </c>
      <c r="L221" s="181" t="s">
        <v>211</v>
      </c>
      <c r="M221" s="217" t="s">
        <v>1037</v>
      </c>
      <c r="N221" s="217">
        <v>61091000</v>
      </c>
      <c r="O221" s="117" t="s">
        <v>1038</v>
      </c>
      <c r="P221" s="51" t="s">
        <v>489</v>
      </c>
      <c r="Q221" s="217" t="s">
        <v>211</v>
      </c>
      <c r="R221" s="217"/>
      <c r="S221" s="217" t="s">
        <v>515</v>
      </c>
      <c r="T221" s="226"/>
      <c r="U221" s="226" t="s">
        <v>211</v>
      </c>
      <c r="V221" s="226" t="s">
        <v>551</v>
      </c>
      <c r="W221" s="226" t="s">
        <v>211</v>
      </c>
      <c r="X221" s="226" t="s">
        <v>1039</v>
      </c>
      <c r="Y221" s="226" t="s">
        <v>4</v>
      </c>
      <c r="Z221" s="226" t="s">
        <v>4</v>
      </c>
      <c r="AA221" s="226" t="s">
        <v>981</v>
      </c>
      <c r="AB221" s="65" t="s">
        <v>220</v>
      </c>
      <c r="AC221" s="53" t="s">
        <v>584</v>
      </c>
      <c r="AD221" s="53" t="s">
        <v>1286</v>
      </c>
      <c r="AE221" s="53" t="s">
        <v>579</v>
      </c>
      <c r="AF221" s="217"/>
      <c r="AG221" s="226" t="s">
        <v>1353</v>
      </c>
      <c r="AH221" s="226" t="s">
        <v>1355</v>
      </c>
      <c r="AI221" s="226" t="s">
        <v>637</v>
      </c>
      <c r="AJ221" s="226" t="s">
        <v>211</v>
      </c>
      <c r="AK221" s="221"/>
      <c r="AL221" s="221" t="s">
        <v>650</v>
      </c>
      <c r="AM221" s="226" t="s">
        <v>213</v>
      </c>
      <c r="AN221" s="226"/>
      <c r="AO221" s="226"/>
      <c r="AP221" s="226"/>
      <c r="AQ221" s="226" t="s">
        <v>1041</v>
      </c>
      <c r="AR221" s="226">
        <v>450</v>
      </c>
      <c r="AS221" s="197"/>
      <c r="AT221" s="218"/>
      <c r="AU221" s="226"/>
      <c r="AV221" s="226"/>
      <c r="AW221" s="226"/>
      <c r="AX221" s="54"/>
      <c r="AY221" s="54"/>
      <c r="AZ221" s="54"/>
      <c r="BA221" s="547" t="s">
        <v>211</v>
      </c>
      <c r="BB221" s="63"/>
      <c r="BC221" s="218" t="s">
        <v>215</v>
      </c>
      <c r="BD221" s="218" t="s">
        <v>1042</v>
      </c>
      <c r="BE221" s="218" t="s">
        <v>1043</v>
      </c>
      <c r="BF221" s="218" t="s">
        <v>962</v>
      </c>
      <c r="BG221" s="218">
        <f>IFERROR((BV221*(1-Assumptions!$K$3))*(1-BT221),0)</f>
        <v>12.311199999999999</v>
      </c>
      <c r="BH221" s="218"/>
      <c r="BI221" s="218"/>
      <c r="BJ221" s="218"/>
      <c r="BK221" s="218"/>
      <c r="BL221" s="218"/>
      <c r="BM221" s="218"/>
      <c r="BN221" s="419">
        <v>15.3</v>
      </c>
      <c r="BO221" s="143">
        <f>IFERROR(((IF(BN221&gt;0,BN221)))*INDEX(Assumptions!$B:$B,MATCH(AB221,Assumptions!$A:$A,0)),0)</f>
        <v>0.30599999999999999</v>
      </c>
      <c r="BP221" s="55">
        <f>IFERROR(((IF(BN221&gt;0,BN221)))*INDEX(Assumptions!$C:$C,MATCH(AB221,Assumptions!$A:$A,0)),0)</f>
        <v>0</v>
      </c>
      <c r="BQ221" s="55">
        <f>IFERROR(((IF(BN221&gt;0,BN221)))*INDEX(Assumptions!$D:$D,MATCH(AB221,Assumptions!$A:$A,0)),0)</f>
        <v>3.0600000000000002E-2</v>
      </c>
      <c r="BR221" s="55">
        <f>IFERROR(((IF(BN221&gt;0,BN221)))*INDEX(Assumptions!$G:$G,MATCH(AC221,Assumptions!$F:$F,0)),0)</f>
        <v>0</v>
      </c>
      <c r="BS221" s="55">
        <f t="shared" si="45"/>
        <v>0.33660000000000001</v>
      </c>
      <c r="BT221" s="56">
        <f>IFERROR(INDEX(Assumptions!$B:$B,MATCH(AB221,Assumptions!$A:$A,0))+INDEX(Assumptions!$C:$C,MATCH(AB221,Assumptions!$A:$A,0))+INDEX(Assumptions!$D:$D,MATCH(AB221,Assumptions!$A:$A,0))+INDEX(Assumptions!$G:$G,MATCH(AC221,Assumptions!$F:$F,0)),0)</f>
        <v>0</v>
      </c>
      <c r="BU221" s="218">
        <f t="shared" ref="BU221:BU222" si="58">((IF(BN221&gt;0,BN221,IF(BM221&gt;0,BM221,IF(BI221&gt;0,BI221,0)))))+BS221</f>
        <v>15.636600000000001</v>
      </c>
      <c r="BV221" s="218">
        <f t="shared" si="46"/>
        <v>27.98</v>
      </c>
      <c r="BW221" s="218">
        <f t="shared" si="47"/>
        <v>29.390756302521012</v>
      </c>
      <c r="BX221" s="226">
        <v>2.5</v>
      </c>
      <c r="BY221" s="218">
        <v>69.95</v>
      </c>
      <c r="BZ221" s="145">
        <v>1</v>
      </c>
      <c r="CA221" s="218">
        <f t="shared" si="48"/>
        <v>15.636600000000001</v>
      </c>
      <c r="CB221" s="218">
        <f t="shared" si="49"/>
        <v>27.98</v>
      </c>
      <c r="CC221" s="315">
        <f t="shared" si="57"/>
        <v>0.44115082201572547</v>
      </c>
      <c r="CD221" s="218">
        <f t="shared" si="51"/>
        <v>0</v>
      </c>
      <c r="CE221" s="218"/>
      <c r="CF221" s="218"/>
      <c r="CG221" s="64"/>
      <c r="CH221" s="64"/>
      <c r="CI221" s="64"/>
      <c r="CJ221" s="64"/>
      <c r="CK221" s="64"/>
      <c r="CL221" s="64"/>
      <c r="CM221" s="64"/>
      <c r="CN221" s="64"/>
      <c r="CO221" s="53"/>
      <c r="CP221" s="53"/>
      <c r="CQ221" s="53"/>
      <c r="CR221" s="57"/>
      <c r="CS221" s="57"/>
      <c r="CT221" s="57"/>
      <c r="CU221" s="57"/>
      <c r="CV221" s="57"/>
      <c r="CW221" s="59"/>
      <c r="CX221" s="59"/>
      <c r="CY221" s="90"/>
      <c r="CZ221" s="60"/>
      <c r="DA221" s="60"/>
      <c r="DB221" s="120"/>
      <c r="DC221" s="61"/>
      <c r="DD221" s="61"/>
      <c r="DE221" s="61"/>
      <c r="DF221" s="61"/>
      <c r="DG221" s="61"/>
      <c r="DH221" s="61"/>
      <c r="DI221" s="61"/>
      <c r="DJ221" s="58"/>
      <c r="DK221" s="58"/>
      <c r="DL221" s="59"/>
      <c r="DM221" s="59"/>
      <c r="DN221" s="59"/>
      <c r="DO221" s="59"/>
      <c r="DP221" s="62"/>
      <c r="DQ221" s="62"/>
      <c r="DR221" s="62"/>
      <c r="DS221" s="123">
        <f t="shared" si="52"/>
        <v>0</v>
      </c>
      <c r="DT221" s="123">
        <f t="shared" si="53"/>
        <v>0</v>
      </c>
    </row>
    <row r="222" spans="1:124" s="66" customFormat="1" ht="15" hidden="1" customHeight="1">
      <c r="A222" s="52">
        <v>4025</v>
      </c>
      <c r="B222" s="52" t="s">
        <v>1044</v>
      </c>
      <c r="C222" s="52" t="s">
        <v>1045</v>
      </c>
      <c r="D222" s="52">
        <v>6900</v>
      </c>
      <c r="E222" s="217" t="s">
        <v>1036</v>
      </c>
      <c r="F222" s="217" t="s">
        <v>1046</v>
      </c>
      <c r="G222" s="217">
        <v>1</v>
      </c>
      <c r="H222" s="217"/>
      <c r="I222" s="180">
        <v>43621</v>
      </c>
      <c r="J222" s="217" t="s">
        <v>981</v>
      </c>
      <c r="K222" s="217" t="s">
        <v>479</v>
      </c>
      <c r="L222" s="181" t="s">
        <v>211</v>
      </c>
      <c r="M222" s="217" t="s">
        <v>1037</v>
      </c>
      <c r="N222" s="217">
        <v>61091000</v>
      </c>
      <c r="O222" s="117" t="s">
        <v>1038</v>
      </c>
      <c r="P222" s="51" t="s">
        <v>489</v>
      </c>
      <c r="Q222" s="217" t="s">
        <v>211</v>
      </c>
      <c r="R222" s="217"/>
      <c r="S222" s="217" t="s">
        <v>515</v>
      </c>
      <c r="T222" s="226"/>
      <c r="U222" s="226" t="s">
        <v>211</v>
      </c>
      <c r="V222" s="226" t="s">
        <v>551</v>
      </c>
      <c r="W222" s="226" t="s">
        <v>211</v>
      </c>
      <c r="X222" s="226" t="s">
        <v>1039</v>
      </c>
      <c r="Y222" s="226" t="s">
        <v>4</v>
      </c>
      <c r="Z222" s="226" t="s">
        <v>4</v>
      </c>
      <c r="AA222" s="226" t="s">
        <v>981</v>
      </c>
      <c r="AB222" s="65" t="s">
        <v>220</v>
      </c>
      <c r="AC222" s="53" t="s">
        <v>584</v>
      </c>
      <c r="AD222" s="53" t="s">
        <v>1286</v>
      </c>
      <c r="AE222" s="53" t="s">
        <v>579</v>
      </c>
      <c r="AF222" s="217"/>
      <c r="AG222" s="226" t="s">
        <v>1353</v>
      </c>
      <c r="AH222" s="226" t="s">
        <v>1355</v>
      </c>
      <c r="AI222" s="226" t="s">
        <v>637</v>
      </c>
      <c r="AJ222" s="226" t="s">
        <v>211</v>
      </c>
      <c r="AK222" s="221"/>
      <c r="AL222" s="221" t="s">
        <v>650</v>
      </c>
      <c r="AM222" s="226" t="s">
        <v>213</v>
      </c>
      <c r="AN222" s="226"/>
      <c r="AO222" s="226"/>
      <c r="AP222" s="226"/>
      <c r="AQ222" s="226" t="s">
        <v>1041</v>
      </c>
      <c r="AR222" s="226">
        <v>450</v>
      </c>
      <c r="AS222" s="197"/>
      <c r="AT222" s="218"/>
      <c r="AU222" s="226"/>
      <c r="AV222" s="226"/>
      <c r="AW222" s="226"/>
      <c r="AX222" s="54"/>
      <c r="AY222" s="54"/>
      <c r="AZ222" s="54"/>
      <c r="BA222" s="547" t="s">
        <v>211</v>
      </c>
      <c r="BB222" s="63"/>
      <c r="BC222" s="218" t="s">
        <v>215</v>
      </c>
      <c r="BD222" s="218" t="s">
        <v>1042</v>
      </c>
      <c r="BE222" s="218" t="s">
        <v>1043</v>
      </c>
      <c r="BF222" s="218" t="s">
        <v>962</v>
      </c>
      <c r="BG222" s="218">
        <f>IFERROR((BV222*(1-Assumptions!$K$3))*(1-BT222),0)</f>
        <v>12.311199999999999</v>
      </c>
      <c r="BH222" s="218"/>
      <c r="BI222" s="218"/>
      <c r="BJ222" s="218"/>
      <c r="BK222" s="218"/>
      <c r="BL222" s="218"/>
      <c r="BM222" s="218"/>
      <c r="BN222" s="419">
        <v>15.3</v>
      </c>
      <c r="BO222" s="143">
        <f>IFERROR(((IF(BN222&gt;0,BN222)))*INDEX(Assumptions!$B:$B,MATCH(AB222,Assumptions!$A:$A,0)),0)</f>
        <v>0.30599999999999999</v>
      </c>
      <c r="BP222" s="55">
        <f>IFERROR(((IF(BN222&gt;0,BN222)))*INDEX(Assumptions!$C:$C,MATCH(AB222,Assumptions!$A:$A,0)),0)</f>
        <v>0</v>
      </c>
      <c r="BQ222" s="55">
        <f>IFERROR(((IF(BN222&gt;0,BN222)))*INDEX(Assumptions!$D:$D,MATCH(AB222,Assumptions!$A:$A,0)),0)</f>
        <v>3.0600000000000002E-2</v>
      </c>
      <c r="BR222" s="55">
        <f>IFERROR(((IF(BN222&gt;0,BN222)))*INDEX(Assumptions!$G:$G,MATCH(AC222,Assumptions!$F:$F,0)),0)</f>
        <v>0</v>
      </c>
      <c r="BS222" s="55">
        <f t="shared" si="45"/>
        <v>0.33660000000000001</v>
      </c>
      <c r="BT222" s="56">
        <f>IFERROR(INDEX(Assumptions!$B:$B,MATCH(AB222,Assumptions!$A:$A,0))+INDEX(Assumptions!$C:$C,MATCH(AB222,Assumptions!$A:$A,0))+INDEX(Assumptions!$D:$D,MATCH(AB222,Assumptions!$A:$A,0))+INDEX(Assumptions!$G:$G,MATCH(AC222,Assumptions!$F:$F,0)),0)</f>
        <v>0</v>
      </c>
      <c r="BU222" s="218">
        <f t="shared" si="58"/>
        <v>15.636600000000001</v>
      </c>
      <c r="BV222" s="218">
        <f t="shared" si="46"/>
        <v>27.98</v>
      </c>
      <c r="BW222" s="218">
        <f t="shared" si="47"/>
        <v>29.390756302521012</v>
      </c>
      <c r="BX222" s="226">
        <v>2.5</v>
      </c>
      <c r="BY222" s="218">
        <v>69.95</v>
      </c>
      <c r="BZ222" s="145">
        <v>1</v>
      </c>
      <c r="CA222" s="218">
        <f t="shared" si="48"/>
        <v>15.636600000000001</v>
      </c>
      <c r="CB222" s="218">
        <f t="shared" si="49"/>
        <v>27.98</v>
      </c>
      <c r="CC222" s="315">
        <f t="shared" si="57"/>
        <v>0.44115082201572547</v>
      </c>
      <c r="CD222" s="218">
        <f t="shared" si="51"/>
        <v>0</v>
      </c>
      <c r="CE222" s="218"/>
      <c r="CF222" s="218"/>
      <c r="CG222" s="64"/>
      <c r="CH222" s="64"/>
      <c r="CI222" s="64"/>
      <c r="CJ222" s="64"/>
      <c r="CK222" s="64"/>
      <c r="CL222" s="64"/>
      <c r="CM222" s="64"/>
      <c r="CN222" s="64"/>
      <c r="CO222" s="53"/>
      <c r="CP222" s="53"/>
      <c r="CQ222" s="53"/>
      <c r="CR222" s="57"/>
      <c r="CS222" s="57"/>
      <c r="CT222" s="57"/>
      <c r="CU222" s="57"/>
      <c r="CV222" s="57"/>
      <c r="CW222" s="59"/>
      <c r="CX222" s="59"/>
      <c r="CY222" s="90"/>
      <c r="CZ222" s="60"/>
      <c r="DA222" s="60"/>
      <c r="DB222" s="120"/>
      <c r="DC222" s="61"/>
      <c r="DD222" s="61"/>
      <c r="DE222" s="61"/>
      <c r="DF222" s="61"/>
      <c r="DG222" s="61"/>
      <c r="DH222" s="61"/>
      <c r="DI222" s="61"/>
      <c r="DJ222" s="58"/>
      <c r="DK222" s="58"/>
      <c r="DL222" s="59"/>
      <c r="DM222" s="59"/>
      <c r="DN222" s="59"/>
      <c r="DO222" s="59"/>
      <c r="DP222" s="62"/>
      <c r="DQ222" s="62"/>
      <c r="DR222" s="62"/>
      <c r="DS222" s="123">
        <f t="shared" si="52"/>
        <v>0</v>
      </c>
      <c r="DT222" s="123">
        <f t="shared" si="53"/>
        <v>0</v>
      </c>
    </row>
    <row r="223" spans="1:124" s="66" customFormat="1" ht="15" hidden="1" customHeight="1">
      <c r="A223" s="52">
        <v>4030</v>
      </c>
      <c r="B223" s="52" t="s">
        <v>1047</v>
      </c>
      <c r="C223" s="52" t="s">
        <v>1048</v>
      </c>
      <c r="D223" s="52">
        <v>7000</v>
      </c>
      <c r="E223" s="217" t="s">
        <v>1036</v>
      </c>
      <c r="F223" s="217" t="s">
        <v>331</v>
      </c>
      <c r="G223" s="217">
        <v>1</v>
      </c>
      <c r="H223" s="217"/>
      <c r="I223" s="180">
        <v>43621</v>
      </c>
      <c r="J223" s="217" t="s">
        <v>981</v>
      </c>
      <c r="K223" s="217" t="s">
        <v>479</v>
      </c>
      <c r="L223" s="181" t="s">
        <v>211</v>
      </c>
      <c r="M223" s="217" t="s">
        <v>1037</v>
      </c>
      <c r="N223" s="217">
        <v>61091000</v>
      </c>
      <c r="O223" s="117" t="s">
        <v>1038</v>
      </c>
      <c r="P223" s="51" t="s">
        <v>489</v>
      </c>
      <c r="Q223" s="217" t="s">
        <v>211</v>
      </c>
      <c r="R223" s="217"/>
      <c r="S223" s="217" t="s">
        <v>515</v>
      </c>
      <c r="T223" s="226"/>
      <c r="U223" s="226" t="s">
        <v>211</v>
      </c>
      <c r="V223" s="226" t="s">
        <v>551</v>
      </c>
      <c r="W223" s="226" t="s">
        <v>211</v>
      </c>
      <c r="X223" s="226" t="s">
        <v>1039</v>
      </c>
      <c r="Y223" s="226" t="s">
        <v>4</v>
      </c>
      <c r="Z223" s="226" t="s">
        <v>4</v>
      </c>
      <c r="AA223" s="226" t="s">
        <v>981</v>
      </c>
      <c r="AB223" s="65" t="s">
        <v>267</v>
      </c>
      <c r="AC223" s="53" t="s">
        <v>211</v>
      </c>
      <c r="AD223" s="313" t="s">
        <v>1543</v>
      </c>
      <c r="AE223" s="53" t="s">
        <v>622</v>
      </c>
      <c r="AF223" s="217" t="s">
        <v>622</v>
      </c>
      <c r="AG223" s="217" t="s">
        <v>622</v>
      </c>
      <c r="AH223" s="226" t="s">
        <v>1049</v>
      </c>
      <c r="AI223" s="226"/>
      <c r="AJ223" s="226" t="s">
        <v>211</v>
      </c>
      <c r="AK223" s="221"/>
      <c r="AL223" s="221" t="s">
        <v>650</v>
      </c>
      <c r="AM223" s="226" t="s">
        <v>213</v>
      </c>
      <c r="AN223" s="226"/>
      <c r="AO223" s="226"/>
      <c r="AP223" s="226"/>
      <c r="AQ223" s="226" t="s">
        <v>1050</v>
      </c>
      <c r="AR223" s="226">
        <v>450</v>
      </c>
      <c r="AS223" s="197"/>
      <c r="AT223" s="218"/>
      <c r="AU223" s="226" t="s">
        <v>1051</v>
      </c>
      <c r="AV223" s="226"/>
      <c r="AW223" s="226"/>
      <c r="AX223" s="54"/>
      <c r="AY223" s="54"/>
      <c r="AZ223" s="54"/>
      <c r="BA223" s="548" t="s">
        <v>211</v>
      </c>
      <c r="BB223" s="63"/>
      <c r="BC223" s="218" t="s">
        <v>215</v>
      </c>
      <c r="BD223" s="218" t="s">
        <v>1042</v>
      </c>
      <c r="BE223" s="218" t="s">
        <v>1043</v>
      </c>
      <c r="BF223" s="218" t="s">
        <v>962</v>
      </c>
      <c r="BG223" s="218">
        <f>IFERROR((BV223*(1-Assumptions!$K$3))*(1-BT223),0)</f>
        <v>13.7616336</v>
      </c>
      <c r="BH223" s="218"/>
      <c r="BI223" s="218"/>
      <c r="BJ223" s="218"/>
      <c r="BK223" s="218">
        <v>19.2</v>
      </c>
      <c r="BL223" s="218"/>
      <c r="BM223" s="218"/>
      <c r="BN223" s="549">
        <v>13.98</v>
      </c>
      <c r="BO223" s="143">
        <f>IFERROR(((IF(BN223&gt;0,BN223)))*INDEX(Assumptions!$B:$B,MATCH(AB223,Assumptions!$A:$A,0)),0)</f>
        <v>0.27960000000000002</v>
      </c>
      <c r="BP223" s="55">
        <f>IFERROR(((IF(BN223&gt;0,BN223)))*INDEX(Assumptions!$C:$C,MATCH(AB223,Assumptions!$A:$A,0)),0)</f>
        <v>0</v>
      </c>
      <c r="BQ223" s="55">
        <f>IFERROR(((IF(BN223&gt;0,BN223)))*INDEX(Assumptions!$D:$D,MATCH(AB223,Assumptions!$A:$A,0)),0)</f>
        <v>2.7960000000000002E-2</v>
      </c>
      <c r="BR223" s="55">
        <f>IFERROR(((IF(BN223&gt;0,BN223)))*INDEX(Assumptions!$G:$G,MATCH(AC223,Assumptions!$F:$F,0)),0)</f>
        <v>0</v>
      </c>
      <c r="BS223" s="55">
        <f t="shared" si="45"/>
        <v>0.30756</v>
      </c>
      <c r="BT223" s="56">
        <f>IFERROR(INDEX(Assumptions!$B:$B,MATCH(AB223,Assumptions!$A:$A,0))+INDEX(Assumptions!$C:$C,MATCH(AB223,Assumptions!$A:$A,0))+INDEX(Assumptions!$D:$D,MATCH(AB223,Assumptions!$A:$A,0))+INDEX(Assumptions!$G:$G,MATCH(AC223,Assumptions!$F:$F,0)),0)</f>
        <v>2.1999999999999999E-2</v>
      </c>
      <c r="BU223" s="218">
        <f t="shared" si="56"/>
        <v>14.287560000000001</v>
      </c>
      <c r="BV223" s="218">
        <f t="shared" si="46"/>
        <v>31.98</v>
      </c>
      <c r="BW223" s="218">
        <f t="shared" si="47"/>
        <v>33.592436974789919</v>
      </c>
      <c r="BX223" s="226">
        <v>2.5</v>
      </c>
      <c r="BY223" s="218">
        <v>79.95</v>
      </c>
      <c r="BZ223" s="145">
        <v>1</v>
      </c>
      <c r="CA223" s="218">
        <f t="shared" si="48"/>
        <v>14.287560000000001</v>
      </c>
      <c r="CB223" s="218">
        <f t="shared" si="49"/>
        <v>31.98</v>
      </c>
      <c r="CC223" s="315">
        <f t="shared" si="57"/>
        <v>0.55323452157598496</v>
      </c>
      <c r="CD223" s="218">
        <f t="shared" si="51"/>
        <v>0</v>
      </c>
      <c r="CE223" s="218"/>
      <c r="CF223" s="218"/>
      <c r="CG223" s="64"/>
      <c r="CH223" s="64"/>
      <c r="CI223" s="64"/>
      <c r="CJ223" s="64"/>
      <c r="CK223" s="64"/>
      <c r="CL223" s="64"/>
      <c r="CM223" s="64"/>
      <c r="CN223" s="64"/>
      <c r="CO223" s="53"/>
      <c r="CP223" s="53"/>
      <c r="CQ223" s="53"/>
      <c r="CR223" s="57"/>
      <c r="CS223" s="57"/>
      <c r="CT223" s="57"/>
      <c r="CU223" s="57"/>
      <c r="CV223" s="57"/>
      <c r="CW223" s="59"/>
      <c r="CX223" s="59"/>
      <c r="CY223" s="90"/>
      <c r="CZ223" s="60"/>
      <c r="DA223" s="60"/>
      <c r="DB223" s="120"/>
      <c r="DC223" s="61"/>
      <c r="DD223" s="61"/>
      <c r="DE223" s="61"/>
      <c r="DF223" s="61"/>
      <c r="DG223" s="61"/>
      <c r="DH223" s="61"/>
      <c r="DI223" s="61"/>
      <c r="DJ223" s="58"/>
      <c r="DK223" s="58"/>
      <c r="DL223" s="59"/>
      <c r="DM223" s="59"/>
      <c r="DN223" s="59"/>
      <c r="DO223" s="59"/>
      <c r="DP223" s="62"/>
      <c r="DQ223" s="62"/>
      <c r="DR223" s="62"/>
      <c r="DS223" s="123">
        <f t="shared" si="52"/>
        <v>0</v>
      </c>
      <c r="DT223" s="123">
        <f t="shared" si="53"/>
        <v>0</v>
      </c>
    </row>
    <row r="224" spans="1:124" s="66" customFormat="1" ht="15" hidden="1" customHeight="1">
      <c r="A224" s="52">
        <v>4035</v>
      </c>
      <c r="B224" s="52" t="s">
        <v>1077</v>
      </c>
      <c r="C224" s="154" t="s">
        <v>1078</v>
      </c>
      <c r="D224" s="52">
        <v>8109</v>
      </c>
      <c r="E224" s="217" t="s">
        <v>1079</v>
      </c>
      <c r="F224" s="25" t="s">
        <v>1080</v>
      </c>
      <c r="G224" s="25">
        <v>1</v>
      </c>
      <c r="H224" s="25"/>
      <c r="I224" s="180">
        <v>43634</v>
      </c>
      <c r="J224" s="25" t="s">
        <v>981</v>
      </c>
      <c r="K224" s="25" t="s">
        <v>479</v>
      </c>
      <c r="L224" s="181" t="s">
        <v>211</v>
      </c>
      <c r="M224" s="25" t="s">
        <v>481</v>
      </c>
      <c r="N224" s="25">
        <v>62041910</v>
      </c>
      <c r="O224" s="117" t="s">
        <v>1081</v>
      </c>
      <c r="P224" s="51" t="s">
        <v>219</v>
      </c>
      <c r="Q224" s="25" t="s">
        <v>211</v>
      </c>
      <c r="R224" s="25"/>
      <c r="S224" s="25" t="s">
        <v>515</v>
      </c>
      <c r="T224" s="24"/>
      <c r="U224" s="24" t="s">
        <v>211</v>
      </c>
      <c r="V224" s="226" t="s">
        <v>212</v>
      </c>
      <c r="W224" s="24" t="s">
        <v>211</v>
      </c>
      <c r="X224" s="24" t="s">
        <v>1082</v>
      </c>
      <c r="Y224" s="24" t="s">
        <v>4</v>
      </c>
      <c r="Z224" s="24" t="s">
        <v>4</v>
      </c>
      <c r="AA224" s="24" t="s">
        <v>981</v>
      </c>
      <c r="AB224" s="65" t="s">
        <v>267</v>
      </c>
      <c r="AC224" s="53" t="s">
        <v>211</v>
      </c>
      <c r="AD224" s="313" t="s">
        <v>1287</v>
      </c>
      <c r="AE224" s="53" t="s">
        <v>1367</v>
      </c>
      <c r="AF224" s="217"/>
      <c r="AG224" s="24" t="s">
        <v>598</v>
      </c>
      <c r="AH224" s="24" t="s">
        <v>1083</v>
      </c>
      <c r="AI224" s="24"/>
      <c r="AJ224" s="24" t="s">
        <v>211</v>
      </c>
      <c r="AK224" s="221"/>
      <c r="AL224" s="221" t="s">
        <v>650</v>
      </c>
      <c r="AM224" s="24" t="s">
        <v>1084</v>
      </c>
      <c r="AN224" s="226"/>
      <c r="AO224" s="226"/>
      <c r="AP224" s="226"/>
      <c r="AQ224" s="226" t="s">
        <v>1085</v>
      </c>
      <c r="AR224" s="24">
        <v>560</v>
      </c>
      <c r="AS224" s="197">
        <v>4.0999999999999996</v>
      </c>
      <c r="AT224" s="26"/>
      <c r="AU224" s="24"/>
      <c r="AV224" s="24"/>
      <c r="AW224" s="24"/>
      <c r="AX224" s="54"/>
      <c r="AY224" s="54"/>
      <c r="AZ224" s="54"/>
      <c r="BA224" s="548">
        <v>2.35</v>
      </c>
      <c r="BB224" s="63" t="s">
        <v>1086</v>
      </c>
      <c r="BC224" s="26" t="s">
        <v>215</v>
      </c>
      <c r="BD224" s="26" t="s">
        <v>216</v>
      </c>
      <c r="BE224" s="26" t="s">
        <v>1087</v>
      </c>
      <c r="BF224" s="26" t="s">
        <v>962</v>
      </c>
      <c r="BG224" s="26">
        <f>IFERROR((BV224*(1-Assumptions!$K$3))*(1-BT224),0)</f>
        <v>29.25315359999999</v>
      </c>
      <c r="BH224" s="26"/>
      <c r="BI224" s="218"/>
      <c r="BJ224" s="26"/>
      <c r="BK224" s="26">
        <v>39.9</v>
      </c>
      <c r="BL224" s="218"/>
      <c r="BM224" s="26"/>
      <c r="BN224" s="26">
        <f t="shared" ref="BN224:BN261" si="59">IF(BM224&gt;0,BM224,IF(BL224&gt;0,BL224,IF(BK224&gt;0,BK224,IF(BJ224&gt;0,BJ224,IF(BI224&gt;0,BI224,0)))))</f>
        <v>39.9</v>
      </c>
      <c r="BO224" s="143">
        <f>IFERROR(((IF(BN224&gt;0,BN224)))*INDEX(Assumptions!$B:$B,MATCH(AB224,Assumptions!$A:$A,0)),0)</f>
        <v>0.79800000000000004</v>
      </c>
      <c r="BP224" s="55">
        <f>IFERROR(((IF(BN224&gt;0,BN224)))*INDEX(Assumptions!$C:$C,MATCH(AB224,Assumptions!$A:$A,0)),0)</f>
        <v>0</v>
      </c>
      <c r="BQ224" s="55">
        <f>IFERROR(((IF(BN224&gt;0,BN224)))*INDEX(Assumptions!$D:$D,MATCH(AB224,Assumptions!$A:$A,0)),0)</f>
        <v>7.9799999999999996E-2</v>
      </c>
      <c r="BR224" s="55">
        <f>IFERROR(((IF(BN224&gt;0,BN224)))*INDEX(Assumptions!$G:$G,MATCH(AC224,Assumptions!$F:$F,0)),0)</f>
        <v>0</v>
      </c>
      <c r="BS224" s="55">
        <f t="shared" si="45"/>
        <v>0.87780000000000002</v>
      </c>
      <c r="BT224" s="56">
        <f>IFERROR(INDEX(Assumptions!$B:$B,MATCH(AB224,Assumptions!$A:$A,0))+INDEX(Assumptions!$C:$C,MATCH(AB224,Assumptions!$A:$A,0))+INDEX(Assumptions!$D:$D,MATCH(AB224,Assumptions!$A:$A,0))+INDEX(Assumptions!$G:$G,MATCH(AC224,Assumptions!$F:$F,0)),0)</f>
        <v>2.1999999999999999E-2</v>
      </c>
      <c r="BU224" s="26">
        <f t="shared" si="56"/>
        <v>40.777799999999999</v>
      </c>
      <c r="BV224" s="26">
        <f t="shared" si="46"/>
        <v>67.97999999999999</v>
      </c>
      <c r="BW224" s="26">
        <f t="shared" si="47"/>
        <v>71.407563025210081</v>
      </c>
      <c r="BX224" s="24">
        <v>2.5</v>
      </c>
      <c r="BY224" s="218">
        <v>169.95</v>
      </c>
      <c r="BZ224" s="145">
        <v>1</v>
      </c>
      <c r="CA224" s="26">
        <f t="shared" si="48"/>
        <v>40.777799999999999</v>
      </c>
      <c r="CB224" s="26">
        <f t="shared" si="49"/>
        <v>67.97999999999999</v>
      </c>
      <c r="CC224" s="315">
        <f t="shared" si="57"/>
        <v>0.4001500441306266</v>
      </c>
      <c r="CD224" s="26">
        <f t="shared" si="51"/>
        <v>0</v>
      </c>
      <c r="CE224" s="26"/>
      <c r="CF224" s="26"/>
      <c r="CG224" s="64"/>
      <c r="CH224" s="64"/>
      <c r="CI224" s="64"/>
      <c r="CJ224" s="64"/>
      <c r="CK224" s="64"/>
      <c r="CL224" s="64"/>
      <c r="CM224" s="64"/>
      <c r="CN224" s="64"/>
      <c r="CO224" s="53"/>
      <c r="CP224" s="53"/>
      <c r="CQ224" s="53" t="s">
        <v>1088</v>
      </c>
      <c r="CR224" s="57"/>
      <c r="CS224" s="57"/>
      <c r="CT224" s="57"/>
      <c r="CU224" s="57"/>
      <c r="CV224" s="57"/>
      <c r="CW224" s="59"/>
      <c r="CX224" s="59"/>
      <c r="CY224" s="90"/>
      <c r="CZ224" s="60"/>
      <c r="DA224" s="60"/>
      <c r="DB224" s="120"/>
      <c r="DC224" s="61"/>
      <c r="DD224" s="61"/>
      <c r="DE224" s="61"/>
      <c r="DF224" s="61"/>
      <c r="DG224" s="61"/>
      <c r="DH224" s="61"/>
      <c r="DI224" s="61"/>
      <c r="DJ224" s="58"/>
      <c r="DK224" s="58"/>
      <c r="DL224" s="59"/>
      <c r="DM224" s="59"/>
      <c r="DN224" s="59"/>
      <c r="DO224" s="59"/>
      <c r="DP224" s="62"/>
      <c r="DQ224" s="62"/>
      <c r="DR224" s="62"/>
      <c r="DS224" s="123">
        <f t="shared" si="52"/>
        <v>0</v>
      </c>
      <c r="DT224" s="123">
        <f t="shared" si="53"/>
        <v>0</v>
      </c>
    </row>
    <row r="225" spans="1:124" s="66" customFormat="1" ht="15" hidden="1" customHeight="1">
      <c r="A225" s="206">
        <v>4040</v>
      </c>
      <c r="B225" s="206" t="s">
        <v>1126</v>
      </c>
      <c r="C225" s="206" t="s">
        <v>977</v>
      </c>
      <c r="D225" s="206">
        <v>2001</v>
      </c>
      <c r="E225" s="189" t="s">
        <v>1127</v>
      </c>
      <c r="F225" s="189" t="s">
        <v>1054</v>
      </c>
      <c r="G225" s="25" t="s">
        <v>1092</v>
      </c>
      <c r="H225" s="25"/>
      <c r="I225" s="180"/>
      <c r="J225" s="25"/>
      <c r="K225" s="25" t="s">
        <v>1180</v>
      </c>
      <c r="L225" s="181" t="s">
        <v>211</v>
      </c>
      <c r="M225" s="25" t="s">
        <v>1062</v>
      </c>
      <c r="N225" s="25">
        <v>62034231</v>
      </c>
      <c r="O225" s="117" t="s">
        <v>966</v>
      </c>
      <c r="P225" s="51" t="s">
        <v>490</v>
      </c>
      <c r="Q225" s="25" t="s">
        <v>211</v>
      </c>
      <c r="R225" s="25" t="s">
        <v>211</v>
      </c>
      <c r="S225" s="25"/>
      <c r="T225" s="24" t="s">
        <v>649</v>
      </c>
      <c r="U225" s="24" t="s">
        <v>4</v>
      </c>
      <c r="V225" s="226" t="s">
        <v>1128</v>
      </c>
      <c r="W225" s="24" t="s">
        <v>530</v>
      </c>
      <c r="X225" s="24" t="s">
        <v>1129</v>
      </c>
      <c r="Y225" s="24" t="s">
        <v>4</v>
      </c>
      <c r="Z225" s="24" t="s">
        <v>4</v>
      </c>
      <c r="AA225" s="24" t="s">
        <v>211</v>
      </c>
      <c r="AB225" s="53" t="s">
        <v>220</v>
      </c>
      <c r="AC225" s="53" t="s">
        <v>221</v>
      </c>
      <c r="AD225" s="313" t="s">
        <v>258</v>
      </c>
      <c r="AE225" s="53" t="s">
        <v>211</v>
      </c>
      <c r="AF225" s="217"/>
      <c r="AG225" s="24" t="s">
        <v>592</v>
      </c>
      <c r="AH225" s="221" t="s">
        <v>109</v>
      </c>
      <c r="AI225" s="24" t="s">
        <v>1057</v>
      </c>
      <c r="AJ225" s="24" t="s">
        <v>211</v>
      </c>
      <c r="AK225" s="221"/>
      <c r="AL225" s="503" t="s">
        <v>650</v>
      </c>
      <c r="AM225" s="24" t="s">
        <v>213</v>
      </c>
      <c r="AN225" s="226"/>
      <c r="AO225" s="226"/>
      <c r="AP225" s="226"/>
      <c r="AQ225" s="24" t="s">
        <v>214</v>
      </c>
      <c r="AR225" s="24">
        <v>350</v>
      </c>
      <c r="AS225" s="197">
        <v>4.95</v>
      </c>
      <c r="AT225" s="26" t="s">
        <v>1259</v>
      </c>
      <c r="AU225" s="24">
        <v>1500</v>
      </c>
      <c r="AV225" s="24" t="s">
        <v>1130</v>
      </c>
      <c r="AW225" s="24"/>
      <c r="AX225" s="54"/>
      <c r="AY225" s="54"/>
      <c r="AZ225" s="54"/>
      <c r="BA225" s="219">
        <v>1.04</v>
      </c>
      <c r="BB225" s="63" t="s">
        <v>1001</v>
      </c>
      <c r="BC225" s="26" t="s">
        <v>215</v>
      </c>
      <c r="BD225" s="26" t="s">
        <v>216</v>
      </c>
      <c r="BE225" s="26" t="s">
        <v>217</v>
      </c>
      <c r="BF225" s="26" t="s">
        <v>962</v>
      </c>
      <c r="BG225" s="26">
        <f>IFERROR((BV225*(1-Assumptions!$K$3))*(1-BT225),0)</f>
        <v>13.7616336</v>
      </c>
      <c r="BH225" s="26"/>
      <c r="BI225" s="26"/>
      <c r="BJ225" s="26"/>
      <c r="BK225" s="26">
        <v>16.899999999999999</v>
      </c>
      <c r="BL225" s="218"/>
      <c r="BM225" s="26"/>
      <c r="BN225" s="26">
        <f t="shared" si="59"/>
        <v>16.899999999999999</v>
      </c>
      <c r="BO225" s="143">
        <f>IFERROR(((IF(BN225&gt;0,BN225)))*INDEX(Assumptions!$B:$B,MATCH(AB225,Assumptions!$A:$A,0)),0)</f>
        <v>0.33799999999999997</v>
      </c>
      <c r="BP225" s="55">
        <f>IFERROR(((IF(BN225&gt;0,BN225)))*INDEX(Assumptions!$C:$C,MATCH(AB225,Assumptions!$A:$A,0)),0)</f>
        <v>0</v>
      </c>
      <c r="BQ225" s="55">
        <f>IFERROR(((IF(BN225&gt;0,BN225)))*INDEX(Assumptions!$D:$D,MATCH(AB225,Assumptions!$A:$A,0)),0)</f>
        <v>3.3799999999999997E-2</v>
      </c>
      <c r="BR225" s="55">
        <f>IFERROR(((IF(BN225&gt;0,BN225)))*INDEX(Assumptions!$G:$G,MATCH(AC225,Assumptions!$F:$F,0)),0)</f>
        <v>0</v>
      </c>
      <c r="BS225" s="55">
        <f t="shared" si="45"/>
        <v>0.37179999999999996</v>
      </c>
      <c r="BT225" s="56">
        <f>IFERROR(INDEX(Assumptions!$B:$B,MATCH(AB225,Assumptions!$A:$A,0))+INDEX(Assumptions!$C:$C,MATCH(AB225,Assumptions!$A:$A,0))+INDEX(Assumptions!$D:$D,MATCH(AB225,Assumptions!$A:$A,0))+INDEX(Assumptions!$G:$G,MATCH(AC225,Assumptions!$F:$F,0)),0)</f>
        <v>2.1999999999999999E-2</v>
      </c>
      <c r="BU225" s="218">
        <f t="shared" si="56"/>
        <v>17.271799999999999</v>
      </c>
      <c r="BV225" s="218">
        <f t="shared" si="46"/>
        <v>31.98</v>
      </c>
      <c r="BW225" s="26">
        <f t="shared" si="47"/>
        <v>33.592436974789919</v>
      </c>
      <c r="BX225" s="226">
        <v>2.5</v>
      </c>
      <c r="BY225" s="218">
        <v>79.95</v>
      </c>
      <c r="BZ225" s="145">
        <v>1</v>
      </c>
      <c r="CA225" s="218">
        <f t="shared" si="48"/>
        <v>17.271799999999999</v>
      </c>
      <c r="CB225" s="26">
        <f t="shared" si="49"/>
        <v>31.98</v>
      </c>
      <c r="CC225" s="315">
        <f t="shared" si="57"/>
        <v>0.45991869918699191</v>
      </c>
      <c r="CD225" s="26">
        <f t="shared" si="51"/>
        <v>0</v>
      </c>
      <c r="CE225" s="218" t="s">
        <v>211</v>
      </c>
      <c r="CF225" s="26">
        <v>3.65</v>
      </c>
      <c r="CG225" s="64"/>
      <c r="CH225" s="64"/>
      <c r="CI225" s="64"/>
      <c r="CJ225" s="64"/>
      <c r="CK225" s="64"/>
      <c r="CL225" s="64"/>
      <c r="CM225" s="64"/>
      <c r="CN225" s="64"/>
      <c r="CO225" s="53"/>
      <c r="CP225" s="53"/>
      <c r="CQ225" s="53"/>
      <c r="CR225" s="57"/>
      <c r="CS225" s="57"/>
      <c r="CT225" s="57"/>
      <c r="CU225" s="57"/>
      <c r="CV225" s="58"/>
      <c r="CW225" s="57" t="s">
        <v>211</v>
      </c>
      <c r="CX225" s="59"/>
      <c r="CY225" s="90"/>
      <c r="CZ225" s="60"/>
      <c r="DA225" s="60"/>
      <c r="DB225" s="120"/>
      <c r="DC225" s="61"/>
      <c r="DD225" s="61"/>
      <c r="DE225" s="61"/>
      <c r="DF225" s="61"/>
      <c r="DG225" s="61"/>
      <c r="DH225" s="61"/>
      <c r="DI225" s="61"/>
      <c r="DJ225" s="58"/>
      <c r="DK225" s="58"/>
      <c r="DL225" s="59"/>
      <c r="DM225" s="59"/>
      <c r="DN225" s="59"/>
      <c r="DO225" s="59"/>
      <c r="DP225" s="62"/>
      <c r="DQ225" s="62"/>
      <c r="DR225" s="62"/>
      <c r="DS225" s="123">
        <f t="shared" si="52"/>
        <v>0</v>
      </c>
      <c r="DT225" s="123">
        <f t="shared" si="53"/>
        <v>0</v>
      </c>
    </row>
    <row r="226" spans="1:124" s="66" customFormat="1" ht="15" hidden="1" customHeight="1">
      <c r="A226" s="52">
        <v>4045</v>
      </c>
      <c r="B226" s="52" t="s">
        <v>1141</v>
      </c>
      <c r="C226" s="217" t="s">
        <v>977</v>
      </c>
      <c r="D226" s="217">
        <v>2001</v>
      </c>
      <c r="E226" s="52" t="s">
        <v>476</v>
      </c>
      <c r="F226" s="52" t="s">
        <v>1054</v>
      </c>
      <c r="G226" s="217" t="s">
        <v>1092</v>
      </c>
      <c r="H226" s="217"/>
      <c r="I226" s="180"/>
      <c r="J226" s="25"/>
      <c r="K226" s="25" t="s">
        <v>1180</v>
      </c>
      <c r="L226" s="181" t="s">
        <v>211</v>
      </c>
      <c r="M226" s="25" t="s">
        <v>488</v>
      </c>
      <c r="N226" s="25">
        <v>62034231</v>
      </c>
      <c r="O226" s="117" t="s">
        <v>966</v>
      </c>
      <c r="P226" s="51" t="s">
        <v>490</v>
      </c>
      <c r="Q226" s="25" t="s">
        <v>211</v>
      </c>
      <c r="R226" s="25" t="s">
        <v>211</v>
      </c>
      <c r="S226" s="73"/>
      <c r="T226" s="24" t="s">
        <v>527</v>
      </c>
      <c r="U226" s="24" t="s">
        <v>1129</v>
      </c>
      <c r="V226" s="226" t="s">
        <v>575</v>
      </c>
      <c r="W226" s="24" t="s">
        <v>530</v>
      </c>
      <c r="X226" s="24" t="s">
        <v>574</v>
      </c>
      <c r="Y226" s="24" t="s">
        <v>4</v>
      </c>
      <c r="Z226" s="24" t="s">
        <v>4</v>
      </c>
      <c r="AA226" s="24" t="s">
        <v>211</v>
      </c>
      <c r="AB226" s="53" t="s">
        <v>220</v>
      </c>
      <c r="AC226" s="53" t="s">
        <v>221</v>
      </c>
      <c r="AD226" s="313" t="s">
        <v>258</v>
      </c>
      <c r="AE226" s="53" t="s">
        <v>211</v>
      </c>
      <c r="AF226" s="217"/>
      <c r="AG226" s="24" t="s">
        <v>592</v>
      </c>
      <c r="AH226" s="226" t="s">
        <v>109</v>
      </c>
      <c r="AI226" s="24" t="s">
        <v>1057</v>
      </c>
      <c r="AJ226" s="24" t="s">
        <v>211</v>
      </c>
      <c r="AK226" s="24"/>
      <c r="AL226" s="428" t="s">
        <v>650</v>
      </c>
      <c r="AM226" s="24" t="s">
        <v>213</v>
      </c>
      <c r="AN226" s="226"/>
      <c r="AO226" s="226"/>
      <c r="AP226" s="226"/>
      <c r="AQ226" s="24" t="s">
        <v>214</v>
      </c>
      <c r="AR226" s="24">
        <v>450</v>
      </c>
      <c r="AS226" s="197">
        <v>4.95</v>
      </c>
      <c r="AT226" s="26" t="s">
        <v>1259</v>
      </c>
      <c r="AU226" s="24">
        <v>1500</v>
      </c>
      <c r="AV226" s="24" t="s">
        <v>1130</v>
      </c>
      <c r="AW226" s="24"/>
      <c r="AX226" s="54"/>
      <c r="AY226" s="54"/>
      <c r="AZ226" s="54"/>
      <c r="BA226" s="219">
        <v>1.22</v>
      </c>
      <c r="BB226" s="63"/>
      <c r="BC226" s="26" t="s">
        <v>215</v>
      </c>
      <c r="BD226" s="26" t="s">
        <v>216</v>
      </c>
      <c r="BE226" s="26" t="s">
        <v>217</v>
      </c>
      <c r="BF226" s="26" t="s">
        <v>962</v>
      </c>
      <c r="BG226" s="26">
        <f>IFERROR((BV226*(1-Assumptions!$K$3))*(1-BT226),0)</f>
        <v>17.2041936</v>
      </c>
      <c r="BH226" s="26"/>
      <c r="BI226" s="26"/>
      <c r="BJ226" s="26"/>
      <c r="BK226" s="26">
        <v>21</v>
      </c>
      <c r="BL226" s="218"/>
      <c r="BM226" s="26"/>
      <c r="BN226" s="26">
        <f t="shared" si="59"/>
        <v>21</v>
      </c>
      <c r="BO226" s="143">
        <f>IFERROR(((IF(BN226&gt;0,BN226)))*INDEX(Assumptions!$B:$B,MATCH(AB226,Assumptions!$A:$A,0)),0)</f>
        <v>0.42</v>
      </c>
      <c r="BP226" s="55">
        <f>IFERROR(((IF(BN226&gt;0,BN226)))*INDEX(Assumptions!$C:$C,MATCH(AB226,Assumptions!$A:$A,0)),0)</f>
        <v>0</v>
      </c>
      <c r="BQ226" s="55">
        <f>IFERROR(((IF(BN226&gt;0,BN226)))*INDEX(Assumptions!$D:$D,MATCH(AB226,Assumptions!$A:$A,0)),0)</f>
        <v>4.2000000000000003E-2</v>
      </c>
      <c r="BR226" s="55">
        <f>IFERROR(((IF(BN226&gt;0,BN226)))*INDEX(Assumptions!$G:$G,MATCH(AC226,Assumptions!$F:$F,0)),0)</f>
        <v>0</v>
      </c>
      <c r="BS226" s="55">
        <f t="shared" si="45"/>
        <v>0.46199999999999997</v>
      </c>
      <c r="BT226" s="56">
        <f>IFERROR(INDEX(Assumptions!$B:$B,MATCH(AB226,Assumptions!$A:$A,0))+INDEX(Assumptions!$C:$C,MATCH(AB226,Assumptions!$A:$A,0))+INDEX(Assumptions!$D:$D,MATCH(AB226,Assumptions!$A:$A,0))+INDEX(Assumptions!$G:$G,MATCH(AC226,Assumptions!$F:$F,0)),0)</f>
        <v>2.1999999999999999E-2</v>
      </c>
      <c r="BU226" s="218">
        <f t="shared" si="56"/>
        <v>21.462</v>
      </c>
      <c r="BV226" s="218">
        <f t="shared" si="46"/>
        <v>39.980000000000004</v>
      </c>
      <c r="BW226" s="26">
        <f t="shared" si="47"/>
        <v>41.995798319327733</v>
      </c>
      <c r="BX226" s="226">
        <v>2.5</v>
      </c>
      <c r="BY226" s="218">
        <v>99.95</v>
      </c>
      <c r="BZ226" s="145">
        <v>1</v>
      </c>
      <c r="CA226" s="218">
        <f t="shared" si="48"/>
        <v>21.462</v>
      </c>
      <c r="CB226" s="26">
        <f t="shared" si="49"/>
        <v>39.980000000000004</v>
      </c>
      <c r="CC226" s="315">
        <f t="shared" si="57"/>
        <v>0.46318159079539778</v>
      </c>
      <c r="CD226" s="26">
        <f t="shared" si="51"/>
        <v>0</v>
      </c>
      <c r="CE226" s="218" t="s">
        <v>211</v>
      </c>
      <c r="CF226" s="26">
        <v>7.6</v>
      </c>
      <c r="CG226" s="64"/>
      <c r="CH226" s="64"/>
      <c r="CI226" s="64"/>
      <c r="CJ226" s="64"/>
      <c r="CK226" s="64"/>
      <c r="CL226" s="64"/>
      <c r="CM226" s="64"/>
      <c r="CN226" s="64"/>
      <c r="CO226" s="53"/>
      <c r="CP226" s="53"/>
      <c r="CQ226" s="53"/>
      <c r="CR226" s="57"/>
      <c r="CS226" s="57"/>
      <c r="CT226" s="57"/>
      <c r="CU226" s="57"/>
      <c r="CV226" s="58"/>
      <c r="CW226" s="57" t="s">
        <v>211</v>
      </c>
      <c r="CX226" s="59"/>
      <c r="CY226" s="90"/>
      <c r="CZ226" s="60"/>
      <c r="DA226" s="60"/>
      <c r="DB226" s="120"/>
      <c r="DC226" s="61"/>
      <c r="DD226" s="61"/>
      <c r="DE226" s="61"/>
      <c r="DF226" s="61"/>
      <c r="DG226" s="61"/>
      <c r="DH226" s="61"/>
      <c r="DI226" s="61"/>
      <c r="DJ226" s="58"/>
      <c r="DK226" s="58"/>
      <c r="DL226" s="59"/>
      <c r="DM226" s="59"/>
      <c r="DN226" s="59"/>
      <c r="DO226" s="59"/>
      <c r="DP226" s="62"/>
      <c r="DQ226" s="62"/>
      <c r="DR226" s="62"/>
      <c r="DS226" s="123">
        <f t="shared" si="52"/>
        <v>0</v>
      </c>
      <c r="DT226" s="123">
        <f t="shared" si="53"/>
        <v>0</v>
      </c>
    </row>
    <row r="227" spans="1:124" s="208" customFormat="1" ht="15" hidden="1" customHeight="1">
      <c r="A227" s="52">
        <v>4050</v>
      </c>
      <c r="B227" s="52" t="s">
        <v>1146</v>
      </c>
      <c r="C227" s="217" t="s">
        <v>977</v>
      </c>
      <c r="D227" s="217">
        <v>2003</v>
      </c>
      <c r="E227" s="52" t="s">
        <v>1147</v>
      </c>
      <c r="F227" s="52" t="s">
        <v>1123</v>
      </c>
      <c r="G227" s="217" t="s">
        <v>1092</v>
      </c>
      <c r="H227" s="217"/>
      <c r="I227" s="180"/>
      <c r="J227" s="217"/>
      <c r="K227" s="217" t="s">
        <v>1180</v>
      </c>
      <c r="L227" s="181" t="s">
        <v>211</v>
      </c>
      <c r="M227" s="217" t="s">
        <v>488</v>
      </c>
      <c r="N227" s="217">
        <v>62034231</v>
      </c>
      <c r="O227" s="117" t="s">
        <v>966</v>
      </c>
      <c r="P227" s="51" t="s">
        <v>489</v>
      </c>
      <c r="Q227" s="217" t="s">
        <v>211</v>
      </c>
      <c r="R227" s="217" t="s">
        <v>211</v>
      </c>
      <c r="S227" s="73" t="s">
        <v>978</v>
      </c>
      <c r="T227" s="226" t="s">
        <v>527</v>
      </c>
      <c r="U227" s="226" t="s">
        <v>559</v>
      </c>
      <c r="V227" s="226" t="s">
        <v>1279</v>
      </c>
      <c r="W227" s="226" t="s">
        <v>1055</v>
      </c>
      <c r="X227" s="226" t="s">
        <v>1056</v>
      </c>
      <c r="Y227" s="226" t="s">
        <v>4</v>
      </c>
      <c r="Z227" s="226" t="s">
        <v>4</v>
      </c>
      <c r="AA227" s="226" t="s">
        <v>211</v>
      </c>
      <c r="AB227" s="53" t="s">
        <v>220</v>
      </c>
      <c r="AC227" s="53" t="s">
        <v>221</v>
      </c>
      <c r="AD227" s="53" t="s">
        <v>258</v>
      </c>
      <c r="AE227" s="53" t="s">
        <v>211</v>
      </c>
      <c r="AF227" s="217"/>
      <c r="AG227" s="226" t="s">
        <v>592</v>
      </c>
      <c r="AH227" s="226" t="s">
        <v>1148</v>
      </c>
      <c r="AI227" s="226" t="s">
        <v>1149</v>
      </c>
      <c r="AJ227" s="226" t="s">
        <v>211</v>
      </c>
      <c r="AK227" s="226"/>
      <c r="AL227" s="428" t="s">
        <v>650</v>
      </c>
      <c r="AM227" s="226" t="s">
        <v>213</v>
      </c>
      <c r="AN227" s="226"/>
      <c r="AO227" s="226"/>
      <c r="AP227" s="226"/>
      <c r="AQ227" s="226" t="s">
        <v>214</v>
      </c>
      <c r="AR227" s="226">
        <v>750</v>
      </c>
      <c r="AS227" s="197">
        <v>5.55</v>
      </c>
      <c r="AT227" s="218" t="s">
        <v>1259</v>
      </c>
      <c r="AU227" s="226"/>
      <c r="AV227" s="226"/>
      <c r="AW227" s="226"/>
      <c r="AX227" s="54"/>
      <c r="AY227" s="54"/>
      <c r="AZ227" s="54"/>
      <c r="BA227" s="219">
        <v>2.48</v>
      </c>
      <c r="BB227" s="63"/>
      <c r="BC227" s="218" t="s">
        <v>215</v>
      </c>
      <c r="BD227" s="218" t="s">
        <v>216</v>
      </c>
      <c r="BE227" s="218" t="s">
        <v>217</v>
      </c>
      <c r="BF227" s="218" t="s">
        <v>962</v>
      </c>
      <c r="BG227" s="218">
        <f>IFERROR((BV227*(1-Assumptions!$K$3))*(1-BT227),0)</f>
        <v>24.089313599999997</v>
      </c>
      <c r="BH227" s="218"/>
      <c r="BI227" s="218"/>
      <c r="BJ227" s="218"/>
      <c r="BK227" s="218">
        <v>25</v>
      </c>
      <c r="BL227" s="218"/>
      <c r="BM227" s="218"/>
      <c r="BN227" s="218">
        <f t="shared" si="59"/>
        <v>25</v>
      </c>
      <c r="BO227" s="143">
        <f>IFERROR(((IF(BN227&gt;0,BN227)))*INDEX(Assumptions!$B:$B,MATCH(AB227,Assumptions!$A:$A,0)),0)</f>
        <v>0.5</v>
      </c>
      <c r="BP227" s="55">
        <f>IFERROR(((IF(BN227&gt;0,BN227)))*INDEX(Assumptions!$C:$C,MATCH(AB227,Assumptions!$A:$A,0)),0)</f>
        <v>0</v>
      </c>
      <c r="BQ227" s="55">
        <f>IFERROR(((IF(BN227&gt;0,BN227)))*INDEX(Assumptions!$D:$D,MATCH(AB227,Assumptions!$A:$A,0)),0)</f>
        <v>0.05</v>
      </c>
      <c r="BR227" s="55">
        <f>IFERROR(((IF(BN227&gt;0,BN227)))*INDEX(Assumptions!$G:$G,MATCH(AC227,Assumptions!$F:$F,0)),0)</f>
        <v>0</v>
      </c>
      <c r="BS227" s="55">
        <f t="shared" si="45"/>
        <v>0.55000000000000004</v>
      </c>
      <c r="BT227" s="56">
        <f>IFERROR(INDEX(Assumptions!$B:$B,MATCH(AB227,Assumptions!$A:$A,0))+INDEX(Assumptions!$C:$C,MATCH(AB227,Assumptions!$A:$A,0))+INDEX(Assumptions!$D:$D,MATCH(AB227,Assumptions!$A:$A,0))+INDEX(Assumptions!$G:$G,MATCH(AC227,Assumptions!$F:$F,0)),0)</f>
        <v>2.1999999999999999E-2</v>
      </c>
      <c r="BU227" s="218">
        <f t="shared" si="56"/>
        <v>25.55</v>
      </c>
      <c r="BV227" s="218">
        <f t="shared" si="46"/>
        <v>55.98</v>
      </c>
      <c r="BW227" s="218">
        <f t="shared" si="47"/>
        <v>58.80252100840336</v>
      </c>
      <c r="BX227" s="226">
        <v>2.5</v>
      </c>
      <c r="BY227" s="218">
        <v>139.94999999999999</v>
      </c>
      <c r="BZ227" s="145">
        <v>1</v>
      </c>
      <c r="CA227" s="218">
        <f t="shared" si="48"/>
        <v>25.55</v>
      </c>
      <c r="CB227" s="218">
        <f t="shared" si="49"/>
        <v>55.98</v>
      </c>
      <c r="CC227" s="315">
        <f t="shared" si="57"/>
        <v>0.54358699535548405</v>
      </c>
      <c r="CD227" s="218">
        <f t="shared" si="51"/>
        <v>0</v>
      </c>
      <c r="CE227" s="218" t="s">
        <v>211</v>
      </c>
      <c r="CF227" s="218">
        <v>3.65</v>
      </c>
      <c r="CG227" s="64"/>
      <c r="CH227" s="64"/>
      <c r="CI227" s="64"/>
      <c r="CJ227" s="64"/>
      <c r="CK227" s="64"/>
      <c r="CL227" s="64"/>
      <c r="CM227" s="64"/>
      <c r="CN227" s="64"/>
      <c r="CO227" s="53"/>
      <c r="CP227" s="53"/>
      <c r="CQ227" s="53"/>
      <c r="CR227" s="57"/>
      <c r="CS227" s="57"/>
      <c r="CT227" s="57"/>
      <c r="CU227" s="57"/>
      <c r="CV227" s="58"/>
      <c r="CW227" s="57"/>
      <c r="CX227" s="59"/>
      <c r="CY227" s="90"/>
      <c r="CZ227" s="60"/>
      <c r="DA227" s="60"/>
      <c r="DB227" s="120"/>
      <c r="DC227" s="61"/>
      <c r="DD227" s="61"/>
      <c r="DE227" s="61"/>
      <c r="DF227" s="61"/>
      <c r="DG227" s="61"/>
      <c r="DH227" s="61"/>
      <c r="DI227" s="61"/>
      <c r="DJ227" s="58"/>
      <c r="DK227" s="58"/>
      <c r="DL227" s="59"/>
      <c r="DM227" s="59"/>
      <c r="DN227" s="59"/>
      <c r="DO227" s="59"/>
      <c r="DP227" s="62"/>
      <c r="DQ227" s="62"/>
      <c r="DR227" s="62"/>
      <c r="DS227" s="123">
        <f t="shared" si="52"/>
        <v>0</v>
      </c>
      <c r="DT227" s="123">
        <f t="shared" si="53"/>
        <v>0</v>
      </c>
    </row>
    <row r="228" spans="1:124" s="66" customFormat="1" ht="15" hidden="1" customHeight="1">
      <c r="A228" s="52">
        <v>4055</v>
      </c>
      <c r="B228" s="52" t="s">
        <v>1121</v>
      </c>
      <c r="C228" s="217" t="s">
        <v>977</v>
      </c>
      <c r="D228" s="217">
        <v>2003</v>
      </c>
      <c r="E228" s="52" t="s">
        <v>1122</v>
      </c>
      <c r="F228" s="52" t="s">
        <v>1123</v>
      </c>
      <c r="G228" s="217" t="s">
        <v>1092</v>
      </c>
      <c r="H228" s="217"/>
      <c r="I228" s="180"/>
      <c r="J228" s="25"/>
      <c r="K228" s="25" t="s">
        <v>1180</v>
      </c>
      <c r="L228" s="181" t="s">
        <v>211</v>
      </c>
      <c r="M228" s="25" t="s">
        <v>488</v>
      </c>
      <c r="N228" s="217">
        <v>62034231</v>
      </c>
      <c r="O228" s="117" t="s">
        <v>966</v>
      </c>
      <c r="P228" s="51" t="s">
        <v>489</v>
      </c>
      <c r="Q228" s="25" t="s">
        <v>211</v>
      </c>
      <c r="R228" s="25" t="s">
        <v>211</v>
      </c>
      <c r="S228" s="73" t="s">
        <v>211</v>
      </c>
      <c r="T228" s="24" t="s">
        <v>527</v>
      </c>
      <c r="U228" s="24" t="s">
        <v>1124</v>
      </c>
      <c r="V228" s="226" t="s">
        <v>1279</v>
      </c>
      <c r="W228" s="24" t="s">
        <v>1055</v>
      </c>
      <c r="X228" s="24" t="s">
        <v>1056</v>
      </c>
      <c r="Y228" s="24" t="s">
        <v>4</v>
      </c>
      <c r="Z228" s="24" t="s">
        <v>4</v>
      </c>
      <c r="AA228" s="24" t="s">
        <v>211</v>
      </c>
      <c r="AB228" s="53" t="s">
        <v>220</v>
      </c>
      <c r="AC228" s="53" t="s">
        <v>221</v>
      </c>
      <c r="AD228" s="53" t="s">
        <v>258</v>
      </c>
      <c r="AE228" s="53" t="s">
        <v>211</v>
      </c>
      <c r="AF228" s="25"/>
      <c r="AG228" s="24" t="s">
        <v>592</v>
      </c>
      <c r="AH228" s="24" t="s">
        <v>1125</v>
      </c>
      <c r="AI228" s="24"/>
      <c r="AJ228" s="24" t="s">
        <v>211</v>
      </c>
      <c r="AK228" s="24"/>
      <c r="AL228" s="428" t="s">
        <v>650</v>
      </c>
      <c r="AM228" s="24" t="s">
        <v>213</v>
      </c>
      <c r="AN228" s="226"/>
      <c r="AO228" s="226"/>
      <c r="AP228" s="226"/>
      <c r="AQ228" s="24" t="s">
        <v>214</v>
      </c>
      <c r="AR228" s="24">
        <v>750</v>
      </c>
      <c r="AS228" s="197">
        <v>5.55</v>
      </c>
      <c r="AT228" s="26" t="s">
        <v>1259</v>
      </c>
      <c r="AU228" s="24"/>
      <c r="AV228" s="24"/>
      <c r="AW228" s="24" t="s">
        <v>7</v>
      </c>
      <c r="AX228" s="54"/>
      <c r="AY228" s="54"/>
      <c r="AZ228" s="54"/>
      <c r="BA228" s="219">
        <v>2.5299999999999998</v>
      </c>
      <c r="BB228" s="63"/>
      <c r="BC228" s="26" t="s">
        <v>215</v>
      </c>
      <c r="BD228" s="26" t="s">
        <v>216</v>
      </c>
      <c r="BE228" s="26" t="s">
        <v>217</v>
      </c>
      <c r="BF228" s="26" t="s">
        <v>962</v>
      </c>
      <c r="BG228" s="26">
        <f>IFERROR((BV228*(1-Assumptions!$K$3))*(1-BT228),0)</f>
        <v>24.089313599999997</v>
      </c>
      <c r="BH228" s="26"/>
      <c r="BI228" s="26"/>
      <c r="BJ228" s="26"/>
      <c r="BK228" s="26">
        <v>25.5</v>
      </c>
      <c r="BL228" s="218"/>
      <c r="BM228" s="26"/>
      <c r="BN228" s="26">
        <f t="shared" si="59"/>
        <v>25.5</v>
      </c>
      <c r="BO228" s="143">
        <f>IFERROR(((IF(BN228&gt;0,BN228)))*INDEX(Assumptions!$B:$B,MATCH(AB228,Assumptions!$A:$A,0)),0)</f>
        <v>0.51</v>
      </c>
      <c r="BP228" s="55">
        <f>IFERROR(((IF(BN228&gt;0,BN228)))*INDEX(Assumptions!$C:$C,MATCH(AB228,Assumptions!$A:$A,0)),0)</f>
        <v>0</v>
      </c>
      <c r="BQ228" s="55">
        <f>IFERROR(((IF(BN228&gt;0,BN228)))*INDEX(Assumptions!$D:$D,MATCH(AB228,Assumptions!$A:$A,0)),0)</f>
        <v>5.1000000000000004E-2</v>
      </c>
      <c r="BR228" s="55">
        <f>IFERROR(((IF(BN228&gt;0,BN228)))*INDEX(Assumptions!$G:$G,MATCH(AC228,Assumptions!$F:$F,0)),0)</f>
        <v>0</v>
      </c>
      <c r="BS228" s="55">
        <f t="shared" si="45"/>
        <v>0.56100000000000005</v>
      </c>
      <c r="BT228" s="56">
        <f>IFERROR(INDEX(Assumptions!$B:$B,MATCH(AB228,Assumptions!$A:$A,0))+INDEX(Assumptions!$C:$C,MATCH(AB228,Assumptions!$A:$A,0))+INDEX(Assumptions!$D:$D,MATCH(AB228,Assumptions!$A:$A,0))+INDEX(Assumptions!$G:$G,MATCH(AC228,Assumptions!$F:$F,0)),0)</f>
        <v>2.1999999999999999E-2</v>
      </c>
      <c r="BU228" s="26">
        <f t="shared" si="56"/>
        <v>26.061</v>
      </c>
      <c r="BV228" s="26">
        <f t="shared" si="46"/>
        <v>55.98</v>
      </c>
      <c r="BW228" s="26">
        <f t="shared" si="47"/>
        <v>58.80252100840336</v>
      </c>
      <c r="BX228" s="24">
        <v>2.5</v>
      </c>
      <c r="BY228" s="218">
        <v>139.94999999999999</v>
      </c>
      <c r="BZ228" s="145">
        <v>1</v>
      </c>
      <c r="CA228" s="26">
        <f t="shared" si="48"/>
        <v>26.061</v>
      </c>
      <c r="CB228" s="26">
        <f t="shared" si="49"/>
        <v>55.98</v>
      </c>
      <c r="CC228" s="315">
        <f t="shared" si="57"/>
        <v>0.5344587352625938</v>
      </c>
      <c r="CD228" s="26">
        <f t="shared" si="51"/>
        <v>0</v>
      </c>
      <c r="CE228" s="26" t="s">
        <v>211</v>
      </c>
      <c r="CF228" s="26">
        <v>3.65</v>
      </c>
      <c r="CG228" s="64"/>
      <c r="CH228" s="64"/>
      <c r="CI228" s="64"/>
      <c r="CJ228" s="64"/>
      <c r="CK228" s="64"/>
      <c r="CL228" s="64"/>
      <c r="CM228" s="64"/>
      <c r="CN228" s="64"/>
      <c r="CO228" s="53"/>
      <c r="CP228" s="53"/>
      <c r="CQ228" s="53"/>
      <c r="CR228" s="57"/>
      <c r="CS228" s="57"/>
      <c r="CT228" s="57"/>
      <c r="CU228" s="57"/>
      <c r="CV228" s="58"/>
      <c r="CW228" s="57"/>
      <c r="CX228" s="59"/>
      <c r="CY228" s="90"/>
      <c r="CZ228" s="60"/>
      <c r="DA228" s="60"/>
      <c r="DB228" s="120"/>
      <c r="DC228" s="61"/>
      <c r="DD228" s="61"/>
      <c r="DE228" s="61"/>
      <c r="DF228" s="61"/>
      <c r="DG228" s="61"/>
      <c r="DH228" s="61"/>
      <c r="DI228" s="61"/>
      <c r="DJ228" s="58"/>
      <c r="DK228" s="58"/>
      <c r="DL228" s="59"/>
      <c r="DM228" s="59"/>
      <c r="DN228" s="59"/>
      <c r="DO228" s="59"/>
      <c r="DP228" s="62"/>
      <c r="DQ228" s="62"/>
      <c r="DR228" s="62"/>
      <c r="DS228" s="123">
        <f t="shared" si="52"/>
        <v>0</v>
      </c>
      <c r="DT228" s="123">
        <f t="shared" si="53"/>
        <v>0</v>
      </c>
    </row>
    <row r="229" spans="1:124" s="66" customFormat="1" ht="15" hidden="1" customHeight="1">
      <c r="A229" s="52">
        <v>4060</v>
      </c>
      <c r="B229" s="52" t="s">
        <v>952</v>
      </c>
      <c r="C229" s="52" t="s">
        <v>953</v>
      </c>
      <c r="D229" s="52">
        <v>3006</v>
      </c>
      <c r="E229" s="25" t="s">
        <v>439</v>
      </c>
      <c r="F229" s="25" t="s">
        <v>442</v>
      </c>
      <c r="G229" s="25">
        <v>2</v>
      </c>
      <c r="H229" s="25"/>
      <c r="I229" s="180">
        <v>43542</v>
      </c>
      <c r="J229" s="25" t="s">
        <v>968</v>
      </c>
      <c r="K229" s="25" t="s">
        <v>479</v>
      </c>
      <c r="L229" s="181" t="s">
        <v>954</v>
      </c>
      <c r="M229" s="25" t="s">
        <v>488</v>
      </c>
      <c r="N229" s="217">
        <v>62046231</v>
      </c>
      <c r="O229" s="117" t="s">
        <v>955</v>
      </c>
      <c r="P229" s="51" t="s">
        <v>219</v>
      </c>
      <c r="Q229" s="25">
        <v>3</v>
      </c>
      <c r="R229" s="25">
        <v>30</v>
      </c>
      <c r="S229" s="73" t="s">
        <v>211</v>
      </c>
      <c r="T229" s="24" t="s">
        <v>561</v>
      </c>
      <c r="U229" s="24" t="s">
        <v>564</v>
      </c>
      <c r="V229" s="226" t="s">
        <v>1278</v>
      </c>
      <c r="W229" s="24" t="s">
        <v>560</v>
      </c>
      <c r="X229" s="24" t="s">
        <v>956</v>
      </c>
      <c r="Y229" s="24" t="s">
        <v>4</v>
      </c>
      <c r="Z229" s="24" t="s">
        <v>4</v>
      </c>
      <c r="AA229" s="24" t="s">
        <v>211</v>
      </c>
      <c r="AB229" s="53" t="s">
        <v>220</v>
      </c>
      <c r="AC229" s="53" t="s">
        <v>221</v>
      </c>
      <c r="AD229" s="53" t="s">
        <v>258</v>
      </c>
      <c r="AE229" s="53" t="s">
        <v>741</v>
      </c>
      <c r="AF229" s="25"/>
      <c r="AG229" s="24" t="s">
        <v>145</v>
      </c>
      <c r="AH229" s="24" t="s">
        <v>957</v>
      </c>
      <c r="AI229" s="24" t="s">
        <v>958</v>
      </c>
      <c r="AJ229" s="24" t="s">
        <v>211</v>
      </c>
      <c r="AK229" s="221"/>
      <c r="AL229" s="428" t="s">
        <v>658</v>
      </c>
      <c r="AM229" s="182" t="s">
        <v>959</v>
      </c>
      <c r="AN229" s="182"/>
      <c r="AO229" s="182"/>
      <c r="AP229" s="182"/>
      <c r="AQ229" s="24" t="s">
        <v>214</v>
      </c>
      <c r="AR229" s="24">
        <v>750</v>
      </c>
      <c r="AS229" s="197">
        <v>5.3</v>
      </c>
      <c r="AT229" s="26" t="s">
        <v>1253</v>
      </c>
      <c r="AU229" s="24">
        <v>3000</v>
      </c>
      <c r="AV229" s="24"/>
      <c r="AW229" s="24" t="s">
        <v>960</v>
      </c>
      <c r="AX229" s="54"/>
      <c r="AY229" s="54"/>
      <c r="AZ229" s="54"/>
      <c r="BA229" s="219">
        <v>1.22</v>
      </c>
      <c r="BB229" s="63" t="s">
        <v>961</v>
      </c>
      <c r="BC229" s="26" t="s">
        <v>215</v>
      </c>
      <c r="BD229" s="26" t="s">
        <v>216</v>
      </c>
      <c r="BE229" s="26" t="s">
        <v>217</v>
      </c>
      <c r="BF229" s="26" t="s">
        <v>962</v>
      </c>
      <c r="BG229" s="26">
        <f>IFERROR((BV229*(1-Assumptions!$K$3))*(1-BT229),0)</f>
        <v>24.089313599999997</v>
      </c>
      <c r="BH229" s="26"/>
      <c r="BI229" s="218"/>
      <c r="BJ229" s="26"/>
      <c r="BK229" s="26">
        <v>24.35</v>
      </c>
      <c r="BL229" s="218">
        <v>23.5</v>
      </c>
      <c r="BM229" s="26"/>
      <c r="BN229" s="574">
        <f t="shared" si="59"/>
        <v>23.5</v>
      </c>
      <c r="BO229" s="143">
        <f>IFERROR(((IF(BN229&gt;0,BN229)))*INDEX(Assumptions!$B:$B,MATCH(AB229,Assumptions!$A:$A,0)),0)</f>
        <v>0.47000000000000003</v>
      </c>
      <c r="BP229" s="55">
        <f>IFERROR(((IF(BN229&gt;0,BN229)))*INDEX(Assumptions!$C:$C,MATCH(AB229,Assumptions!$A:$A,0)),0)</f>
        <v>0</v>
      </c>
      <c r="BQ229" s="55">
        <f>IFERROR(((IF(BN229&gt;0,BN229)))*INDEX(Assumptions!$D:$D,MATCH(AB229,Assumptions!$A:$A,0)),0)</f>
        <v>4.7E-2</v>
      </c>
      <c r="BR229" s="55">
        <f>IFERROR(((IF(BN229&gt;0,BN229)))*INDEX(Assumptions!$G:$G,MATCH(AC229,Assumptions!$F:$F,0)),0)</f>
        <v>0</v>
      </c>
      <c r="BS229" s="55">
        <f t="shared" si="45"/>
        <v>0.51700000000000002</v>
      </c>
      <c r="BT229" s="56">
        <f>IFERROR(INDEX(Assumptions!$B:$B,MATCH(AB229,Assumptions!$A:$A,0))+INDEX(Assumptions!$C:$C,MATCH(AB229,Assumptions!$A:$A,0))+INDEX(Assumptions!$D:$D,MATCH(AB229,Assumptions!$A:$A,0))+INDEX(Assumptions!$G:$G,MATCH(AC229,Assumptions!$F:$F,0)),0)</f>
        <v>2.1999999999999999E-2</v>
      </c>
      <c r="BU229" s="26">
        <f t="shared" si="56"/>
        <v>24.016999999999999</v>
      </c>
      <c r="BV229" s="26">
        <f t="shared" si="46"/>
        <v>55.98</v>
      </c>
      <c r="BW229" s="26">
        <f t="shared" si="47"/>
        <v>58.80252100840336</v>
      </c>
      <c r="BX229" s="24">
        <v>2.5</v>
      </c>
      <c r="BY229" s="218">
        <v>139.94999999999999</v>
      </c>
      <c r="BZ229" s="145">
        <v>1</v>
      </c>
      <c r="CA229" s="26">
        <f t="shared" si="48"/>
        <v>24.016999999999999</v>
      </c>
      <c r="CB229" s="26">
        <f t="shared" si="49"/>
        <v>55.98</v>
      </c>
      <c r="CC229" s="318">
        <f t="shared" si="57"/>
        <v>0.57097177563415502</v>
      </c>
      <c r="CD229" s="26">
        <f t="shared" si="51"/>
        <v>0</v>
      </c>
      <c r="CE229" s="26">
        <v>5.7</v>
      </c>
      <c r="CF229" s="183">
        <v>3.5</v>
      </c>
      <c r="CG229" s="64"/>
      <c r="CH229" s="64"/>
      <c r="CI229" s="64"/>
      <c r="CJ229" s="64"/>
      <c r="CK229" s="64"/>
      <c r="CL229" s="64"/>
      <c r="CM229" s="64"/>
      <c r="CN229" s="64">
        <v>43327</v>
      </c>
      <c r="CO229" s="53"/>
      <c r="CP229" s="53"/>
      <c r="CQ229" s="53"/>
      <c r="CR229" s="57"/>
      <c r="CS229" s="57"/>
      <c r="CT229" s="57"/>
      <c r="CU229" s="57"/>
      <c r="CV229" s="58"/>
      <c r="CW229" s="184"/>
      <c r="CX229" s="59"/>
      <c r="CY229" s="90"/>
      <c r="CZ229" s="60"/>
      <c r="DA229" s="60"/>
      <c r="DB229" s="120"/>
      <c r="DC229" s="61"/>
      <c r="DD229" s="61"/>
      <c r="DE229" s="61"/>
      <c r="DF229" s="61"/>
      <c r="DG229" s="61"/>
      <c r="DH229" s="61"/>
      <c r="DI229" s="61"/>
      <c r="DJ229" s="58"/>
      <c r="DK229" s="58"/>
      <c r="DL229" s="59"/>
      <c r="DM229" s="59"/>
      <c r="DN229" s="59"/>
      <c r="DO229" s="59"/>
      <c r="DP229" s="62"/>
      <c r="DQ229" s="62"/>
      <c r="DR229" s="62"/>
      <c r="DS229" s="123">
        <f t="shared" si="52"/>
        <v>0</v>
      </c>
      <c r="DT229" s="123">
        <f t="shared" si="53"/>
        <v>0</v>
      </c>
    </row>
    <row r="230" spans="1:124" s="66" customFormat="1" ht="15" hidden="1" customHeight="1">
      <c r="A230" s="52">
        <v>4070</v>
      </c>
      <c r="B230" s="52" t="s">
        <v>963</v>
      </c>
      <c r="C230" s="52" t="s">
        <v>953</v>
      </c>
      <c r="D230" s="52">
        <v>3007</v>
      </c>
      <c r="E230" s="217" t="s">
        <v>427</v>
      </c>
      <c r="F230" s="217" t="s">
        <v>964</v>
      </c>
      <c r="G230" s="217">
        <v>2</v>
      </c>
      <c r="H230" s="217"/>
      <c r="I230" s="180">
        <v>43542</v>
      </c>
      <c r="J230" s="217" t="s">
        <v>968</v>
      </c>
      <c r="K230" s="217" t="s">
        <v>479</v>
      </c>
      <c r="L230" s="181" t="s">
        <v>211</v>
      </c>
      <c r="M230" s="217" t="s">
        <v>488</v>
      </c>
      <c r="N230" s="217">
        <v>62046231</v>
      </c>
      <c r="O230" s="117" t="s">
        <v>955</v>
      </c>
      <c r="P230" s="51" t="s">
        <v>219</v>
      </c>
      <c r="Q230" s="217">
        <v>9</v>
      </c>
      <c r="R230" s="217">
        <v>24</v>
      </c>
      <c r="S230" s="73" t="s">
        <v>211</v>
      </c>
      <c r="T230" s="226" t="s">
        <v>561</v>
      </c>
      <c r="U230" s="226" t="s">
        <v>559</v>
      </c>
      <c r="V230" s="226" t="s">
        <v>1278</v>
      </c>
      <c r="W230" s="226" t="s">
        <v>560</v>
      </c>
      <c r="X230" s="226" t="s">
        <v>956</v>
      </c>
      <c r="Y230" s="226" t="s">
        <v>4</v>
      </c>
      <c r="Z230" s="226" t="s">
        <v>4</v>
      </c>
      <c r="AA230" s="226" t="s">
        <v>211</v>
      </c>
      <c r="AB230" s="53" t="s">
        <v>220</v>
      </c>
      <c r="AC230" s="53" t="s">
        <v>221</v>
      </c>
      <c r="AD230" s="53" t="s">
        <v>258</v>
      </c>
      <c r="AE230" s="53" t="s">
        <v>741</v>
      </c>
      <c r="AF230" s="217"/>
      <c r="AG230" s="226" t="s">
        <v>145</v>
      </c>
      <c r="AH230" s="226" t="s">
        <v>957</v>
      </c>
      <c r="AI230" s="226" t="s">
        <v>958</v>
      </c>
      <c r="AJ230" s="226" t="s">
        <v>211</v>
      </c>
      <c r="AK230" s="221"/>
      <c r="AL230" s="428" t="s">
        <v>658</v>
      </c>
      <c r="AM230" s="182" t="s">
        <v>959</v>
      </c>
      <c r="AN230" s="182"/>
      <c r="AO230" s="182"/>
      <c r="AP230" s="182"/>
      <c r="AQ230" s="226" t="s">
        <v>214</v>
      </c>
      <c r="AR230" s="226">
        <v>600</v>
      </c>
      <c r="AS230" s="197">
        <v>5.3</v>
      </c>
      <c r="AT230" s="218" t="s">
        <v>1253</v>
      </c>
      <c r="AU230" s="226">
        <v>3000</v>
      </c>
      <c r="AV230" s="226"/>
      <c r="AW230" s="226" t="s">
        <v>960</v>
      </c>
      <c r="AX230" s="54"/>
      <c r="AY230" s="54"/>
      <c r="AZ230" s="54"/>
      <c r="BA230" s="219">
        <v>1.25</v>
      </c>
      <c r="BB230" s="63" t="s">
        <v>961</v>
      </c>
      <c r="BC230" s="218" t="s">
        <v>215</v>
      </c>
      <c r="BD230" s="218" t="s">
        <v>216</v>
      </c>
      <c r="BE230" s="218" t="s">
        <v>217</v>
      </c>
      <c r="BF230" s="218" t="s">
        <v>962</v>
      </c>
      <c r="BG230" s="218">
        <f>IFERROR((BV230*(1-Assumptions!$K$3))*(1-BT230),0)</f>
        <v>24.089313599999997</v>
      </c>
      <c r="BH230" s="218"/>
      <c r="BI230" s="218"/>
      <c r="BJ230" s="218"/>
      <c r="BK230" s="218">
        <v>24.15</v>
      </c>
      <c r="BL230" s="218">
        <v>23.5</v>
      </c>
      <c r="BM230" s="218"/>
      <c r="BN230" s="574">
        <f t="shared" si="59"/>
        <v>23.5</v>
      </c>
      <c r="BO230" s="143">
        <f>IFERROR(((IF(BN230&gt;0,BN230)))*INDEX(Assumptions!$B:$B,MATCH(AB230,Assumptions!$A:$A,0)),0)</f>
        <v>0.47000000000000003</v>
      </c>
      <c r="BP230" s="55">
        <f>IFERROR(((IF(BN230&gt;0,BN230)))*INDEX(Assumptions!$C:$C,MATCH(AB230,Assumptions!$A:$A,0)),0)</f>
        <v>0</v>
      </c>
      <c r="BQ230" s="55">
        <f>IFERROR(((IF(BN230&gt;0,BN230)))*INDEX(Assumptions!$D:$D,MATCH(AB230,Assumptions!$A:$A,0)),0)</f>
        <v>4.7E-2</v>
      </c>
      <c r="BR230" s="55">
        <f>IFERROR(((IF(BN230&gt;0,BN230)))*INDEX(Assumptions!$G:$G,MATCH(AC230,Assumptions!$F:$F,0)),0)</f>
        <v>0</v>
      </c>
      <c r="BS230" s="55">
        <f t="shared" si="45"/>
        <v>0.51700000000000002</v>
      </c>
      <c r="BT230" s="56">
        <f>IFERROR(INDEX(Assumptions!$B:$B,MATCH(AB230,Assumptions!$A:$A,0))+INDEX(Assumptions!$C:$C,MATCH(AB230,Assumptions!$A:$A,0))+INDEX(Assumptions!$D:$D,MATCH(AB230,Assumptions!$A:$A,0))+INDEX(Assumptions!$G:$G,MATCH(AC230,Assumptions!$F:$F,0)),0)</f>
        <v>2.1999999999999999E-2</v>
      </c>
      <c r="BU230" s="218">
        <f t="shared" si="56"/>
        <v>24.016999999999999</v>
      </c>
      <c r="BV230" s="218">
        <f t="shared" si="46"/>
        <v>55.98</v>
      </c>
      <c r="BW230" s="218">
        <f t="shared" si="47"/>
        <v>58.80252100840336</v>
      </c>
      <c r="BX230" s="226">
        <v>2.5</v>
      </c>
      <c r="BY230" s="218">
        <v>139.94999999999999</v>
      </c>
      <c r="BZ230" s="145">
        <v>1</v>
      </c>
      <c r="CA230" s="218">
        <f t="shared" si="48"/>
        <v>24.016999999999999</v>
      </c>
      <c r="CB230" s="218">
        <f t="shared" si="49"/>
        <v>55.98</v>
      </c>
      <c r="CC230" s="316">
        <f t="shared" si="57"/>
        <v>0.57097177563415502</v>
      </c>
      <c r="CD230" s="218">
        <f t="shared" si="51"/>
        <v>0</v>
      </c>
      <c r="CE230" s="218">
        <v>6</v>
      </c>
      <c r="CF230" s="183">
        <v>2.9</v>
      </c>
      <c r="CG230" s="64"/>
      <c r="CH230" s="64"/>
      <c r="CI230" s="64"/>
      <c r="CJ230" s="64"/>
      <c r="CK230" s="64"/>
      <c r="CL230" s="64"/>
      <c r="CM230" s="64"/>
      <c r="CN230" s="64">
        <v>43327</v>
      </c>
      <c r="CO230" s="53"/>
      <c r="CP230" s="53"/>
      <c r="CQ230" s="53"/>
      <c r="CR230" s="57"/>
      <c r="CS230" s="57"/>
      <c r="CT230" s="57"/>
      <c r="CU230" s="57"/>
      <c r="CV230" s="58"/>
      <c r="CW230" s="184"/>
      <c r="CX230" s="59"/>
      <c r="CY230" s="90"/>
      <c r="CZ230" s="60"/>
      <c r="DA230" s="60"/>
      <c r="DB230" s="120"/>
      <c r="DC230" s="61"/>
      <c r="DD230" s="61"/>
      <c r="DE230" s="61"/>
      <c r="DF230" s="61"/>
      <c r="DG230" s="61"/>
      <c r="DH230" s="61"/>
      <c r="DI230" s="61"/>
      <c r="DJ230" s="58"/>
      <c r="DK230" s="58"/>
      <c r="DL230" s="59"/>
      <c r="DM230" s="59"/>
      <c r="DN230" s="59"/>
      <c r="DO230" s="59"/>
      <c r="DP230" s="62"/>
      <c r="DQ230" s="62"/>
      <c r="DR230" s="62"/>
      <c r="DS230" s="123">
        <f t="shared" si="52"/>
        <v>0</v>
      </c>
      <c r="DT230" s="123">
        <f t="shared" si="53"/>
        <v>0</v>
      </c>
    </row>
    <row r="231" spans="1:124" s="66" customFormat="1" ht="15" hidden="1" customHeight="1">
      <c r="A231" s="52">
        <v>4075</v>
      </c>
      <c r="B231" s="52" t="s">
        <v>969</v>
      </c>
      <c r="C231" s="52" t="s">
        <v>953</v>
      </c>
      <c r="D231" s="52">
        <v>3007</v>
      </c>
      <c r="E231" s="217" t="s">
        <v>460</v>
      </c>
      <c r="F231" s="217" t="s">
        <v>964</v>
      </c>
      <c r="G231" s="217">
        <v>2</v>
      </c>
      <c r="H231" s="217"/>
      <c r="I231" s="180">
        <v>43542</v>
      </c>
      <c r="J231" s="217" t="s">
        <v>968</v>
      </c>
      <c r="K231" s="217" t="s">
        <v>479</v>
      </c>
      <c r="L231" s="181" t="s">
        <v>211</v>
      </c>
      <c r="M231" s="217" t="s">
        <v>488</v>
      </c>
      <c r="N231" s="217">
        <v>62034231</v>
      </c>
      <c r="O231" s="117" t="s">
        <v>966</v>
      </c>
      <c r="P231" s="51" t="s">
        <v>489</v>
      </c>
      <c r="Q231" s="217">
        <v>9</v>
      </c>
      <c r="R231" s="217">
        <v>24</v>
      </c>
      <c r="S231" s="73" t="s">
        <v>211</v>
      </c>
      <c r="T231" s="226" t="s">
        <v>1284</v>
      </c>
      <c r="U231" s="226" t="s">
        <v>571</v>
      </c>
      <c r="V231" s="226" t="s">
        <v>1279</v>
      </c>
      <c r="W231" s="226" t="s">
        <v>570</v>
      </c>
      <c r="X231" s="226" t="s">
        <v>967</v>
      </c>
      <c r="Y231" s="226" t="s">
        <v>4</v>
      </c>
      <c r="Z231" s="226" t="s">
        <v>4</v>
      </c>
      <c r="AA231" s="226" t="s">
        <v>211</v>
      </c>
      <c r="AB231" s="53" t="s">
        <v>220</v>
      </c>
      <c r="AC231" s="53" t="s">
        <v>221</v>
      </c>
      <c r="AD231" s="53" t="s">
        <v>258</v>
      </c>
      <c r="AE231" s="53" t="s">
        <v>741</v>
      </c>
      <c r="AF231" s="217"/>
      <c r="AG231" s="226" t="s">
        <v>145</v>
      </c>
      <c r="AH231" s="226" t="s">
        <v>957</v>
      </c>
      <c r="AI231" s="226" t="s">
        <v>958</v>
      </c>
      <c r="AJ231" s="226" t="s">
        <v>211</v>
      </c>
      <c r="AK231" s="221"/>
      <c r="AL231" s="428" t="s">
        <v>658</v>
      </c>
      <c r="AM231" s="182" t="s">
        <v>959</v>
      </c>
      <c r="AN231" s="182"/>
      <c r="AO231" s="182"/>
      <c r="AP231" s="182"/>
      <c r="AQ231" s="226" t="s">
        <v>214</v>
      </c>
      <c r="AR231" s="226">
        <v>700</v>
      </c>
      <c r="AS231" s="197">
        <v>5.3</v>
      </c>
      <c r="AT231" s="218" t="s">
        <v>1253</v>
      </c>
      <c r="AU231" s="226">
        <v>3000</v>
      </c>
      <c r="AV231" s="226"/>
      <c r="AW231" s="226" t="s">
        <v>960</v>
      </c>
      <c r="AX231" s="54"/>
      <c r="AY231" s="54"/>
      <c r="AZ231" s="54"/>
      <c r="BA231" s="219">
        <v>1.4</v>
      </c>
      <c r="BB231" s="63" t="s">
        <v>961</v>
      </c>
      <c r="BC231" s="218" t="s">
        <v>215</v>
      </c>
      <c r="BD231" s="218" t="s">
        <v>216</v>
      </c>
      <c r="BE231" s="218" t="s">
        <v>217</v>
      </c>
      <c r="BF231" s="218" t="s">
        <v>962</v>
      </c>
      <c r="BG231" s="218">
        <f>IFERROR((BV231*(1-Assumptions!$K$3))*(1-BT231),0)</f>
        <v>24.089313599999997</v>
      </c>
      <c r="BH231" s="218"/>
      <c r="BI231" s="218"/>
      <c r="BJ231" s="218"/>
      <c r="BK231" s="218">
        <v>24.95</v>
      </c>
      <c r="BL231" s="218">
        <v>23.5</v>
      </c>
      <c r="BM231" s="218"/>
      <c r="BN231" s="574">
        <f t="shared" si="59"/>
        <v>23.5</v>
      </c>
      <c r="BO231" s="143">
        <f>IFERROR(((IF(BN231&gt;0,BN231)))*INDEX(Assumptions!$B:$B,MATCH(AB231,Assumptions!$A:$A,0)),0)</f>
        <v>0.47000000000000003</v>
      </c>
      <c r="BP231" s="55">
        <f>IFERROR(((IF(BN231&gt;0,BN231)))*INDEX(Assumptions!$C:$C,MATCH(AB231,Assumptions!$A:$A,0)),0)</f>
        <v>0</v>
      </c>
      <c r="BQ231" s="55">
        <f>IFERROR(((IF(BN231&gt;0,BN231)))*INDEX(Assumptions!$D:$D,MATCH(AB231,Assumptions!$A:$A,0)),0)</f>
        <v>4.7E-2</v>
      </c>
      <c r="BR231" s="55">
        <f>IFERROR(((IF(BN231&gt;0,BN231)))*INDEX(Assumptions!$G:$G,MATCH(AC231,Assumptions!$F:$F,0)),0)</f>
        <v>0</v>
      </c>
      <c r="BS231" s="55">
        <f t="shared" si="45"/>
        <v>0.51700000000000002</v>
      </c>
      <c r="BT231" s="56">
        <f>IFERROR(INDEX(Assumptions!$B:$B,MATCH(AB231,Assumptions!$A:$A,0))+INDEX(Assumptions!$C:$C,MATCH(AB231,Assumptions!$A:$A,0))+INDEX(Assumptions!$D:$D,MATCH(AB231,Assumptions!$A:$A,0))+INDEX(Assumptions!$G:$G,MATCH(AC231,Assumptions!$F:$F,0)),0)</f>
        <v>2.1999999999999999E-2</v>
      </c>
      <c r="BU231" s="218">
        <f t="shared" si="56"/>
        <v>24.016999999999999</v>
      </c>
      <c r="BV231" s="218">
        <f t="shared" si="46"/>
        <v>55.98</v>
      </c>
      <c r="BW231" s="218">
        <f t="shared" si="47"/>
        <v>58.80252100840336</v>
      </c>
      <c r="BX231" s="226">
        <v>2.5</v>
      </c>
      <c r="BY231" s="218">
        <v>139.94999999999999</v>
      </c>
      <c r="BZ231" s="145">
        <v>1</v>
      </c>
      <c r="CA231" s="218">
        <f t="shared" si="48"/>
        <v>24.016999999999999</v>
      </c>
      <c r="CB231" s="218">
        <f t="shared" si="49"/>
        <v>55.98</v>
      </c>
      <c r="CC231" s="316">
        <f t="shared" si="57"/>
        <v>0.57097177563415502</v>
      </c>
      <c r="CD231" s="218">
        <f t="shared" si="51"/>
        <v>0</v>
      </c>
      <c r="CE231" s="218">
        <v>6</v>
      </c>
      <c r="CF231" s="183">
        <v>3.15</v>
      </c>
      <c r="CG231" s="64"/>
      <c r="CH231" s="64"/>
      <c r="CI231" s="64"/>
      <c r="CJ231" s="64"/>
      <c r="CK231" s="64"/>
      <c r="CL231" s="64"/>
      <c r="CM231" s="64"/>
      <c r="CN231" s="64">
        <v>43327</v>
      </c>
      <c r="CO231" s="53"/>
      <c r="CP231" s="53"/>
      <c r="CQ231" s="53"/>
      <c r="CR231" s="57"/>
      <c r="CS231" s="57"/>
      <c r="CT231" s="57"/>
      <c r="CU231" s="57"/>
      <c r="CV231" s="58"/>
      <c r="CW231" s="184"/>
      <c r="CX231" s="59"/>
      <c r="CY231" s="90"/>
      <c r="CZ231" s="60"/>
      <c r="DA231" s="60"/>
      <c r="DB231" s="120"/>
      <c r="DC231" s="61"/>
      <c r="DD231" s="61"/>
      <c r="DE231" s="61"/>
      <c r="DF231" s="61"/>
      <c r="DG231" s="61"/>
      <c r="DH231" s="61"/>
      <c r="DI231" s="61"/>
      <c r="DJ231" s="58"/>
      <c r="DK231" s="58"/>
      <c r="DL231" s="59"/>
      <c r="DM231" s="59"/>
      <c r="DN231" s="59"/>
      <c r="DO231" s="59"/>
      <c r="DP231" s="62"/>
      <c r="DQ231" s="62"/>
      <c r="DR231" s="62"/>
      <c r="DS231" s="123">
        <f t="shared" si="52"/>
        <v>0</v>
      </c>
      <c r="DT231" s="123">
        <f t="shared" si="53"/>
        <v>0</v>
      </c>
    </row>
    <row r="232" spans="1:124" s="66" customFormat="1" ht="15" hidden="1" customHeight="1">
      <c r="A232" s="52">
        <v>4140</v>
      </c>
      <c r="B232" s="52" t="s">
        <v>1052</v>
      </c>
      <c r="C232" s="52" t="s">
        <v>977</v>
      </c>
      <c r="D232" s="52">
        <v>2001</v>
      </c>
      <c r="E232" s="52" t="s">
        <v>1053</v>
      </c>
      <c r="F232" s="52" t="s">
        <v>1054</v>
      </c>
      <c r="G232" s="52" t="s">
        <v>1092</v>
      </c>
      <c r="H232" s="52"/>
      <c r="I232" s="180"/>
      <c r="J232" s="25"/>
      <c r="K232" s="25" t="s">
        <v>1180</v>
      </c>
      <c r="L232" s="181" t="s">
        <v>211</v>
      </c>
      <c r="M232" s="25" t="s">
        <v>488</v>
      </c>
      <c r="N232" s="25">
        <v>62034231</v>
      </c>
      <c r="O232" s="117" t="s">
        <v>966</v>
      </c>
      <c r="P232" s="51" t="s">
        <v>489</v>
      </c>
      <c r="Q232" s="25" t="s">
        <v>211</v>
      </c>
      <c r="R232" s="25" t="s">
        <v>211</v>
      </c>
      <c r="S232" s="73" t="s">
        <v>978</v>
      </c>
      <c r="T232" s="24" t="s">
        <v>527</v>
      </c>
      <c r="U232" s="226" t="s">
        <v>571</v>
      </c>
      <c r="V232" s="226" t="s">
        <v>1279</v>
      </c>
      <c r="W232" s="226" t="s">
        <v>1055</v>
      </c>
      <c r="X232" s="24" t="s">
        <v>1056</v>
      </c>
      <c r="Y232" s="226" t="s">
        <v>4</v>
      </c>
      <c r="Z232" s="24" t="s">
        <v>4</v>
      </c>
      <c r="AA232" s="24" t="s">
        <v>211</v>
      </c>
      <c r="AB232" s="53" t="s">
        <v>220</v>
      </c>
      <c r="AC232" s="53" t="s">
        <v>221</v>
      </c>
      <c r="AD232" s="53" t="s">
        <v>258</v>
      </c>
      <c r="AE232" s="53" t="s">
        <v>211</v>
      </c>
      <c r="AF232" s="25"/>
      <c r="AG232" s="24" t="s">
        <v>592</v>
      </c>
      <c r="AH232" s="24" t="s">
        <v>109</v>
      </c>
      <c r="AI232" s="226" t="s">
        <v>1057</v>
      </c>
      <c r="AJ232" s="24" t="s">
        <v>211</v>
      </c>
      <c r="AK232" s="24"/>
      <c r="AL232" s="428" t="s">
        <v>650</v>
      </c>
      <c r="AM232" s="24" t="s">
        <v>213</v>
      </c>
      <c r="AN232" s="226"/>
      <c r="AO232" s="226"/>
      <c r="AP232" s="226"/>
      <c r="AQ232" s="226" t="s">
        <v>214</v>
      </c>
      <c r="AR232" s="24">
        <v>750</v>
      </c>
      <c r="AS232" s="197">
        <v>4.95</v>
      </c>
      <c r="AT232" s="26" t="s">
        <v>1259</v>
      </c>
      <c r="AU232" s="24"/>
      <c r="AV232" s="24"/>
      <c r="AW232" s="24"/>
      <c r="AX232" s="54"/>
      <c r="AY232" s="54"/>
      <c r="AZ232" s="54"/>
      <c r="BA232" s="219">
        <v>2.4700000000000002</v>
      </c>
      <c r="BB232" s="63" t="s">
        <v>1001</v>
      </c>
      <c r="BC232" s="26" t="s">
        <v>215</v>
      </c>
      <c r="BD232" s="26" t="s">
        <v>216</v>
      </c>
      <c r="BE232" s="26" t="s">
        <v>217</v>
      </c>
      <c r="BF232" s="26" t="s">
        <v>962</v>
      </c>
      <c r="BG232" s="26">
        <f>IFERROR((BV232*(1-Assumptions!$K$3))*(1-BT232),0)</f>
        <v>25.810593599999994</v>
      </c>
      <c r="BH232" s="26"/>
      <c r="BI232" s="26"/>
      <c r="BJ232" s="26"/>
      <c r="BK232" s="26">
        <v>23.8</v>
      </c>
      <c r="BL232" s="218"/>
      <c r="BM232" s="26"/>
      <c r="BN232" s="26">
        <f t="shared" si="59"/>
        <v>23.8</v>
      </c>
      <c r="BO232" s="143">
        <f>IFERROR(((IF(BN232&gt;0,BN232)))*INDEX(Assumptions!$B:$B,MATCH(AB232,Assumptions!$A:$A,0)),0)</f>
        <v>0.47600000000000003</v>
      </c>
      <c r="BP232" s="55">
        <f>IFERROR(((IF(BN232&gt;0,BN232)))*INDEX(Assumptions!$C:$C,MATCH(AB232,Assumptions!$A:$A,0)),0)</f>
        <v>0</v>
      </c>
      <c r="BQ232" s="55">
        <f>IFERROR(((IF(BN232&gt;0,BN232)))*INDEX(Assumptions!$D:$D,MATCH(AB232,Assumptions!$A:$A,0)),0)</f>
        <v>4.7600000000000003E-2</v>
      </c>
      <c r="BR232" s="55">
        <f>IFERROR(((IF(BN232&gt;0,BN232)))*INDEX(Assumptions!$G:$G,MATCH(AC232,Assumptions!$F:$F,0)),0)</f>
        <v>0</v>
      </c>
      <c r="BS232" s="55">
        <f t="shared" si="45"/>
        <v>0.52360000000000007</v>
      </c>
      <c r="BT232" s="56">
        <f>IFERROR(INDEX(Assumptions!$B:$B,MATCH(AB232,Assumptions!$A:$A,0))+INDEX(Assumptions!$C:$C,MATCH(AB232,Assumptions!$A:$A,0))+INDEX(Assumptions!$D:$D,MATCH(AB232,Assumptions!$A:$A,0))+INDEX(Assumptions!$G:$G,MATCH(AC232,Assumptions!$F:$F,0)),0)</f>
        <v>2.1999999999999999E-2</v>
      </c>
      <c r="BU232" s="26">
        <f t="shared" si="56"/>
        <v>24.323599999999999</v>
      </c>
      <c r="BV232" s="218">
        <f t="shared" si="46"/>
        <v>59.98</v>
      </c>
      <c r="BW232" s="26">
        <f t="shared" si="47"/>
        <v>63.004201680672267</v>
      </c>
      <c r="BX232" s="24">
        <v>2.5</v>
      </c>
      <c r="BY232" s="218">
        <v>149.94999999999999</v>
      </c>
      <c r="BZ232" s="145">
        <v>1</v>
      </c>
      <c r="CA232" s="218">
        <f t="shared" si="48"/>
        <v>24.323599999999999</v>
      </c>
      <c r="CB232" s="26">
        <f t="shared" si="49"/>
        <v>59.98</v>
      </c>
      <c r="CC232" s="316">
        <f t="shared" si="57"/>
        <v>0.59447149049683223</v>
      </c>
      <c r="CD232" s="26">
        <f t="shared" si="51"/>
        <v>0</v>
      </c>
      <c r="CE232" s="218" t="s">
        <v>211</v>
      </c>
      <c r="CF232" s="218">
        <v>3.75</v>
      </c>
      <c r="CG232" s="64"/>
      <c r="CH232" s="64"/>
      <c r="CI232" s="64"/>
      <c r="CJ232" s="64"/>
      <c r="CK232" s="64"/>
      <c r="CL232" s="64"/>
      <c r="CM232" s="64"/>
      <c r="CN232" s="64"/>
      <c r="CO232" s="53"/>
      <c r="CP232" s="53"/>
      <c r="CQ232" s="53"/>
      <c r="CR232" s="57"/>
      <c r="CS232" s="57"/>
      <c r="CT232" s="57"/>
      <c r="CU232" s="57"/>
      <c r="CV232" s="58"/>
      <c r="CW232" s="57"/>
      <c r="CX232" s="59"/>
      <c r="CY232" s="90"/>
      <c r="CZ232" s="60"/>
      <c r="DA232" s="60"/>
      <c r="DB232" s="120"/>
      <c r="DC232" s="61"/>
      <c r="DD232" s="61"/>
      <c r="DE232" s="61"/>
      <c r="DF232" s="61"/>
      <c r="DG232" s="61"/>
      <c r="DH232" s="61"/>
      <c r="DI232" s="61"/>
      <c r="DJ232" s="58"/>
      <c r="DK232" s="58"/>
      <c r="DL232" s="59"/>
      <c r="DM232" s="59"/>
      <c r="DN232" s="59"/>
      <c r="DO232" s="59"/>
      <c r="DP232" s="62"/>
      <c r="DQ232" s="62"/>
      <c r="DR232" s="62"/>
      <c r="DS232" s="123">
        <f t="shared" si="52"/>
        <v>0</v>
      </c>
      <c r="DT232" s="123">
        <f t="shared" si="53"/>
        <v>0</v>
      </c>
    </row>
    <row r="233" spans="1:124" s="66" customFormat="1" ht="15" hidden="1" customHeight="1">
      <c r="A233" s="52">
        <v>4145</v>
      </c>
      <c r="B233" s="52" t="s">
        <v>1135</v>
      </c>
      <c r="C233" s="52" t="s">
        <v>977</v>
      </c>
      <c r="D233" s="52">
        <v>2001</v>
      </c>
      <c r="E233" s="52" t="s">
        <v>1136</v>
      </c>
      <c r="F233" s="52" t="s">
        <v>1054</v>
      </c>
      <c r="G233" s="52" t="s">
        <v>1092</v>
      </c>
      <c r="H233" s="52"/>
      <c r="I233" s="180"/>
      <c r="J233" s="25"/>
      <c r="K233" s="25" t="s">
        <v>1180</v>
      </c>
      <c r="L233" s="181" t="s">
        <v>211</v>
      </c>
      <c r="M233" s="25" t="s">
        <v>488</v>
      </c>
      <c r="N233" s="25">
        <v>62034231</v>
      </c>
      <c r="O233" s="117" t="s">
        <v>966</v>
      </c>
      <c r="P233" s="51" t="s">
        <v>489</v>
      </c>
      <c r="Q233" s="25" t="s">
        <v>211</v>
      </c>
      <c r="R233" s="25" t="s">
        <v>211</v>
      </c>
      <c r="S233" s="73" t="s">
        <v>211</v>
      </c>
      <c r="T233" s="24" t="s">
        <v>527</v>
      </c>
      <c r="U233" s="226" t="s">
        <v>1137</v>
      </c>
      <c r="V233" s="226" t="s">
        <v>1279</v>
      </c>
      <c r="W233" s="226" t="s">
        <v>1055</v>
      </c>
      <c r="X233" s="24" t="s">
        <v>1056</v>
      </c>
      <c r="Y233" s="226" t="s">
        <v>4</v>
      </c>
      <c r="Z233" s="24" t="s">
        <v>4</v>
      </c>
      <c r="AA233" s="24" t="s">
        <v>211</v>
      </c>
      <c r="AB233" s="53" t="s">
        <v>220</v>
      </c>
      <c r="AC233" s="53" t="s">
        <v>221</v>
      </c>
      <c r="AD233" s="53" t="s">
        <v>258</v>
      </c>
      <c r="AE233" s="53" t="s">
        <v>211</v>
      </c>
      <c r="AF233" s="25"/>
      <c r="AG233" s="24" t="s">
        <v>592</v>
      </c>
      <c r="AH233" s="24" t="s">
        <v>109</v>
      </c>
      <c r="AI233" s="226" t="s">
        <v>1057</v>
      </c>
      <c r="AJ233" s="24" t="s">
        <v>211</v>
      </c>
      <c r="AK233" s="24"/>
      <c r="AL233" s="428" t="s">
        <v>650</v>
      </c>
      <c r="AM233" s="24" t="s">
        <v>213</v>
      </c>
      <c r="AN233" s="226"/>
      <c r="AO233" s="226"/>
      <c r="AP233" s="226"/>
      <c r="AQ233" s="226" t="s">
        <v>214</v>
      </c>
      <c r="AR233" s="24">
        <v>750</v>
      </c>
      <c r="AS233" s="197">
        <v>4.95</v>
      </c>
      <c r="AT233" s="26" t="s">
        <v>1259</v>
      </c>
      <c r="AU233" s="24"/>
      <c r="AV233" s="24"/>
      <c r="AW233" s="24" t="s">
        <v>7</v>
      </c>
      <c r="AX233" s="54"/>
      <c r="AY233" s="54"/>
      <c r="AZ233" s="54"/>
      <c r="BA233" s="219">
        <v>2.48</v>
      </c>
      <c r="BB233" s="63"/>
      <c r="BC233" s="26" t="s">
        <v>215</v>
      </c>
      <c r="BD233" s="26" t="s">
        <v>216</v>
      </c>
      <c r="BE233" s="26" t="s">
        <v>217</v>
      </c>
      <c r="BF233" s="26" t="s">
        <v>962</v>
      </c>
      <c r="BG233" s="26">
        <f>IFERROR((BV233*(1-Assumptions!$K$3))*(1-BT233),0)</f>
        <v>25.810593599999994</v>
      </c>
      <c r="BH233" s="26"/>
      <c r="BI233" s="218"/>
      <c r="BJ233" s="26"/>
      <c r="BK233" s="26">
        <v>23.8</v>
      </c>
      <c r="BL233" s="218"/>
      <c r="BM233" s="26"/>
      <c r="BN233" s="26">
        <f t="shared" si="59"/>
        <v>23.8</v>
      </c>
      <c r="BO233" s="143">
        <f>IFERROR(((IF(BN233&gt;0,BN233)))*INDEX(Assumptions!$B:$B,MATCH(AB233,Assumptions!$A:$A,0)),0)</f>
        <v>0.47600000000000003</v>
      </c>
      <c r="BP233" s="55">
        <f>IFERROR(((IF(BN233&gt;0,BN233)))*INDEX(Assumptions!$C:$C,MATCH(AB233,Assumptions!$A:$A,0)),0)</f>
        <v>0</v>
      </c>
      <c r="BQ233" s="55">
        <f>IFERROR(((IF(BN233&gt;0,BN233)))*INDEX(Assumptions!$D:$D,MATCH(AB233,Assumptions!$A:$A,0)),0)</f>
        <v>4.7600000000000003E-2</v>
      </c>
      <c r="BR233" s="55">
        <f>IFERROR(((IF(BN233&gt;0,BN233)))*INDEX(Assumptions!$G:$G,MATCH(AC233,Assumptions!$F:$F,0)),0)</f>
        <v>0</v>
      </c>
      <c r="BS233" s="55">
        <f t="shared" si="45"/>
        <v>0.52360000000000007</v>
      </c>
      <c r="BT233" s="56">
        <f>IFERROR(INDEX(Assumptions!$B:$B,MATCH(AB233,Assumptions!$A:$A,0))+INDEX(Assumptions!$C:$C,MATCH(AB233,Assumptions!$A:$A,0))+INDEX(Assumptions!$D:$D,MATCH(AB233,Assumptions!$A:$A,0))+INDEX(Assumptions!$G:$G,MATCH(AC233,Assumptions!$F:$F,0)),0)</f>
        <v>2.1999999999999999E-2</v>
      </c>
      <c r="BU233" s="26">
        <f t="shared" si="56"/>
        <v>24.323599999999999</v>
      </c>
      <c r="BV233" s="26">
        <f t="shared" si="46"/>
        <v>59.98</v>
      </c>
      <c r="BW233" s="26">
        <f t="shared" si="47"/>
        <v>63.004201680672267</v>
      </c>
      <c r="BX233" s="24">
        <v>2.5</v>
      </c>
      <c r="BY233" s="218">
        <v>149.94999999999999</v>
      </c>
      <c r="BZ233" s="145">
        <v>1</v>
      </c>
      <c r="CA233" s="26">
        <f t="shared" si="48"/>
        <v>24.323599999999999</v>
      </c>
      <c r="CB233" s="26">
        <f t="shared" si="49"/>
        <v>59.98</v>
      </c>
      <c r="CC233" s="318">
        <f t="shared" si="57"/>
        <v>0.59447149049683223</v>
      </c>
      <c r="CD233" s="26">
        <f t="shared" si="51"/>
        <v>0</v>
      </c>
      <c r="CE233" s="218" t="s">
        <v>211</v>
      </c>
      <c r="CF233" s="218">
        <v>3.7</v>
      </c>
      <c r="CG233" s="64"/>
      <c r="CH233" s="64"/>
      <c r="CI233" s="64"/>
      <c r="CJ233" s="64"/>
      <c r="CK233" s="64"/>
      <c r="CL233" s="64"/>
      <c r="CM233" s="64"/>
      <c r="CN233" s="64"/>
      <c r="CO233" s="53"/>
      <c r="CP233" s="53"/>
      <c r="CQ233" s="53"/>
      <c r="CR233" s="57"/>
      <c r="CS233" s="57"/>
      <c r="CT233" s="57"/>
      <c r="CU233" s="57"/>
      <c r="CV233" s="58"/>
      <c r="CW233" s="57"/>
      <c r="CX233" s="59"/>
      <c r="CY233" s="90"/>
      <c r="CZ233" s="60"/>
      <c r="DA233" s="60"/>
      <c r="DB233" s="120"/>
      <c r="DC233" s="61"/>
      <c r="DD233" s="61"/>
      <c r="DE233" s="61"/>
      <c r="DF233" s="61"/>
      <c r="DG233" s="61"/>
      <c r="DH233" s="61"/>
      <c r="DI233" s="61"/>
      <c r="DJ233" s="58"/>
      <c r="DK233" s="58"/>
      <c r="DL233" s="59"/>
      <c r="DM233" s="59"/>
      <c r="DN233" s="59"/>
      <c r="DO233" s="59"/>
      <c r="DP233" s="62"/>
      <c r="DQ233" s="62"/>
      <c r="DR233" s="62"/>
      <c r="DS233" s="123">
        <f t="shared" si="52"/>
        <v>0</v>
      </c>
      <c r="DT233" s="123">
        <f t="shared" si="53"/>
        <v>0</v>
      </c>
    </row>
    <row r="234" spans="1:124" s="66" customFormat="1" ht="15" hidden="1" customHeight="1">
      <c r="A234" s="52">
        <v>4185</v>
      </c>
      <c r="B234" s="52" t="s">
        <v>1032</v>
      </c>
      <c r="C234" s="52" t="s">
        <v>953</v>
      </c>
      <c r="D234" s="52">
        <v>3005</v>
      </c>
      <c r="E234" s="52" t="s">
        <v>427</v>
      </c>
      <c r="F234" s="52" t="s">
        <v>1007</v>
      </c>
      <c r="G234" s="52" t="s">
        <v>1092</v>
      </c>
      <c r="H234" s="52"/>
      <c r="I234" s="180"/>
      <c r="J234" s="217"/>
      <c r="K234" s="217" t="s">
        <v>1180</v>
      </c>
      <c r="L234" s="181" t="s">
        <v>211</v>
      </c>
      <c r="M234" s="217" t="s">
        <v>488</v>
      </c>
      <c r="N234" s="217">
        <v>62046231</v>
      </c>
      <c r="O234" s="117" t="s">
        <v>955</v>
      </c>
      <c r="P234" s="51" t="s">
        <v>219</v>
      </c>
      <c r="Q234" s="217" t="s">
        <v>211</v>
      </c>
      <c r="R234" s="217" t="s">
        <v>211</v>
      </c>
      <c r="S234" s="73" t="s">
        <v>997</v>
      </c>
      <c r="T234" s="226" t="s">
        <v>1285</v>
      </c>
      <c r="U234" s="226" t="s">
        <v>559</v>
      </c>
      <c r="V234" s="226" t="s">
        <v>1278</v>
      </c>
      <c r="W234" s="226" t="s">
        <v>560</v>
      </c>
      <c r="X234" s="226" t="s">
        <v>998</v>
      </c>
      <c r="Y234" s="226" t="s">
        <v>4</v>
      </c>
      <c r="Z234" s="226" t="s">
        <v>4</v>
      </c>
      <c r="AA234" s="226" t="s">
        <v>981</v>
      </c>
      <c r="AB234" s="53" t="s">
        <v>220</v>
      </c>
      <c r="AC234" s="53" t="s">
        <v>221</v>
      </c>
      <c r="AD234" s="53" t="s">
        <v>258</v>
      </c>
      <c r="AE234" s="53" t="s">
        <v>741</v>
      </c>
      <c r="AF234" s="217"/>
      <c r="AG234" s="226" t="s">
        <v>222</v>
      </c>
      <c r="AH234" s="226" t="s">
        <v>1008</v>
      </c>
      <c r="AI234" s="226" t="s">
        <v>1009</v>
      </c>
      <c r="AJ234" s="226" t="s">
        <v>211</v>
      </c>
      <c r="AK234" s="226"/>
      <c r="AL234" s="428" t="s">
        <v>658</v>
      </c>
      <c r="AM234" s="226" t="s">
        <v>1010</v>
      </c>
      <c r="AN234" s="226"/>
      <c r="AO234" s="226"/>
      <c r="AP234" s="226"/>
      <c r="AQ234" s="226" t="s">
        <v>670</v>
      </c>
      <c r="AR234" s="226">
        <v>600</v>
      </c>
      <c r="AS234" s="197">
        <v>5.75</v>
      </c>
      <c r="AT234" s="218" t="s">
        <v>1245</v>
      </c>
      <c r="AU234" s="226"/>
      <c r="AV234" s="226"/>
      <c r="AW234" s="226"/>
      <c r="AX234" s="54"/>
      <c r="AY234" s="54"/>
      <c r="AZ234" s="54"/>
      <c r="BA234" s="219">
        <v>1.4</v>
      </c>
      <c r="BB234" s="63" t="s">
        <v>1001</v>
      </c>
      <c r="BC234" s="218" t="s">
        <v>215</v>
      </c>
      <c r="BD234" s="218" t="s">
        <v>216</v>
      </c>
      <c r="BE234" s="218" t="s">
        <v>217</v>
      </c>
      <c r="BF234" s="218" t="s">
        <v>962</v>
      </c>
      <c r="BG234" s="218">
        <f>IFERROR((BV234*(1-Assumptions!$K$3))*(1-BT234),0)</f>
        <v>24.089313599999997</v>
      </c>
      <c r="BH234" s="218"/>
      <c r="BI234" s="218"/>
      <c r="BJ234" s="218"/>
      <c r="BK234" s="218">
        <v>25.5</v>
      </c>
      <c r="BL234" s="218"/>
      <c r="BM234" s="218"/>
      <c r="BN234" s="218">
        <f t="shared" si="59"/>
        <v>25.5</v>
      </c>
      <c r="BO234" s="143">
        <f>IFERROR(((IF(BN234&gt;0,BN234)))*INDEX(Assumptions!$B:$B,MATCH(AB234,Assumptions!$A:$A,0)),0)</f>
        <v>0.51</v>
      </c>
      <c r="BP234" s="55">
        <f>IFERROR(((IF(BN234&gt;0,BN234)))*INDEX(Assumptions!$C:$C,MATCH(AB234,Assumptions!$A:$A,0)),0)</f>
        <v>0</v>
      </c>
      <c r="BQ234" s="55">
        <f>IFERROR(((IF(BN234&gt;0,BN234)))*INDEX(Assumptions!$D:$D,MATCH(AB234,Assumptions!$A:$A,0)),0)</f>
        <v>5.1000000000000004E-2</v>
      </c>
      <c r="BR234" s="55">
        <f>IFERROR(((IF(BN234&gt;0,BN234)))*INDEX(Assumptions!$G:$G,MATCH(AC234,Assumptions!$F:$F,0)),0)</f>
        <v>0</v>
      </c>
      <c r="BS234" s="55">
        <f t="shared" si="45"/>
        <v>0.56100000000000005</v>
      </c>
      <c r="BT234" s="56">
        <f>IFERROR(INDEX(Assumptions!$B:$B,MATCH(AB234,Assumptions!$A:$A,0))+INDEX(Assumptions!$C:$C,MATCH(AB234,Assumptions!$A:$A,0))+INDEX(Assumptions!$D:$D,MATCH(AB234,Assumptions!$A:$A,0))+INDEX(Assumptions!$G:$G,MATCH(AC234,Assumptions!$F:$F,0)),0)</f>
        <v>2.1999999999999999E-2</v>
      </c>
      <c r="BU234" s="218">
        <f t="shared" si="56"/>
        <v>26.061</v>
      </c>
      <c r="BV234" s="218">
        <f t="shared" si="46"/>
        <v>55.98</v>
      </c>
      <c r="BW234" s="218">
        <f t="shared" si="47"/>
        <v>58.80252100840336</v>
      </c>
      <c r="BX234" s="226">
        <v>2.5</v>
      </c>
      <c r="BY234" s="218">
        <v>139.94999999999999</v>
      </c>
      <c r="BZ234" s="145">
        <v>1</v>
      </c>
      <c r="CA234" s="218">
        <f t="shared" si="48"/>
        <v>26.061</v>
      </c>
      <c r="CB234" s="218">
        <f t="shared" si="49"/>
        <v>55.98</v>
      </c>
      <c r="CC234" s="315">
        <f t="shared" si="57"/>
        <v>0.5344587352625938</v>
      </c>
      <c r="CD234" s="218">
        <f t="shared" si="51"/>
        <v>0</v>
      </c>
      <c r="CE234" s="218">
        <v>5.75</v>
      </c>
      <c r="CF234" s="218">
        <v>2.8</v>
      </c>
      <c r="CG234" s="64"/>
      <c r="CH234" s="64"/>
      <c r="CI234" s="64"/>
      <c r="CJ234" s="64"/>
      <c r="CK234" s="64"/>
      <c r="CL234" s="64"/>
      <c r="CM234" s="64"/>
      <c r="CN234" s="64"/>
      <c r="CO234" s="53"/>
      <c r="CP234" s="53"/>
      <c r="CQ234" s="53"/>
      <c r="CR234" s="57"/>
      <c r="CS234" s="57"/>
      <c r="CT234" s="57"/>
      <c r="CU234" s="57"/>
      <c r="CV234" s="58"/>
      <c r="CW234" s="57"/>
      <c r="CX234" s="59"/>
      <c r="CY234" s="90"/>
      <c r="CZ234" s="60"/>
      <c r="DA234" s="60"/>
      <c r="DB234" s="120"/>
      <c r="DC234" s="61"/>
      <c r="DD234" s="61"/>
      <c r="DE234" s="61"/>
      <c r="DF234" s="61"/>
      <c r="DG234" s="61"/>
      <c r="DH234" s="61"/>
      <c r="DI234" s="61"/>
      <c r="DJ234" s="58"/>
      <c r="DK234" s="58"/>
      <c r="DL234" s="59"/>
      <c r="DM234" s="59"/>
      <c r="DN234" s="59"/>
      <c r="DO234" s="59"/>
      <c r="DP234" s="62"/>
      <c r="DQ234" s="62"/>
      <c r="DR234" s="62"/>
      <c r="DS234" s="123">
        <f t="shared" si="52"/>
        <v>0</v>
      </c>
      <c r="DT234" s="123">
        <f t="shared" si="53"/>
        <v>0</v>
      </c>
    </row>
    <row r="235" spans="1:124" s="66" customFormat="1" ht="15" hidden="1" customHeight="1">
      <c r="A235" s="52">
        <v>4190</v>
      </c>
      <c r="B235" s="52" t="s">
        <v>1150</v>
      </c>
      <c r="C235" s="52" t="s">
        <v>977</v>
      </c>
      <c r="D235" s="52">
        <v>2006</v>
      </c>
      <c r="E235" s="52" t="s">
        <v>1147</v>
      </c>
      <c r="F235" s="52" t="s">
        <v>1151</v>
      </c>
      <c r="G235" s="52" t="s">
        <v>1092</v>
      </c>
      <c r="H235" s="52"/>
      <c r="I235" s="180"/>
      <c r="J235" s="25"/>
      <c r="K235" s="25" t="s">
        <v>1180</v>
      </c>
      <c r="L235" s="181" t="s">
        <v>211</v>
      </c>
      <c r="M235" s="25" t="s">
        <v>488</v>
      </c>
      <c r="N235" s="25">
        <v>62034231</v>
      </c>
      <c r="O235" s="117" t="s">
        <v>966</v>
      </c>
      <c r="P235" s="51" t="s">
        <v>489</v>
      </c>
      <c r="Q235" s="25" t="s">
        <v>211</v>
      </c>
      <c r="R235" s="25" t="s">
        <v>211</v>
      </c>
      <c r="S235" s="73" t="s">
        <v>978</v>
      </c>
      <c r="T235" s="24" t="s">
        <v>527</v>
      </c>
      <c r="U235" s="24" t="s">
        <v>559</v>
      </c>
      <c r="V235" s="226" t="s">
        <v>1279</v>
      </c>
      <c r="W235" s="24" t="s">
        <v>1055</v>
      </c>
      <c r="X235" s="24" t="s">
        <v>1056</v>
      </c>
      <c r="Y235" s="24" t="s">
        <v>4</v>
      </c>
      <c r="Z235" s="24" t="s">
        <v>4</v>
      </c>
      <c r="AA235" s="24" t="s">
        <v>211</v>
      </c>
      <c r="AB235" s="53" t="s">
        <v>220</v>
      </c>
      <c r="AC235" s="53" t="s">
        <v>221</v>
      </c>
      <c r="AD235" s="53" t="s">
        <v>258</v>
      </c>
      <c r="AE235" s="53" t="s">
        <v>211</v>
      </c>
      <c r="AF235" s="25"/>
      <c r="AG235" s="24" t="s">
        <v>592</v>
      </c>
      <c r="AH235" s="24" t="s">
        <v>1152</v>
      </c>
      <c r="AI235" s="226" t="s">
        <v>1153</v>
      </c>
      <c r="AJ235" s="24" t="s">
        <v>211</v>
      </c>
      <c r="AK235" s="24"/>
      <c r="AL235" s="428" t="s">
        <v>650</v>
      </c>
      <c r="AM235" s="24" t="s">
        <v>213</v>
      </c>
      <c r="AN235" s="226"/>
      <c r="AO235" s="226"/>
      <c r="AP235" s="226"/>
      <c r="AQ235" s="24" t="s">
        <v>670</v>
      </c>
      <c r="AR235" s="24">
        <v>750</v>
      </c>
      <c r="AS235" s="197">
        <v>4.8499999999999996</v>
      </c>
      <c r="AT235" s="26" t="s">
        <v>1259</v>
      </c>
      <c r="AU235" s="24"/>
      <c r="AV235" s="24"/>
      <c r="AW235" s="24"/>
      <c r="AX235" s="54"/>
      <c r="AY235" s="54"/>
      <c r="AZ235" s="54"/>
      <c r="BA235" s="219">
        <v>2.5</v>
      </c>
      <c r="BB235" s="63"/>
      <c r="BC235" s="26" t="s">
        <v>215</v>
      </c>
      <c r="BD235" s="26" t="s">
        <v>216</v>
      </c>
      <c r="BE235" s="26" t="s">
        <v>217</v>
      </c>
      <c r="BF235" s="26" t="s">
        <v>962</v>
      </c>
      <c r="BG235" s="26">
        <f>IFERROR((BV235*(1-Assumptions!$K$3))*(1-BT235),0)</f>
        <v>24.089313599999997</v>
      </c>
      <c r="BH235" s="26"/>
      <c r="BI235" s="218"/>
      <c r="BJ235" s="26"/>
      <c r="BK235" s="26">
        <v>24.5</v>
      </c>
      <c r="BL235" s="218"/>
      <c r="BM235" s="26"/>
      <c r="BN235" s="26">
        <f t="shared" si="59"/>
        <v>24.5</v>
      </c>
      <c r="BO235" s="143">
        <f>IFERROR(((IF(BN235&gt;0,BN235)))*INDEX(Assumptions!$B:$B,MATCH(AB235,Assumptions!$A:$A,0)),0)</f>
        <v>0.49</v>
      </c>
      <c r="BP235" s="55">
        <f>IFERROR(((IF(BN235&gt;0,BN235)))*INDEX(Assumptions!$C:$C,MATCH(AB235,Assumptions!$A:$A,0)),0)</f>
        <v>0</v>
      </c>
      <c r="BQ235" s="55">
        <f>IFERROR(((IF(BN235&gt;0,BN235)))*INDEX(Assumptions!$D:$D,MATCH(AB235,Assumptions!$A:$A,0)),0)</f>
        <v>4.9000000000000002E-2</v>
      </c>
      <c r="BR235" s="55">
        <f>IFERROR(((IF(BN235&gt;0,BN235)))*INDEX(Assumptions!$G:$G,MATCH(AC235,Assumptions!$F:$F,0)),0)</f>
        <v>0</v>
      </c>
      <c r="BS235" s="55">
        <f t="shared" si="45"/>
        <v>0.53900000000000003</v>
      </c>
      <c r="BT235" s="56">
        <f>IFERROR(INDEX(Assumptions!$B:$B,MATCH(AB235,Assumptions!$A:$A,0))+INDEX(Assumptions!$C:$C,MATCH(AB235,Assumptions!$A:$A,0))+INDEX(Assumptions!$D:$D,MATCH(AB235,Assumptions!$A:$A,0))+INDEX(Assumptions!$G:$G,MATCH(AC235,Assumptions!$F:$F,0)),0)</f>
        <v>2.1999999999999999E-2</v>
      </c>
      <c r="BU235" s="26">
        <f t="shared" si="56"/>
        <v>25.039000000000001</v>
      </c>
      <c r="BV235" s="26">
        <f t="shared" si="46"/>
        <v>55.98</v>
      </c>
      <c r="BW235" s="26">
        <f t="shared" si="47"/>
        <v>58.80252100840336</v>
      </c>
      <c r="BX235" s="24">
        <v>2.5</v>
      </c>
      <c r="BY235" s="218">
        <v>139.94999999999999</v>
      </c>
      <c r="BZ235" s="145">
        <v>1</v>
      </c>
      <c r="CA235" s="26">
        <f t="shared" si="48"/>
        <v>25.039000000000001</v>
      </c>
      <c r="CB235" s="26">
        <f t="shared" si="49"/>
        <v>55.98</v>
      </c>
      <c r="CC235" s="315">
        <f t="shared" si="57"/>
        <v>0.55271525544837441</v>
      </c>
      <c r="CD235" s="26">
        <f t="shared" si="51"/>
        <v>0</v>
      </c>
      <c r="CE235" s="26" t="s">
        <v>211</v>
      </c>
      <c r="CF235" s="26">
        <v>3.85</v>
      </c>
      <c r="CG235" s="64"/>
      <c r="CH235" s="64"/>
      <c r="CI235" s="64"/>
      <c r="CJ235" s="64"/>
      <c r="CK235" s="64"/>
      <c r="CL235" s="64"/>
      <c r="CM235" s="64"/>
      <c r="CN235" s="64"/>
      <c r="CO235" s="53"/>
      <c r="CP235" s="53"/>
      <c r="CQ235" s="53"/>
      <c r="CR235" s="57"/>
      <c r="CS235" s="57"/>
      <c r="CT235" s="57"/>
      <c r="CU235" s="57"/>
      <c r="CV235" s="58"/>
      <c r="CW235" s="57"/>
      <c r="CX235" s="59"/>
      <c r="CY235" s="90"/>
      <c r="CZ235" s="60"/>
      <c r="DA235" s="60"/>
      <c r="DB235" s="120"/>
      <c r="DC235" s="61"/>
      <c r="DD235" s="61"/>
      <c r="DE235" s="61"/>
      <c r="DF235" s="61"/>
      <c r="DG235" s="61"/>
      <c r="DH235" s="61"/>
      <c r="DI235" s="61"/>
      <c r="DJ235" s="58"/>
      <c r="DK235" s="58"/>
      <c r="DL235" s="59"/>
      <c r="DM235" s="59"/>
      <c r="DN235" s="59"/>
      <c r="DO235" s="59"/>
      <c r="DP235" s="62"/>
      <c r="DQ235" s="62"/>
      <c r="DR235" s="62"/>
      <c r="DS235" s="123">
        <f t="shared" si="52"/>
        <v>0</v>
      </c>
      <c r="DT235" s="123">
        <f t="shared" si="53"/>
        <v>0</v>
      </c>
    </row>
    <row r="236" spans="1:124" s="66" customFormat="1" ht="15" hidden="1" customHeight="1">
      <c r="A236" s="52">
        <v>4200</v>
      </c>
      <c r="B236" s="52" t="s">
        <v>973</v>
      </c>
      <c r="C236" s="52" t="s">
        <v>971</v>
      </c>
      <c r="D236" s="52">
        <v>6108</v>
      </c>
      <c r="E236" s="52" t="s">
        <v>433</v>
      </c>
      <c r="F236" s="52" t="s">
        <v>438</v>
      </c>
      <c r="G236" s="52">
        <v>2</v>
      </c>
      <c r="H236" s="52"/>
      <c r="I236" s="180">
        <v>43542</v>
      </c>
      <c r="J236" s="25" t="s">
        <v>968</v>
      </c>
      <c r="K236" s="25" t="s">
        <v>479</v>
      </c>
      <c r="L236" s="181" t="s">
        <v>211</v>
      </c>
      <c r="M236" s="25" t="s">
        <v>488</v>
      </c>
      <c r="N236" s="217">
        <v>62046231</v>
      </c>
      <c r="O236" s="117" t="s">
        <v>955</v>
      </c>
      <c r="P236" s="51" t="s">
        <v>219</v>
      </c>
      <c r="Q236" s="25">
        <v>30</v>
      </c>
      <c r="R236" s="25" t="s">
        <v>7</v>
      </c>
      <c r="S236" s="73" t="s">
        <v>211</v>
      </c>
      <c r="T236" s="226" t="s">
        <v>1285</v>
      </c>
      <c r="U236" s="226" t="s">
        <v>563</v>
      </c>
      <c r="V236" s="226" t="s">
        <v>1278</v>
      </c>
      <c r="W236" s="226" t="s">
        <v>560</v>
      </c>
      <c r="X236" s="226" t="s">
        <v>956</v>
      </c>
      <c r="Y236" s="226" t="s">
        <v>4</v>
      </c>
      <c r="Z236" s="226" t="s">
        <v>4</v>
      </c>
      <c r="AA236" s="226" t="s">
        <v>211</v>
      </c>
      <c r="AB236" s="53" t="s">
        <v>220</v>
      </c>
      <c r="AC236" s="53" t="s">
        <v>221</v>
      </c>
      <c r="AD236" s="53" t="s">
        <v>258</v>
      </c>
      <c r="AE236" s="53" t="s">
        <v>741</v>
      </c>
      <c r="AF236" s="25"/>
      <c r="AG236" s="226" t="s">
        <v>145</v>
      </c>
      <c r="AH236" s="226" t="s">
        <v>628</v>
      </c>
      <c r="AI236" s="226" t="s">
        <v>643</v>
      </c>
      <c r="AJ236" s="24" t="s">
        <v>211</v>
      </c>
      <c r="AK236" s="221"/>
      <c r="AL236" s="428" t="s">
        <v>656</v>
      </c>
      <c r="AM236" s="182" t="s">
        <v>659</v>
      </c>
      <c r="AN236" s="182"/>
      <c r="AO236" s="182"/>
      <c r="AP236" s="182"/>
      <c r="AQ236" s="226" t="s">
        <v>672</v>
      </c>
      <c r="AR236" s="24">
        <v>650</v>
      </c>
      <c r="AS236" s="197">
        <v>5.05</v>
      </c>
      <c r="AT236" s="26" t="s">
        <v>1253</v>
      </c>
      <c r="AU236" s="24">
        <v>3000</v>
      </c>
      <c r="AV236" s="24"/>
      <c r="AW236" s="24" t="s">
        <v>972</v>
      </c>
      <c r="AX236" s="54"/>
      <c r="AY236" s="54"/>
      <c r="AZ236" s="54"/>
      <c r="BA236" s="219">
        <v>1.25</v>
      </c>
      <c r="BB236" s="63" t="s">
        <v>961</v>
      </c>
      <c r="BC236" s="26" t="s">
        <v>215</v>
      </c>
      <c r="BD236" s="26" t="s">
        <v>216</v>
      </c>
      <c r="BE236" s="26" t="s">
        <v>217</v>
      </c>
      <c r="BF236" s="26" t="s">
        <v>962</v>
      </c>
      <c r="BG236" s="26">
        <f>IFERROR((BV236*(1-Assumptions!$K$3))*(1-BT236),0)</f>
        <v>22.368033599999993</v>
      </c>
      <c r="BH236" s="26"/>
      <c r="BI236" s="26"/>
      <c r="BJ236" s="26"/>
      <c r="BK236" s="26">
        <v>23.9</v>
      </c>
      <c r="BL236" s="218">
        <v>21.7</v>
      </c>
      <c r="BM236" s="26"/>
      <c r="BN236" s="574">
        <f t="shared" si="59"/>
        <v>21.7</v>
      </c>
      <c r="BO236" s="143">
        <f>IFERROR(((IF(BN236&gt;0,BN236)))*INDEX(Assumptions!$B:$B,MATCH(AB236,Assumptions!$A:$A,0)),0)</f>
        <v>0.434</v>
      </c>
      <c r="BP236" s="55">
        <f>IFERROR(((IF(BN236&gt;0,BN236)))*INDEX(Assumptions!$C:$C,MATCH(AB236,Assumptions!$A:$A,0)),0)</f>
        <v>0</v>
      </c>
      <c r="BQ236" s="55">
        <f>IFERROR(((IF(BN236&gt;0,BN236)))*INDEX(Assumptions!$D:$D,MATCH(AB236,Assumptions!$A:$A,0)),0)</f>
        <v>4.3400000000000001E-2</v>
      </c>
      <c r="BR236" s="55">
        <f>IFERROR(((IF(BN236&gt;0,BN236)))*INDEX(Assumptions!$G:$G,MATCH(AC236,Assumptions!$F:$F,0)),0)</f>
        <v>0</v>
      </c>
      <c r="BS236" s="55">
        <f t="shared" si="45"/>
        <v>0.47739999999999999</v>
      </c>
      <c r="BT236" s="56">
        <f>IFERROR(INDEX(Assumptions!$B:$B,MATCH(AB236,Assumptions!$A:$A,0))+INDEX(Assumptions!$C:$C,MATCH(AB236,Assumptions!$A:$A,0))+INDEX(Assumptions!$D:$D,MATCH(AB236,Assumptions!$A:$A,0))+INDEX(Assumptions!$G:$G,MATCH(AC236,Assumptions!$F:$F,0)),0)</f>
        <v>2.1999999999999999E-2</v>
      </c>
      <c r="BU236" s="26">
        <f t="shared" si="56"/>
        <v>22.177399999999999</v>
      </c>
      <c r="BV236" s="26">
        <f t="shared" si="46"/>
        <v>51.98</v>
      </c>
      <c r="BW236" s="26">
        <f t="shared" si="47"/>
        <v>54.600840336134453</v>
      </c>
      <c r="BX236" s="24">
        <v>2.5</v>
      </c>
      <c r="BY236" s="218">
        <v>129.94999999999999</v>
      </c>
      <c r="BZ236" s="145">
        <v>1</v>
      </c>
      <c r="CA236" s="26">
        <f t="shared" si="48"/>
        <v>22.177399999999999</v>
      </c>
      <c r="CB236" s="26">
        <f t="shared" si="49"/>
        <v>51.98</v>
      </c>
      <c r="CC236" s="316">
        <f t="shared" si="57"/>
        <v>0.57334744132358595</v>
      </c>
      <c r="CD236" s="26">
        <f t="shared" si="51"/>
        <v>0</v>
      </c>
      <c r="CE236" s="26">
        <v>5.8</v>
      </c>
      <c r="CF236" s="26">
        <v>2.6</v>
      </c>
      <c r="CG236" s="64"/>
      <c r="CH236" s="64"/>
      <c r="CI236" s="64"/>
      <c r="CJ236" s="64"/>
      <c r="CK236" s="64"/>
      <c r="CL236" s="64"/>
      <c r="CM236" s="64"/>
      <c r="CN236" s="64">
        <v>43327</v>
      </c>
      <c r="CO236" s="53"/>
      <c r="CP236" s="53"/>
      <c r="CQ236" s="53"/>
      <c r="CR236" s="57"/>
      <c r="CS236" s="57"/>
      <c r="CT236" s="57"/>
      <c r="CU236" s="57"/>
      <c r="CV236" s="58"/>
      <c r="CW236" s="185"/>
      <c r="CX236" s="59"/>
      <c r="CY236" s="90"/>
      <c r="CZ236" s="60"/>
      <c r="DA236" s="60"/>
      <c r="DB236" s="120"/>
      <c r="DC236" s="61"/>
      <c r="DD236" s="61"/>
      <c r="DE236" s="61"/>
      <c r="DF236" s="61"/>
      <c r="DG236" s="61"/>
      <c r="DH236" s="61"/>
      <c r="DI236" s="61"/>
      <c r="DJ236" s="58"/>
      <c r="DK236" s="58"/>
      <c r="DL236" s="59"/>
      <c r="DM236" s="59"/>
      <c r="DN236" s="59"/>
      <c r="DO236" s="59"/>
      <c r="DP236" s="62"/>
      <c r="DQ236" s="62"/>
      <c r="DR236" s="62"/>
      <c r="DS236" s="123">
        <f t="shared" si="52"/>
        <v>0</v>
      </c>
      <c r="DT236" s="123">
        <f t="shared" si="53"/>
        <v>0</v>
      </c>
    </row>
    <row r="237" spans="1:124" s="66" customFormat="1" ht="15" hidden="1" customHeight="1">
      <c r="A237" s="52">
        <v>4205</v>
      </c>
      <c r="B237" s="52" t="s">
        <v>970</v>
      </c>
      <c r="C237" s="52" t="s">
        <v>971</v>
      </c>
      <c r="D237" s="52">
        <v>6109</v>
      </c>
      <c r="E237" s="52" t="s">
        <v>439</v>
      </c>
      <c r="F237" s="52" t="s">
        <v>441</v>
      </c>
      <c r="G237" s="52">
        <v>2</v>
      </c>
      <c r="H237" s="52"/>
      <c r="I237" s="180">
        <v>43542</v>
      </c>
      <c r="J237" s="25" t="s">
        <v>968</v>
      </c>
      <c r="K237" s="25" t="s">
        <v>479</v>
      </c>
      <c r="L237" s="181" t="s">
        <v>211</v>
      </c>
      <c r="M237" s="25" t="s">
        <v>488</v>
      </c>
      <c r="N237" s="217">
        <v>62046231</v>
      </c>
      <c r="O237" s="117" t="s">
        <v>955</v>
      </c>
      <c r="P237" s="51" t="s">
        <v>219</v>
      </c>
      <c r="Q237" s="25">
        <v>34</v>
      </c>
      <c r="R237" s="25">
        <v>29</v>
      </c>
      <c r="S237" s="73" t="s">
        <v>211</v>
      </c>
      <c r="T237" s="226" t="s">
        <v>1285</v>
      </c>
      <c r="U237" s="226" t="s">
        <v>564</v>
      </c>
      <c r="V237" s="226" t="s">
        <v>1278</v>
      </c>
      <c r="W237" s="226" t="s">
        <v>560</v>
      </c>
      <c r="X237" s="226" t="s">
        <v>956</v>
      </c>
      <c r="Y237" s="226" t="s">
        <v>4</v>
      </c>
      <c r="Z237" s="226" t="s">
        <v>4</v>
      </c>
      <c r="AA237" s="226" t="s">
        <v>211</v>
      </c>
      <c r="AB237" s="53" t="s">
        <v>220</v>
      </c>
      <c r="AC237" s="53" t="s">
        <v>221</v>
      </c>
      <c r="AD237" s="53" t="s">
        <v>258</v>
      </c>
      <c r="AE237" s="53" t="s">
        <v>741</v>
      </c>
      <c r="AF237" s="25"/>
      <c r="AG237" s="226" t="s">
        <v>145</v>
      </c>
      <c r="AH237" s="226" t="s">
        <v>628</v>
      </c>
      <c r="AI237" s="226" t="s">
        <v>643</v>
      </c>
      <c r="AJ237" s="24" t="s">
        <v>211</v>
      </c>
      <c r="AK237" s="221"/>
      <c r="AL237" s="428" t="s">
        <v>656</v>
      </c>
      <c r="AM237" s="182" t="s">
        <v>659</v>
      </c>
      <c r="AN237" s="182"/>
      <c r="AO237" s="182"/>
      <c r="AP237" s="182"/>
      <c r="AQ237" s="226" t="s">
        <v>672</v>
      </c>
      <c r="AR237" s="24">
        <v>750</v>
      </c>
      <c r="AS237" s="197">
        <v>5.05</v>
      </c>
      <c r="AT237" s="26" t="s">
        <v>1253</v>
      </c>
      <c r="AU237" s="24">
        <v>3000</v>
      </c>
      <c r="AV237" s="24"/>
      <c r="AW237" s="24" t="s">
        <v>972</v>
      </c>
      <c r="AX237" s="54"/>
      <c r="AY237" s="54"/>
      <c r="AZ237" s="54"/>
      <c r="BA237" s="219">
        <v>1.19</v>
      </c>
      <c r="BB237" s="63" t="s">
        <v>961</v>
      </c>
      <c r="BC237" s="26" t="s">
        <v>215</v>
      </c>
      <c r="BD237" s="26" t="s">
        <v>216</v>
      </c>
      <c r="BE237" s="26" t="s">
        <v>217</v>
      </c>
      <c r="BF237" s="26" t="s">
        <v>962</v>
      </c>
      <c r="BG237" s="26">
        <f>IFERROR((BV237*(1-Assumptions!$K$3))*(1-BT237),0)</f>
        <v>24.089313599999997</v>
      </c>
      <c r="BH237" s="26"/>
      <c r="BI237" s="26"/>
      <c r="BJ237" s="26"/>
      <c r="BK237" s="26">
        <v>24</v>
      </c>
      <c r="BL237" s="218">
        <v>23.5</v>
      </c>
      <c r="BM237" s="26"/>
      <c r="BN237" s="574">
        <f t="shared" si="59"/>
        <v>23.5</v>
      </c>
      <c r="BO237" s="143">
        <f>IFERROR(((IF(BN237&gt;0,BN237)))*INDEX(Assumptions!$B:$B,MATCH(AB237,Assumptions!$A:$A,0)),0)</f>
        <v>0.47000000000000003</v>
      </c>
      <c r="BP237" s="55">
        <f>IFERROR(((IF(BN237&gt;0,BN237)))*INDEX(Assumptions!$C:$C,MATCH(AB237,Assumptions!$A:$A,0)),0)</f>
        <v>0</v>
      </c>
      <c r="BQ237" s="55">
        <f>IFERROR(((IF(BN237&gt;0,BN237)))*INDEX(Assumptions!$D:$D,MATCH(AB237,Assumptions!$A:$A,0)),0)</f>
        <v>4.7E-2</v>
      </c>
      <c r="BR237" s="55">
        <f>IFERROR(((IF(BN237&gt;0,BN237)))*INDEX(Assumptions!$G:$G,MATCH(AC237,Assumptions!$F:$F,0)),0)</f>
        <v>0</v>
      </c>
      <c r="BS237" s="55">
        <f t="shared" si="45"/>
        <v>0.51700000000000002</v>
      </c>
      <c r="BT237" s="56">
        <f>IFERROR(INDEX(Assumptions!$B:$B,MATCH(AB237,Assumptions!$A:$A,0))+INDEX(Assumptions!$C:$C,MATCH(AB237,Assumptions!$A:$A,0))+INDEX(Assumptions!$D:$D,MATCH(AB237,Assumptions!$A:$A,0))+INDEX(Assumptions!$G:$G,MATCH(AC237,Assumptions!$F:$F,0)),0)</f>
        <v>2.1999999999999999E-2</v>
      </c>
      <c r="BU237" s="26">
        <f t="shared" si="56"/>
        <v>24.016999999999999</v>
      </c>
      <c r="BV237" s="26">
        <f t="shared" si="46"/>
        <v>55.98</v>
      </c>
      <c r="BW237" s="26">
        <f t="shared" si="47"/>
        <v>58.80252100840336</v>
      </c>
      <c r="BX237" s="24">
        <v>2.5</v>
      </c>
      <c r="BY237" s="218">
        <v>139.94999999999999</v>
      </c>
      <c r="BZ237" s="145">
        <v>1</v>
      </c>
      <c r="CA237" s="26">
        <f t="shared" si="48"/>
        <v>24.016999999999999</v>
      </c>
      <c r="CB237" s="26">
        <f t="shared" si="49"/>
        <v>55.98</v>
      </c>
      <c r="CC237" s="318">
        <f t="shared" si="57"/>
        <v>0.57097177563415502</v>
      </c>
      <c r="CD237" s="26">
        <f t="shared" si="51"/>
        <v>0</v>
      </c>
      <c r="CE237" s="26">
        <v>5.3</v>
      </c>
      <c r="CF237" s="26">
        <v>2.6</v>
      </c>
      <c r="CG237" s="64"/>
      <c r="CH237" s="64"/>
      <c r="CI237" s="64"/>
      <c r="CJ237" s="64"/>
      <c r="CK237" s="64"/>
      <c r="CL237" s="64"/>
      <c r="CM237" s="64"/>
      <c r="CN237" s="64">
        <v>43327</v>
      </c>
      <c r="CO237" s="53"/>
      <c r="CP237" s="53"/>
      <c r="CQ237" s="53"/>
      <c r="CR237" s="57"/>
      <c r="CS237" s="57"/>
      <c r="CT237" s="57"/>
      <c r="CU237" s="57"/>
      <c r="CV237" s="58"/>
      <c r="CW237" s="184"/>
      <c r="CX237" s="59"/>
      <c r="CY237" s="90"/>
      <c r="CZ237" s="60"/>
      <c r="DA237" s="60"/>
      <c r="DB237" s="120"/>
      <c r="DC237" s="61"/>
      <c r="DD237" s="61"/>
      <c r="DE237" s="61"/>
      <c r="DF237" s="61"/>
      <c r="DG237" s="61"/>
      <c r="DH237" s="61"/>
      <c r="DI237" s="61"/>
      <c r="DJ237" s="58"/>
      <c r="DK237" s="58"/>
      <c r="DL237" s="59"/>
      <c r="DM237" s="59"/>
      <c r="DN237" s="59"/>
      <c r="DO237" s="59"/>
      <c r="DP237" s="62"/>
      <c r="DQ237" s="62"/>
      <c r="DR237" s="62"/>
      <c r="DS237" s="123">
        <f t="shared" si="52"/>
        <v>0</v>
      </c>
      <c r="DT237" s="123">
        <f t="shared" si="53"/>
        <v>0</v>
      </c>
    </row>
    <row r="238" spans="1:124" s="66" customFormat="1" ht="15" hidden="1" customHeight="1">
      <c r="A238" s="25">
        <v>4241</v>
      </c>
      <c r="B238" s="52" t="s">
        <v>1553</v>
      </c>
      <c r="C238" s="52" t="s">
        <v>1078</v>
      </c>
      <c r="D238" s="52">
        <v>8145</v>
      </c>
      <c r="E238" s="25" t="s">
        <v>417</v>
      </c>
      <c r="F238" s="217" t="s">
        <v>1548</v>
      </c>
      <c r="G238" s="25">
        <v>3</v>
      </c>
      <c r="H238" s="25"/>
      <c r="I238" s="217"/>
      <c r="J238" s="25" t="s">
        <v>211</v>
      </c>
      <c r="K238" s="25" t="s">
        <v>479</v>
      </c>
      <c r="L238" s="25" t="s">
        <v>211</v>
      </c>
      <c r="M238" s="25" t="s">
        <v>486</v>
      </c>
      <c r="N238" s="25">
        <v>62034990</v>
      </c>
      <c r="O238" s="117" t="s">
        <v>1169</v>
      </c>
      <c r="P238" s="51" t="s">
        <v>489</v>
      </c>
      <c r="Q238" s="25" t="s">
        <v>211</v>
      </c>
      <c r="R238" s="25" t="s">
        <v>211</v>
      </c>
      <c r="S238" s="217" t="s">
        <v>512</v>
      </c>
      <c r="T238" s="24" t="s">
        <v>211</v>
      </c>
      <c r="U238" s="24" t="s">
        <v>4</v>
      </c>
      <c r="V238" s="205" t="s">
        <v>1279</v>
      </c>
      <c r="W238" s="24" t="s">
        <v>1207</v>
      </c>
      <c r="X238" s="24" t="s">
        <v>1208</v>
      </c>
      <c r="Y238" s="24" t="s">
        <v>4</v>
      </c>
      <c r="Z238" s="24" t="s">
        <v>4</v>
      </c>
      <c r="AA238" s="24" t="s">
        <v>211</v>
      </c>
      <c r="AB238" s="53" t="s">
        <v>220</v>
      </c>
      <c r="AC238" s="53" t="s">
        <v>221</v>
      </c>
      <c r="AD238" s="313" t="s">
        <v>258</v>
      </c>
      <c r="AE238" s="53" t="s">
        <v>741</v>
      </c>
      <c r="AF238" s="25"/>
      <c r="AG238" s="24" t="s">
        <v>590</v>
      </c>
      <c r="AH238" s="226" t="s">
        <v>604</v>
      </c>
      <c r="AI238" s="24" t="s">
        <v>211</v>
      </c>
      <c r="AJ238" s="24" t="s">
        <v>648</v>
      </c>
      <c r="AK238" s="24"/>
      <c r="AL238" s="428" t="s">
        <v>650</v>
      </c>
      <c r="AM238" s="24" t="s">
        <v>652</v>
      </c>
      <c r="AN238" s="226"/>
      <c r="AO238" s="226"/>
      <c r="AP238" s="226"/>
      <c r="AQ238" s="226" t="s">
        <v>678</v>
      </c>
      <c r="AR238" s="226">
        <v>260</v>
      </c>
      <c r="AS238" s="197">
        <v>3.8</v>
      </c>
      <c r="AT238" s="26" t="s">
        <v>1256</v>
      </c>
      <c r="AU238" s="226" t="s">
        <v>695</v>
      </c>
      <c r="AV238" s="24" t="s">
        <v>713</v>
      </c>
      <c r="AW238" s="24">
        <v>22</v>
      </c>
      <c r="AX238" s="54"/>
      <c r="AY238" s="54"/>
      <c r="AZ238" s="54"/>
      <c r="BA238" s="506">
        <v>0.89</v>
      </c>
      <c r="BB238" s="63"/>
      <c r="BC238" s="26" t="s">
        <v>215</v>
      </c>
      <c r="BD238" s="26" t="s">
        <v>216</v>
      </c>
      <c r="BE238" s="26" t="s">
        <v>217</v>
      </c>
      <c r="BF238" s="26" t="s">
        <v>962</v>
      </c>
      <c r="BG238" s="26">
        <f>IFERROR((BV238*(1-Assumptions!$K$3))*(1-BT238),0)</f>
        <v>17.211078719999996</v>
      </c>
      <c r="BH238" s="26">
        <v>45</v>
      </c>
      <c r="BI238" s="26"/>
      <c r="BJ238" s="26"/>
      <c r="BK238" s="26">
        <v>21</v>
      </c>
      <c r="BL238" s="296">
        <v>23.3</v>
      </c>
      <c r="BM238" s="26"/>
      <c r="BN238" s="576">
        <f t="shared" si="59"/>
        <v>23.3</v>
      </c>
      <c r="BO238" s="143">
        <f>IFERROR(((IF(BN238&gt;0,BN238)))*INDEX(Assumptions!$B:$B,MATCH(AB238,Assumptions!$A:$A,0)),0)</f>
        <v>0.46600000000000003</v>
      </c>
      <c r="BP238" s="55">
        <f>IFERROR(((IF(BN238&gt;0,BN238)))*INDEX(Assumptions!$C:$C,MATCH(AB238,Assumptions!$A:$A,0)),0)</f>
        <v>0</v>
      </c>
      <c r="BQ238" s="55">
        <f>IFERROR(((IF(BN238&gt;0,BN238)))*INDEX(Assumptions!$D:$D,MATCH(AB238,Assumptions!$A:$A,0)),0)</f>
        <v>4.6600000000000003E-2</v>
      </c>
      <c r="BR238" s="55">
        <f>IFERROR(((IF(BN238&gt;0,BN238)))*INDEX(Assumptions!$G:$G,MATCH(AC238,Assumptions!$F:$F,0)),0)</f>
        <v>0</v>
      </c>
      <c r="BS238" s="55">
        <f t="shared" si="45"/>
        <v>0.51260000000000006</v>
      </c>
      <c r="BT238" s="56">
        <f>IFERROR(INDEX(Assumptions!$B:$B,MATCH(AB238,Assumptions!$A:$A,0))+INDEX(Assumptions!$C:$C,MATCH(AB238,Assumptions!$A:$A,0))+INDEX(Assumptions!$D:$D,MATCH(AB238,Assumptions!$A:$A,0))+INDEX(Assumptions!$G:$G,MATCH(AC238,Assumptions!$F:$F,0)),0)</f>
        <v>2.1999999999999999E-2</v>
      </c>
      <c r="BU238" s="26">
        <f>((IF(BN238&gt;0,BN238,IF(BM238&gt;0,BM238,IF(BI238&gt;0,BI238,0)))))+BS238</f>
        <v>23.8126</v>
      </c>
      <c r="BV238" s="26">
        <f t="shared" si="46"/>
        <v>39.995999999999995</v>
      </c>
      <c r="BW238" s="26">
        <f t="shared" si="47"/>
        <v>42.012605042016808</v>
      </c>
      <c r="BX238" s="24">
        <v>2.5</v>
      </c>
      <c r="BY238" s="218">
        <v>99.99</v>
      </c>
      <c r="BZ238" s="145">
        <v>1</v>
      </c>
      <c r="CA238" s="26">
        <f t="shared" si="48"/>
        <v>23.8126</v>
      </c>
      <c r="CB238" s="26">
        <f t="shared" si="49"/>
        <v>39.995999999999995</v>
      </c>
      <c r="CC238" s="315">
        <f>IF(SUM(BM238:BN238)=0,0,(BV238-BU238)/BV238)</f>
        <v>0.40462546254625453</v>
      </c>
      <c r="CD238" s="26">
        <f t="shared" si="51"/>
        <v>495</v>
      </c>
      <c r="CE238" s="26"/>
      <c r="CF238" s="26"/>
      <c r="CG238" s="64"/>
      <c r="CH238" s="64"/>
      <c r="CI238" s="64"/>
      <c r="CJ238" s="64"/>
      <c r="CK238" s="64"/>
      <c r="CL238" s="64"/>
      <c r="CM238" s="64"/>
      <c r="CN238" s="64"/>
      <c r="CO238" s="65"/>
      <c r="CP238" s="65"/>
      <c r="CQ238" s="53"/>
      <c r="CR238" s="173">
        <v>11</v>
      </c>
      <c r="CS238" s="173" t="s">
        <v>211</v>
      </c>
      <c r="CT238" s="176">
        <v>32</v>
      </c>
      <c r="CU238" s="57"/>
      <c r="CV238" s="57"/>
      <c r="CW238" s="58"/>
      <c r="CX238" s="544"/>
      <c r="CY238" s="544" t="s">
        <v>1739</v>
      </c>
      <c r="CZ238" s="60"/>
      <c r="DA238" s="60"/>
      <c r="DB238" s="60"/>
      <c r="DC238" s="120"/>
      <c r="DD238" s="61"/>
      <c r="DE238" s="61"/>
      <c r="DF238" s="61"/>
      <c r="DG238" s="61"/>
      <c r="DH238" s="61"/>
      <c r="DI238" s="61"/>
      <c r="DJ238" s="58"/>
      <c r="DK238" s="58"/>
      <c r="DL238" s="58"/>
      <c r="DM238" s="59"/>
      <c r="DN238" s="59"/>
      <c r="DO238" s="59"/>
      <c r="DP238" s="62"/>
      <c r="DQ238" s="62"/>
      <c r="DR238" s="62"/>
      <c r="DS238" s="123">
        <f t="shared" si="52"/>
        <v>0</v>
      </c>
      <c r="DT238" s="123">
        <f t="shared" si="53"/>
        <v>0</v>
      </c>
    </row>
    <row r="239" spans="1:124" s="66" customFormat="1" ht="15" hidden="1" customHeight="1">
      <c r="A239" s="206">
        <v>4245</v>
      </c>
      <c r="B239" s="206" t="s">
        <v>1089</v>
      </c>
      <c r="C239" s="206" t="s">
        <v>986</v>
      </c>
      <c r="D239" s="206">
        <v>4014</v>
      </c>
      <c r="E239" s="189" t="s">
        <v>1090</v>
      </c>
      <c r="F239" s="189" t="s">
        <v>1091</v>
      </c>
      <c r="G239" s="25" t="s">
        <v>1092</v>
      </c>
      <c r="H239" s="25"/>
      <c r="I239" s="180"/>
      <c r="J239" s="25"/>
      <c r="K239" s="25" t="s">
        <v>1180</v>
      </c>
      <c r="L239" s="181" t="s">
        <v>211</v>
      </c>
      <c r="M239" s="25" t="s">
        <v>218</v>
      </c>
      <c r="N239" s="25">
        <v>62033290</v>
      </c>
      <c r="O239" s="117" t="s">
        <v>1093</v>
      </c>
      <c r="P239" s="157" t="s">
        <v>489</v>
      </c>
      <c r="Q239" s="25" t="s">
        <v>211</v>
      </c>
      <c r="R239" s="25"/>
      <c r="S239" s="25" t="s">
        <v>1094</v>
      </c>
      <c r="T239" s="24" t="s">
        <v>211</v>
      </c>
      <c r="U239" s="24" t="s">
        <v>1095</v>
      </c>
      <c r="V239" s="226" t="s">
        <v>551</v>
      </c>
      <c r="W239" s="24" t="s">
        <v>211</v>
      </c>
      <c r="X239" s="24" t="s">
        <v>1039</v>
      </c>
      <c r="Y239" s="24" t="s">
        <v>4</v>
      </c>
      <c r="Z239" s="24" t="s">
        <v>4</v>
      </c>
      <c r="AA239" s="24" t="s">
        <v>211</v>
      </c>
      <c r="AB239" s="53" t="s">
        <v>220</v>
      </c>
      <c r="AC239" s="53" t="s">
        <v>221</v>
      </c>
      <c r="AD239" s="53" t="s">
        <v>258</v>
      </c>
      <c r="AE239" s="53" t="s">
        <v>741</v>
      </c>
      <c r="AF239" s="25"/>
      <c r="AG239" s="24" t="s">
        <v>222</v>
      </c>
      <c r="AH239" s="24" t="s">
        <v>1096</v>
      </c>
      <c r="AI239" s="24"/>
      <c r="AJ239" s="24" t="s">
        <v>211</v>
      </c>
      <c r="AK239" s="24"/>
      <c r="AL239" s="428" t="s">
        <v>650</v>
      </c>
      <c r="AM239" s="226" t="s">
        <v>213</v>
      </c>
      <c r="AN239" s="226"/>
      <c r="AO239" s="226"/>
      <c r="AP239" s="226"/>
      <c r="AQ239" s="226" t="s">
        <v>214</v>
      </c>
      <c r="AR239" s="24">
        <v>800</v>
      </c>
      <c r="AS239" s="197">
        <v>5.15</v>
      </c>
      <c r="AT239" s="26" t="s">
        <v>1251</v>
      </c>
      <c r="AU239" s="24"/>
      <c r="AV239" s="24"/>
      <c r="AW239" s="24"/>
      <c r="AX239" s="54"/>
      <c r="AY239" s="54"/>
      <c r="AZ239" s="54"/>
      <c r="BA239" s="219">
        <v>1.48</v>
      </c>
      <c r="BB239" s="63" t="s">
        <v>1001</v>
      </c>
      <c r="BC239" s="26" t="s">
        <v>215</v>
      </c>
      <c r="BD239" s="26" t="s">
        <v>216</v>
      </c>
      <c r="BE239" s="26" t="s">
        <v>217</v>
      </c>
      <c r="BF239" s="26" t="s">
        <v>962</v>
      </c>
      <c r="BG239" s="26">
        <f>IFERROR((BV239*(1-Assumptions!$K$3))*(1-BT239),0)</f>
        <v>25.810593599999994</v>
      </c>
      <c r="BH239" s="26"/>
      <c r="BI239" s="26"/>
      <c r="BJ239" s="26"/>
      <c r="BK239" s="26">
        <v>24.6</v>
      </c>
      <c r="BL239" s="218"/>
      <c r="BM239" s="26"/>
      <c r="BN239" s="26">
        <f t="shared" si="59"/>
        <v>24.6</v>
      </c>
      <c r="BO239" s="143">
        <f>IFERROR(((IF(BN239&gt;0,BN239)))*INDEX(Assumptions!$B:$B,MATCH(AB239,Assumptions!$A:$A,0)),0)</f>
        <v>0.49200000000000005</v>
      </c>
      <c r="BP239" s="55">
        <f>IFERROR(((IF(BN239&gt;0,BN239)))*INDEX(Assumptions!$C:$C,MATCH(AB239,Assumptions!$A:$A,0)),0)</f>
        <v>0</v>
      </c>
      <c r="BQ239" s="55">
        <f>IFERROR(((IF(BN239&gt;0,BN239)))*INDEX(Assumptions!$D:$D,MATCH(AB239,Assumptions!$A:$A,0)),0)</f>
        <v>4.9200000000000001E-2</v>
      </c>
      <c r="BR239" s="55">
        <f>IFERROR(((IF(BN239&gt;0,BN239)))*INDEX(Assumptions!$G:$G,MATCH(AC239,Assumptions!$F:$F,0)),0)</f>
        <v>0</v>
      </c>
      <c r="BS239" s="55">
        <f t="shared" si="45"/>
        <v>0.54120000000000001</v>
      </c>
      <c r="BT239" s="56">
        <f>IFERROR(INDEX(Assumptions!$B:$B,MATCH(AB239,Assumptions!$A:$A,0))+INDEX(Assumptions!$C:$C,MATCH(AB239,Assumptions!$A:$A,0))+INDEX(Assumptions!$D:$D,MATCH(AB239,Assumptions!$A:$A,0))+INDEX(Assumptions!$G:$G,MATCH(AC239,Assumptions!$F:$F,0)),0)</f>
        <v>2.1999999999999999E-2</v>
      </c>
      <c r="BU239" s="26">
        <f t="shared" ref="BU239:BU261" si="60">((IF(BN239&gt;0,BN239,IF(BJ239&gt;0,BJ239,IF(BI239&gt;0, BI239,0)))))+BS239</f>
        <v>25.141200000000001</v>
      </c>
      <c r="BV239" s="26">
        <f t="shared" si="46"/>
        <v>59.98</v>
      </c>
      <c r="BW239" s="26">
        <f t="shared" si="47"/>
        <v>63.004201680672267</v>
      </c>
      <c r="BX239" s="24">
        <v>2.5</v>
      </c>
      <c r="BY239" s="218">
        <v>149.94999999999999</v>
      </c>
      <c r="BZ239" s="145">
        <v>1</v>
      </c>
      <c r="CA239" s="26">
        <f t="shared" si="48"/>
        <v>25.141200000000001</v>
      </c>
      <c r="CB239" s="26">
        <f t="shared" si="49"/>
        <v>59.98</v>
      </c>
      <c r="CC239" s="316">
        <f t="shared" ref="CC239:CC261" si="61">IF(SUM(BI239:BN239)=0,0,(BV239-BU239)/BV239)</f>
        <v>0.5808402800933643</v>
      </c>
      <c r="CD239" s="26">
        <f t="shared" si="51"/>
        <v>0</v>
      </c>
      <c r="CE239" s="26">
        <v>1.4</v>
      </c>
      <c r="CF239" s="26">
        <v>3.4</v>
      </c>
      <c r="CG239" s="64"/>
      <c r="CH239" s="64"/>
      <c r="CI239" s="64"/>
      <c r="CJ239" s="64"/>
      <c r="CK239" s="64"/>
      <c r="CL239" s="64"/>
      <c r="CM239" s="64"/>
      <c r="CN239" s="64"/>
      <c r="CO239" s="53"/>
      <c r="CP239" s="53"/>
      <c r="CQ239" s="53"/>
      <c r="CR239" s="57"/>
      <c r="CS239" s="57"/>
      <c r="CT239" s="57"/>
      <c r="CU239" s="57"/>
      <c r="CV239" s="58"/>
      <c r="CW239" s="57"/>
      <c r="CX239" s="59"/>
      <c r="CY239" s="90"/>
      <c r="CZ239" s="60"/>
      <c r="DA239" s="60"/>
      <c r="DB239" s="120"/>
      <c r="DC239" s="61"/>
      <c r="DD239" s="61"/>
      <c r="DE239" s="61"/>
      <c r="DF239" s="61"/>
      <c r="DG239" s="61"/>
      <c r="DH239" s="61"/>
      <c r="DI239" s="61"/>
      <c r="DJ239" s="58"/>
      <c r="DK239" s="58"/>
      <c r="DL239" s="59"/>
      <c r="DM239" s="59"/>
      <c r="DN239" s="59"/>
      <c r="DO239" s="59"/>
      <c r="DP239" s="62"/>
      <c r="DQ239" s="62"/>
      <c r="DR239" s="62"/>
      <c r="DS239" s="123">
        <f t="shared" si="52"/>
        <v>0</v>
      </c>
      <c r="DT239" s="123">
        <f t="shared" si="53"/>
        <v>0</v>
      </c>
    </row>
    <row r="240" spans="1:124" s="66" customFormat="1" ht="15" hidden="1" customHeight="1">
      <c r="A240" s="206">
        <v>4250</v>
      </c>
      <c r="B240" s="206" t="s">
        <v>1097</v>
      </c>
      <c r="C240" s="206" t="s">
        <v>977</v>
      </c>
      <c r="D240" s="206">
        <v>2001</v>
      </c>
      <c r="E240" s="189" t="s">
        <v>1098</v>
      </c>
      <c r="F240" s="189" t="s">
        <v>1054</v>
      </c>
      <c r="G240" s="25" t="s">
        <v>1092</v>
      </c>
      <c r="H240" s="25"/>
      <c r="I240" s="180"/>
      <c r="J240" s="25"/>
      <c r="K240" s="25" t="s">
        <v>1180</v>
      </c>
      <c r="L240" s="181" t="s">
        <v>211</v>
      </c>
      <c r="M240" s="25" t="s">
        <v>218</v>
      </c>
      <c r="N240" s="217">
        <v>62033290</v>
      </c>
      <c r="O240" s="117" t="s">
        <v>1093</v>
      </c>
      <c r="P240" s="157" t="s">
        <v>489</v>
      </c>
      <c r="Q240" s="25" t="s">
        <v>211</v>
      </c>
      <c r="R240" s="25" t="s">
        <v>211</v>
      </c>
      <c r="S240" s="25" t="s">
        <v>978</v>
      </c>
      <c r="T240" s="24" t="s">
        <v>649</v>
      </c>
      <c r="U240" s="24" t="s">
        <v>1095</v>
      </c>
      <c r="V240" s="24" t="s">
        <v>551</v>
      </c>
      <c r="W240" s="24" t="s">
        <v>211</v>
      </c>
      <c r="X240" s="24" t="s">
        <v>1039</v>
      </c>
      <c r="Y240" s="24" t="s">
        <v>4</v>
      </c>
      <c r="Z240" s="24" t="s">
        <v>4</v>
      </c>
      <c r="AA240" s="24" t="s">
        <v>211</v>
      </c>
      <c r="AB240" s="53" t="s">
        <v>220</v>
      </c>
      <c r="AC240" s="53" t="s">
        <v>221</v>
      </c>
      <c r="AD240" s="53" t="s">
        <v>258</v>
      </c>
      <c r="AE240" s="53" t="s">
        <v>211</v>
      </c>
      <c r="AF240" s="25"/>
      <c r="AG240" s="24" t="s">
        <v>592</v>
      </c>
      <c r="AH240" s="24" t="s">
        <v>109</v>
      </c>
      <c r="AI240" s="24" t="s">
        <v>1057</v>
      </c>
      <c r="AJ240" s="24" t="s">
        <v>211</v>
      </c>
      <c r="AK240" s="24"/>
      <c r="AL240" s="428" t="s">
        <v>650</v>
      </c>
      <c r="AM240" s="24" t="s">
        <v>213</v>
      </c>
      <c r="AN240" s="226"/>
      <c r="AO240" s="226"/>
      <c r="AP240" s="226"/>
      <c r="AQ240" s="24" t="s">
        <v>214</v>
      </c>
      <c r="AR240" s="24">
        <v>850</v>
      </c>
      <c r="AS240" s="197">
        <v>4.95</v>
      </c>
      <c r="AT240" s="26" t="s">
        <v>1259</v>
      </c>
      <c r="AU240" s="24"/>
      <c r="AV240" s="24"/>
      <c r="AW240" s="24"/>
      <c r="AX240" s="54"/>
      <c r="AY240" s="54"/>
      <c r="AZ240" s="54"/>
      <c r="BA240" s="219">
        <v>2.8</v>
      </c>
      <c r="BB240" s="63" t="s">
        <v>1099</v>
      </c>
      <c r="BC240" s="26" t="s">
        <v>215</v>
      </c>
      <c r="BD240" s="26" t="s">
        <v>216</v>
      </c>
      <c r="BE240" s="26" t="s">
        <v>217</v>
      </c>
      <c r="BF240" s="26" t="s">
        <v>962</v>
      </c>
      <c r="BG240" s="26">
        <f>IFERROR((BV240*(1-Assumptions!$K$3))*(1-BT240),0)</f>
        <v>29.25315359999999</v>
      </c>
      <c r="BH240" s="26"/>
      <c r="BI240" s="26"/>
      <c r="BJ240" s="26"/>
      <c r="BK240" s="26">
        <v>29.9</v>
      </c>
      <c r="BL240" s="218"/>
      <c r="BM240" s="26"/>
      <c r="BN240" s="26">
        <f t="shared" si="59"/>
        <v>29.9</v>
      </c>
      <c r="BO240" s="143">
        <f>IFERROR(((IF(BN240&gt;0,BN240)))*INDEX(Assumptions!$B:$B,MATCH(AB240,Assumptions!$A:$A,0)),0)</f>
        <v>0.59799999999999998</v>
      </c>
      <c r="BP240" s="55">
        <f>IFERROR(((IF(BN240&gt;0,BN240)))*INDEX(Assumptions!$C:$C,MATCH(AB240,Assumptions!$A:$A,0)),0)</f>
        <v>0</v>
      </c>
      <c r="BQ240" s="55">
        <f>IFERROR(((IF(BN240&gt;0,BN240)))*INDEX(Assumptions!$D:$D,MATCH(AB240,Assumptions!$A:$A,0)),0)</f>
        <v>5.9799999999999999E-2</v>
      </c>
      <c r="BR240" s="55">
        <f>IFERROR(((IF(BN240&gt;0,BN240)))*INDEX(Assumptions!$G:$G,MATCH(AC240,Assumptions!$F:$F,0)),0)</f>
        <v>0</v>
      </c>
      <c r="BS240" s="55">
        <f t="shared" si="45"/>
        <v>0.65779999999999994</v>
      </c>
      <c r="BT240" s="56">
        <f>IFERROR(INDEX(Assumptions!$B:$B,MATCH(AB240,Assumptions!$A:$A,0))+INDEX(Assumptions!$C:$C,MATCH(AB240,Assumptions!$A:$A,0))+INDEX(Assumptions!$D:$D,MATCH(AB240,Assumptions!$A:$A,0))+INDEX(Assumptions!$G:$G,MATCH(AC240,Assumptions!$F:$F,0)),0)</f>
        <v>2.1999999999999999E-2</v>
      </c>
      <c r="BU240" s="26">
        <f t="shared" si="60"/>
        <v>30.5578</v>
      </c>
      <c r="BV240" s="26">
        <f t="shared" si="46"/>
        <v>67.97999999999999</v>
      </c>
      <c r="BW240" s="26">
        <f t="shared" si="47"/>
        <v>71.407563025210081</v>
      </c>
      <c r="BX240" s="24">
        <v>2.5</v>
      </c>
      <c r="BY240" s="218">
        <v>169.95</v>
      </c>
      <c r="BZ240" s="145">
        <v>1</v>
      </c>
      <c r="CA240" s="26">
        <f t="shared" si="48"/>
        <v>30.5578</v>
      </c>
      <c r="CB240" s="26">
        <f t="shared" si="49"/>
        <v>67.97999999999999</v>
      </c>
      <c r="CC240" s="315">
        <f t="shared" si="61"/>
        <v>0.55048837893498082</v>
      </c>
      <c r="CD240" s="26">
        <f t="shared" si="51"/>
        <v>0</v>
      </c>
      <c r="CE240" s="26" t="s">
        <v>211</v>
      </c>
      <c r="CF240" s="26">
        <v>3.05</v>
      </c>
      <c r="CG240" s="64"/>
      <c r="CH240" s="64"/>
      <c r="CI240" s="64"/>
      <c r="CJ240" s="64"/>
      <c r="CK240" s="64"/>
      <c r="CL240" s="64"/>
      <c r="CM240" s="64"/>
      <c r="CN240" s="64"/>
      <c r="CO240" s="53"/>
      <c r="CP240" s="53"/>
      <c r="CQ240" s="53"/>
      <c r="CR240" s="57"/>
      <c r="CS240" s="57"/>
      <c r="CT240" s="57"/>
      <c r="CU240" s="57"/>
      <c r="CV240" s="58"/>
      <c r="CW240" s="57"/>
      <c r="CX240" s="59"/>
      <c r="CY240" s="90"/>
      <c r="CZ240" s="60"/>
      <c r="DA240" s="60"/>
      <c r="DB240" s="120"/>
      <c r="DC240" s="61"/>
      <c r="DD240" s="61"/>
      <c r="DE240" s="61"/>
      <c r="DF240" s="61"/>
      <c r="DG240" s="61"/>
      <c r="DH240" s="61"/>
      <c r="DI240" s="61"/>
      <c r="DJ240" s="58"/>
      <c r="DK240" s="58"/>
      <c r="DL240" s="59"/>
      <c r="DM240" s="59"/>
      <c r="DN240" s="59"/>
      <c r="DO240" s="59"/>
      <c r="DP240" s="62"/>
      <c r="DQ240" s="62"/>
      <c r="DR240" s="62"/>
      <c r="DS240" s="123">
        <f t="shared" si="52"/>
        <v>0</v>
      </c>
      <c r="DT240" s="123">
        <f t="shared" si="53"/>
        <v>0</v>
      </c>
    </row>
    <row r="241" spans="1:124" s="66" customFormat="1" ht="15" hidden="1" customHeight="1">
      <c r="A241" s="206">
        <v>4285</v>
      </c>
      <c r="B241" s="206" t="s">
        <v>1100</v>
      </c>
      <c r="C241" s="206" t="s">
        <v>977</v>
      </c>
      <c r="D241" s="206">
        <v>2005</v>
      </c>
      <c r="E241" s="189" t="s">
        <v>1101</v>
      </c>
      <c r="F241" s="189" t="s">
        <v>1102</v>
      </c>
      <c r="G241" s="25" t="s">
        <v>1092</v>
      </c>
      <c r="H241" s="25"/>
      <c r="I241" s="180"/>
      <c r="J241" s="25"/>
      <c r="K241" s="25" t="s">
        <v>479</v>
      </c>
      <c r="L241" s="181" t="s">
        <v>211</v>
      </c>
      <c r="M241" s="25" t="s">
        <v>1062</v>
      </c>
      <c r="N241" s="217">
        <v>62114210</v>
      </c>
      <c r="O241" s="117" t="s">
        <v>1104</v>
      </c>
      <c r="P241" s="51" t="s">
        <v>490</v>
      </c>
      <c r="Q241" s="25" t="s">
        <v>211</v>
      </c>
      <c r="R241" s="25" t="s">
        <v>211</v>
      </c>
      <c r="S241" s="25"/>
      <c r="T241" s="24"/>
      <c r="U241" s="24" t="s">
        <v>211</v>
      </c>
      <c r="V241" s="24" t="s">
        <v>1105</v>
      </c>
      <c r="W241" s="24" t="s">
        <v>211</v>
      </c>
      <c r="X241" s="24" t="s">
        <v>1062</v>
      </c>
      <c r="Y241" s="24" t="s">
        <v>4</v>
      </c>
      <c r="Z241" s="24" t="s">
        <v>4</v>
      </c>
      <c r="AA241" s="24" t="s">
        <v>211</v>
      </c>
      <c r="AB241" s="53" t="s">
        <v>220</v>
      </c>
      <c r="AC241" s="53" t="s">
        <v>9</v>
      </c>
      <c r="AD241" s="53" t="s">
        <v>281</v>
      </c>
      <c r="AE241" s="53" t="s">
        <v>211</v>
      </c>
      <c r="AF241" s="25"/>
      <c r="AG241" s="24" t="s">
        <v>592</v>
      </c>
      <c r="AH241" s="24" t="s">
        <v>1106</v>
      </c>
      <c r="AI241" s="24"/>
      <c r="AJ241" s="24" t="s">
        <v>211</v>
      </c>
      <c r="AK241" s="24"/>
      <c r="AL241" s="24" t="s">
        <v>1107</v>
      </c>
      <c r="AM241" s="24" t="s">
        <v>1108</v>
      </c>
      <c r="AN241" s="226"/>
      <c r="AO241" s="226"/>
      <c r="AP241" s="226"/>
      <c r="AQ241" s="24" t="s">
        <v>670</v>
      </c>
      <c r="AR241" s="24">
        <v>200</v>
      </c>
      <c r="AS241" s="197"/>
      <c r="AT241" s="26" t="s">
        <v>1259</v>
      </c>
      <c r="AU241" s="24" t="s">
        <v>1109</v>
      </c>
      <c r="AV241" s="24"/>
      <c r="AW241" s="24"/>
      <c r="AX241" s="54"/>
      <c r="AY241" s="54"/>
      <c r="AZ241" s="54"/>
      <c r="BA241" s="219" t="s">
        <v>211</v>
      </c>
      <c r="BB241" s="63"/>
      <c r="BC241" s="26" t="s">
        <v>215</v>
      </c>
      <c r="BD241" s="26" t="s">
        <v>216</v>
      </c>
      <c r="BE241" s="26" t="s">
        <v>1110</v>
      </c>
      <c r="BF241" s="26" t="s">
        <v>962</v>
      </c>
      <c r="BG241" s="26">
        <f>IFERROR((BV241*(1-Assumptions!$K$3))*(1-BT241),0)</f>
        <v>13.7616336</v>
      </c>
      <c r="BH241" s="26"/>
      <c r="BI241" s="26"/>
      <c r="BJ241" s="26"/>
      <c r="BK241" s="26">
        <v>14</v>
      </c>
      <c r="BL241" s="218"/>
      <c r="BM241" s="26"/>
      <c r="BN241" s="26">
        <f t="shared" si="59"/>
        <v>14</v>
      </c>
      <c r="BO241" s="143">
        <f>IFERROR(((IF(BN241&gt;0,BN241)))*INDEX(Assumptions!$B:$B,MATCH(AB241,Assumptions!$A:$A,0)),0)</f>
        <v>0.28000000000000003</v>
      </c>
      <c r="BP241" s="55">
        <f>IFERROR(((IF(BN241&gt;0,BN241)))*INDEX(Assumptions!$C:$C,MATCH(AB241,Assumptions!$A:$A,0)),0)</f>
        <v>0</v>
      </c>
      <c r="BQ241" s="55">
        <f>IFERROR(((IF(BN241&gt;0,BN241)))*INDEX(Assumptions!$D:$D,MATCH(AB241,Assumptions!$A:$A,0)),0)</f>
        <v>2.8000000000000001E-2</v>
      </c>
      <c r="BR241" s="55">
        <f>IFERROR(((IF(BN241&gt;0,BN241)))*INDEX(Assumptions!$G:$G,MATCH(AC241,Assumptions!$F:$F,0)),0)</f>
        <v>0</v>
      </c>
      <c r="BS241" s="55">
        <f t="shared" si="45"/>
        <v>0.30800000000000005</v>
      </c>
      <c r="BT241" s="56">
        <f>IFERROR(INDEX(Assumptions!$B:$B,MATCH(AB241,Assumptions!$A:$A,0))+INDEX(Assumptions!$C:$C,MATCH(AB241,Assumptions!$A:$A,0))+INDEX(Assumptions!$D:$D,MATCH(AB241,Assumptions!$A:$A,0))+INDEX(Assumptions!$G:$G,MATCH(AC241,Assumptions!$F:$F,0)),0)</f>
        <v>2.1999999999999999E-2</v>
      </c>
      <c r="BU241" s="26">
        <f t="shared" si="60"/>
        <v>14.308</v>
      </c>
      <c r="BV241" s="26">
        <f t="shared" si="46"/>
        <v>31.98</v>
      </c>
      <c r="BW241" s="26">
        <f t="shared" si="47"/>
        <v>33.592436974789919</v>
      </c>
      <c r="BX241" s="24">
        <v>2.5</v>
      </c>
      <c r="BY241" s="218">
        <v>79.95</v>
      </c>
      <c r="BZ241" s="145">
        <v>1</v>
      </c>
      <c r="CA241" s="26">
        <f t="shared" si="48"/>
        <v>14.308</v>
      </c>
      <c r="CB241" s="26">
        <f t="shared" si="49"/>
        <v>31.98</v>
      </c>
      <c r="CC241" s="315">
        <f t="shared" si="61"/>
        <v>0.55259537210756726</v>
      </c>
      <c r="CD241" s="26">
        <f t="shared" si="51"/>
        <v>0</v>
      </c>
      <c r="CE241" s="26" t="s">
        <v>211</v>
      </c>
      <c r="CF241" s="26"/>
      <c r="CG241" s="64"/>
      <c r="CH241" s="64"/>
      <c r="CI241" s="64"/>
      <c r="CJ241" s="64"/>
      <c r="CK241" s="64"/>
      <c r="CL241" s="64"/>
      <c r="CM241" s="64"/>
      <c r="CN241" s="64"/>
      <c r="CO241" s="53"/>
      <c r="CP241" s="53"/>
      <c r="CQ241" s="53"/>
      <c r="CR241" s="57"/>
      <c r="CS241" s="57"/>
      <c r="CT241" s="57"/>
      <c r="CU241" s="57"/>
      <c r="CV241" s="57" t="s">
        <v>211</v>
      </c>
      <c r="CW241" s="59"/>
      <c r="CX241" s="59"/>
      <c r="CY241" s="90"/>
      <c r="CZ241" s="60"/>
      <c r="DA241" s="60"/>
      <c r="DB241" s="120"/>
      <c r="DC241" s="61"/>
      <c r="DD241" s="61"/>
      <c r="DE241" s="61"/>
      <c r="DF241" s="61"/>
      <c r="DG241" s="61"/>
      <c r="DH241" s="61"/>
      <c r="DI241" s="61"/>
      <c r="DJ241" s="58"/>
      <c r="DK241" s="58"/>
      <c r="DL241" s="59"/>
      <c r="DM241" s="59"/>
      <c r="DN241" s="59"/>
      <c r="DO241" s="59"/>
      <c r="DP241" s="62"/>
      <c r="DQ241" s="62"/>
      <c r="DR241" s="62"/>
      <c r="DS241" s="123">
        <f t="shared" si="52"/>
        <v>0</v>
      </c>
      <c r="DT241" s="123">
        <f t="shared" si="53"/>
        <v>0</v>
      </c>
    </row>
    <row r="242" spans="1:124" s="66" customFormat="1" ht="15" hidden="1" customHeight="1">
      <c r="A242" s="206">
        <v>4315</v>
      </c>
      <c r="B242" s="206" t="s">
        <v>1154</v>
      </c>
      <c r="C242" s="206" t="s">
        <v>977</v>
      </c>
      <c r="D242" s="206">
        <v>2000</v>
      </c>
      <c r="E242" s="189" t="s">
        <v>1155</v>
      </c>
      <c r="F242" s="189" t="s">
        <v>516</v>
      </c>
      <c r="G242" s="217" t="s">
        <v>1092</v>
      </c>
      <c r="H242" s="217"/>
      <c r="I242" s="180"/>
      <c r="J242" s="25"/>
      <c r="K242" s="25" t="s">
        <v>479</v>
      </c>
      <c r="L242" s="181" t="s">
        <v>211</v>
      </c>
      <c r="M242" s="25" t="s">
        <v>1062</v>
      </c>
      <c r="N242" s="217">
        <v>42023290</v>
      </c>
      <c r="O242" s="117" t="s">
        <v>1156</v>
      </c>
      <c r="P242" s="51" t="s">
        <v>490</v>
      </c>
      <c r="Q242" s="25" t="s">
        <v>211</v>
      </c>
      <c r="R242" s="25" t="s">
        <v>211</v>
      </c>
      <c r="S242" s="217"/>
      <c r="T242" s="24"/>
      <c r="U242" s="24"/>
      <c r="V242" s="24" t="s">
        <v>1105</v>
      </c>
      <c r="W242" s="24" t="s">
        <v>211</v>
      </c>
      <c r="X242" s="24" t="s">
        <v>1062</v>
      </c>
      <c r="Y242" s="24" t="s">
        <v>4</v>
      </c>
      <c r="Z242" s="24" t="s">
        <v>4</v>
      </c>
      <c r="AA242" s="24" t="s">
        <v>211</v>
      </c>
      <c r="AB242" s="65" t="s">
        <v>262</v>
      </c>
      <c r="AC242" s="53" t="s">
        <v>1114</v>
      </c>
      <c r="AD242" s="313" t="s">
        <v>285</v>
      </c>
      <c r="AE242" s="53" t="s">
        <v>211</v>
      </c>
      <c r="AF242" s="217"/>
      <c r="AG242" s="24" t="s">
        <v>1115</v>
      </c>
      <c r="AH242" s="24" t="s">
        <v>211</v>
      </c>
      <c r="AI242" s="226"/>
      <c r="AJ242" s="226" t="s">
        <v>211</v>
      </c>
      <c r="AK242" s="24"/>
      <c r="AL242" s="226" t="s">
        <v>1067</v>
      </c>
      <c r="AM242" s="24" t="s">
        <v>1157</v>
      </c>
      <c r="AN242" s="226"/>
      <c r="AO242" s="226"/>
      <c r="AP242" s="226"/>
      <c r="AQ242" s="226"/>
      <c r="AR242" s="24">
        <v>50</v>
      </c>
      <c r="AS242" s="218"/>
      <c r="AT242" s="26"/>
      <c r="AU242" s="226"/>
      <c r="AV242" s="226"/>
      <c r="AW242" s="24"/>
      <c r="AX242" s="54"/>
      <c r="AY242" s="54"/>
      <c r="AZ242" s="54"/>
      <c r="BA242" s="219" t="s">
        <v>211</v>
      </c>
      <c r="BB242" s="63"/>
      <c r="BC242" s="26" t="s">
        <v>215</v>
      </c>
      <c r="BD242" s="26" t="s">
        <v>216</v>
      </c>
      <c r="BE242" s="26" t="s">
        <v>1043</v>
      </c>
      <c r="BF242" s="218" t="s">
        <v>962</v>
      </c>
      <c r="BG242" s="26">
        <f>IFERROR((BV242*(1-Assumptions!$K$3))*(1-BT242),0)</f>
        <v>4.6281135999999998</v>
      </c>
      <c r="BH242" s="26"/>
      <c r="BI242" s="26"/>
      <c r="BJ242" s="26"/>
      <c r="BK242" s="26">
        <v>8.0500000000000007</v>
      </c>
      <c r="BL242" s="26"/>
      <c r="BM242" s="26"/>
      <c r="BN242" s="26">
        <f t="shared" si="59"/>
        <v>8.0500000000000007</v>
      </c>
      <c r="BO242" s="143">
        <f>IFERROR(((IF(BN242&gt;0,BN242)))*INDEX(Assumptions!$B:$B,MATCH(AB242,Assumptions!$A:$A,0)),0)</f>
        <v>0.161</v>
      </c>
      <c r="BP242" s="55">
        <f>IFERROR(((IF(BN242&gt;0,BN242)))*INDEX(Assumptions!$C:$C,MATCH(AB242,Assumptions!$A:$A,0)),0)</f>
        <v>0</v>
      </c>
      <c r="BQ242" s="55">
        <f>IFERROR(((IF(BN242&gt;0,BN242)))*INDEX(Assumptions!$D:$D,MATCH(AB242,Assumptions!$A:$A,0)),0)</f>
        <v>1.6100000000000003E-2</v>
      </c>
      <c r="BR242" s="55">
        <f>IFERROR(((IF(BN242&gt;0,BN242)))*INDEX(Assumptions!$G:$G,MATCH(AC242,Assumptions!$F:$F,0)),0)</f>
        <v>0.80500000000000016</v>
      </c>
      <c r="BS242" s="55">
        <f t="shared" si="45"/>
        <v>0.9821000000000002</v>
      </c>
      <c r="BT242" s="56">
        <f>IFERROR(INDEX(Assumptions!$B:$B,MATCH(AB242,Assumptions!$A:$A,0))+INDEX(Assumptions!$C:$C,MATCH(AB242,Assumptions!$A:$A,0))+INDEX(Assumptions!$D:$D,MATCH(AB242,Assumptions!$A:$A,0))+INDEX(Assumptions!$G:$G,MATCH(AC242,Assumptions!$F:$F,0)),0)</f>
        <v>0.122</v>
      </c>
      <c r="BU242" s="26">
        <f t="shared" si="60"/>
        <v>9.0321000000000016</v>
      </c>
      <c r="BV242" s="26">
        <f t="shared" si="46"/>
        <v>11.98</v>
      </c>
      <c r="BW242" s="26">
        <f t="shared" si="47"/>
        <v>12.584033613445378</v>
      </c>
      <c r="BX242" s="24">
        <v>2.5</v>
      </c>
      <c r="BY242" s="218">
        <v>29.95</v>
      </c>
      <c r="BZ242" s="145">
        <v>1</v>
      </c>
      <c r="CA242" s="26">
        <f t="shared" si="48"/>
        <v>9.0321000000000016</v>
      </c>
      <c r="CB242" s="26">
        <f t="shared" si="49"/>
        <v>11.98</v>
      </c>
      <c r="CC242" s="315">
        <f t="shared" si="61"/>
        <v>0.24606844741235381</v>
      </c>
      <c r="CD242" s="26">
        <f t="shared" si="51"/>
        <v>0</v>
      </c>
      <c r="CE242" s="218" t="s">
        <v>211</v>
      </c>
      <c r="CF242" s="218"/>
      <c r="CG242" s="64"/>
      <c r="CH242" s="64"/>
      <c r="CI242" s="64"/>
      <c r="CJ242" s="64"/>
      <c r="CK242" s="64"/>
      <c r="CL242" s="64"/>
      <c r="CM242" s="64"/>
      <c r="CN242" s="64"/>
      <c r="CO242" s="53"/>
      <c r="CP242" s="53"/>
      <c r="CQ242" s="53"/>
      <c r="CR242" s="57"/>
      <c r="CS242" s="57"/>
      <c r="CT242" s="57"/>
      <c r="CU242" s="57"/>
      <c r="CV242" s="57" t="s">
        <v>211</v>
      </c>
      <c r="CW242" s="59"/>
      <c r="CX242" s="59"/>
      <c r="CY242" s="90"/>
      <c r="CZ242" s="60"/>
      <c r="DA242" s="60"/>
      <c r="DB242" s="120"/>
      <c r="DC242" s="61"/>
      <c r="DD242" s="61"/>
      <c r="DE242" s="61"/>
      <c r="DF242" s="61"/>
      <c r="DG242" s="61"/>
      <c r="DH242" s="61"/>
      <c r="DI242" s="61"/>
      <c r="DJ242" s="58"/>
      <c r="DK242" s="58"/>
      <c r="DL242" s="59"/>
      <c r="DM242" s="59"/>
      <c r="DN242" s="59"/>
      <c r="DO242" s="59"/>
      <c r="DP242" s="62"/>
      <c r="DQ242" s="62"/>
      <c r="DR242" s="62"/>
      <c r="DS242" s="123">
        <f t="shared" si="52"/>
        <v>0</v>
      </c>
      <c r="DT242" s="123">
        <f t="shared" si="53"/>
        <v>0</v>
      </c>
    </row>
    <row r="243" spans="1:124" s="66" customFormat="1" ht="15" hidden="1" customHeight="1">
      <c r="A243" s="154">
        <v>4320</v>
      </c>
      <c r="B243" s="52" t="s">
        <v>1498</v>
      </c>
      <c r="C243" s="154" t="s">
        <v>971</v>
      </c>
      <c r="D243" s="52">
        <v>6104</v>
      </c>
      <c r="E243" s="217" t="s">
        <v>427</v>
      </c>
      <c r="F243" s="217" t="s">
        <v>1492</v>
      </c>
      <c r="G243" s="217" t="s">
        <v>1485</v>
      </c>
      <c r="H243" s="217"/>
      <c r="I243" s="180">
        <v>43586</v>
      </c>
      <c r="J243" s="217" t="s">
        <v>1540</v>
      </c>
      <c r="K243" s="217" t="s">
        <v>479</v>
      </c>
      <c r="L243" s="181" t="s">
        <v>954</v>
      </c>
      <c r="M243" s="217" t="s">
        <v>488</v>
      </c>
      <c r="N243" s="217">
        <v>62046239</v>
      </c>
      <c r="O243" s="117" t="s">
        <v>984</v>
      </c>
      <c r="P243" s="51" t="s">
        <v>219</v>
      </c>
      <c r="Q243" s="217" t="s">
        <v>211</v>
      </c>
      <c r="R243" s="217" t="s">
        <v>211</v>
      </c>
      <c r="S243" s="217" t="s">
        <v>1016</v>
      </c>
      <c r="T243" s="226" t="s">
        <v>1283</v>
      </c>
      <c r="U243" s="226" t="s">
        <v>559</v>
      </c>
      <c r="V243" s="226" t="s">
        <v>1278</v>
      </c>
      <c r="W243" s="226" t="s">
        <v>560</v>
      </c>
      <c r="X243" s="226" t="s">
        <v>998</v>
      </c>
      <c r="Y243" s="226" t="s">
        <v>4</v>
      </c>
      <c r="Z243" s="226" t="s">
        <v>4</v>
      </c>
      <c r="AA243" s="226" t="s">
        <v>981</v>
      </c>
      <c r="AB243" s="53" t="s">
        <v>220</v>
      </c>
      <c r="AC243" s="53" t="s">
        <v>221</v>
      </c>
      <c r="AD243" s="53" t="s">
        <v>258</v>
      </c>
      <c r="AE243" s="53" t="s">
        <v>741</v>
      </c>
      <c r="AF243" s="217"/>
      <c r="AG243" s="226" t="s">
        <v>145</v>
      </c>
      <c r="AH243" s="226" t="s">
        <v>630</v>
      </c>
      <c r="AI243" s="226" t="s">
        <v>644</v>
      </c>
      <c r="AJ243" s="226" t="s">
        <v>211</v>
      </c>
      <c r="AK243" s="226"/>
      <c r="AL243" s="428" t="s">
        <v>663</v>
      </c>
      <c r="AM243" s="226" t="s">
        <v>664</v>
      </c>
      <c r="AN243" s="428"/>
      <c r="AO243" s="428"/>
      <c r="AP243" s="428"/>
      <c r="AQ243" s="226" t="s">
        <v>670</v>
      </c>
      <c r="AR243" s="226">
        <v>600</v>
      </c>
      <c r="AS243" s="197">
        <v>5.4</v>
      </c>
      <c r="AT243" s="218" t="s">
        <v>1246</v>
      </c>
      <c r="AU243" s="226">
        <v>3000</v>
      </c>
      <c r="AV243" s="226"/>
      <c r="AW243" s="226"/>
      <c r="AX243" s="54"/>
      <c r="AY243" s="54"/>
      <c r="AZ243" s="54"/>
      <c r="BA243" s="219">
        <v>1.3</v>
      </c>
      <c r="BB243" s="63"/>
      <c r="BC243" s="218" t="s">
        <v>215</v>
      </c>
      <c r="BD243" s="218" t="s">
        <v>216</v>
      </c>
      <c r="BE243" s="218" t="s">
        <v>217</v>
      </c>
      <c r="BF243" s="218">
        <v>15.5</v>
      </c>
      <c r="BG243" s="218">
        <f>IFERROR((BV243*(1-Assumptions!$K$3))*(1-BT243),0)</f>
        <v>18.932358719999996</v>
      </c>
      <c r="BH243" s="218">
        <v>45</v>
      </c>
      <c r="BI243" s="218"/>
      <c r="BJ243" s="218"/>
      <c r="BK243" s="218"/>
      <c r="BL243" s="294">
        <v>17.2</v>
      </c>
      <c r="BM243" s="218">
        <v>16.8</v>
      </c>
      <c r="BN243" s="574">
        <f t="shared" si="59"/>
        <v>16.8</v>
      </c>
      <c r="BO243" s="143">
        <f>IFERROR(((IF(BN243&gt;0,BN243)))*INDEX(Assumptions!$B:$B,MATCH(AB243,Assumptions!$A:$A,0)),0)</f>
        <v>0.33600000000000002</v>
      </c>
      <c r="BP243" s="55">
        <f>IFERROR(((IF(BN243&gt;0,BN243)))*INDEX(Assumptions!$C:$C,MATCH(AB243,Assumptions!$A:$A,0)),0)</f>
        <v>0</v>
      </c>
      <c r="BQ243" s="55">
        <f>IFERROR(((IF(BN243&gt;0,BN243)))*INDEX(Assumptions!$D:$D,MATCH(AB243,Assumptions!$A:$A,0)),0)</f>
        <v>3.3600000000000005E-2</v>
      </c>
      <c r="BR243" s="55">
        <f>IFERROR(((IF(BN243&gt;0,BN243)))*INDEX(Assumptions!$G:$G,MATCH(AC243,Assumptions!$F:$F,0)),0)</f>
        <v>0</v>
      </c>
      <c r="BS243" s="55">
        <f t="shared" si="45"/>
        <v>0.36960000000000004</v>
      </c>
      <c r="BT243" s="56">
        <f>IFERROR(INDEX(Assumptions!$B:$B,MATCH(AB243,Assumptions!$A:$A,0))+INDEX(Assumptions!$C:$C,MATCH(AB243,Assumptions!$A:$A,0))+INDEX(Assumptions!$D:$D,MATCH(AB243,Assumptions!$A:$A,0))+INDEX(Assumptions!$G:$G,MATCH(AC243,Assumptions!$F:$F,0)),0)</f>
        <v>2.1999999999999999E-2</v>
      </c>
      <c r="BU243" s="218">
        <f t="shared" si="60"/>
        <v>17.169599999999999</v>
      </c>
      <c r="BV243" s="218">
        <f t="shared" si="46"/>
        <v>43.995999999999995</v>
      </c>
      <c r="BW243" s="218">
        <f t="shared" si="47"/>
        <v>46.214285714285715</v>
      </c>
      <c r="BX243" s="226">
        <v>2.5</v>
      </c>
      <c r="BY243" s="218">
        <v>109.99</v>
      </c>
      <c r="BZ243" s="145">
        <v>1</v>
      </c>
      <c r="CA243" s="218">
        <f t="shared" si="48"/>
        <v>17.169599999999999</v>
      </c>
      <c r="CB243" s="218">
        <f t="shared" si="49"/>
        <v>43.995999999999995</v>
      </c>
      <c r="CC243" s="316">
        <f t="shared" si="61"/>
        <v>0.60974634057641597</v>
      </c>
      <c r="CD243" s="218">
        <f t="shared" si="51"/>
        <v>810</v>
      </c>
      <c r="CE243" s="218">
        <v>0.75</v>
      </c>
      <c r="CF243" s="218"/>
      <c r="CG243" s="64"/>
      <c r="CH243" s="64"/>
      <c r="CI243" s="64"/>
      <c r="CJ243" s="64"/>
      <c r="CK243" s="64"/>
      <c r="CL243" s="64"/>
      <c r="CM243" s="64"/>
      <c r="CN243" s="64"/>
      <c r="CO243" s="53"/>
      <c r="CP243" s="53"/>
      <c r="CQ243" s="53"/>
      <c r="CR243" s="240">
        <v>18</v>
      </c>
      <c r="CS243" s="57" t="s">
        <v>1305</v>
      </c>
      <c r="CT243" s="240" t="s">
        <v>1455</v>
      </c>
      <c r="CU243" s="57"/>
      <c r="CV243" s="58"/>
      <c r="CW243" s="57"/>
      <c r="CX243" s="59"/>
      <c r="CY243" s="90"/>
      <c r="CZ243" s="60"/>
      <c r="DA243" s="60"/>
      <c r="DB243" s="120"/>
      <c r="DC243" s="61"/>
      <c r="DD243" s="61"/>
      <c r="DE243" s="61"/>
      <c r="DF243" s="61"/>
      <c r="DG243" s="61"/>
      <c r="DH243" s="61"/>
      <c r="DI243" s="61"/>
      <c r="DJ243" s="58"/>
      <c r="DK243" s="58"/>
      <c r="DL243" s="59"/>
      <c r="DM243" s="59"/>
      <c r="DN243" s="59"/>
      <c r="DO243" s="59"/>
      <c r="DP243" s="62"/>
      <c r="DQ243" s="62"/>
      <c r="DR243" s="62"/>
      <c r="DS243" s="123">
        <f t="shared" si="52"/>
        <v>0</v>
      </c>
      <c r="DT243" s="123">
        <f t="shared" si="53"/>
        <v>0</v>
      </c>
    </row>
    <row r="244" spans="1:124" s="66" customFormat="1" ht="15" hidden="1" customHeight="1">
      <c r="A244" s="154">
        <v>4325</v>
      </c>
      <c r="B244" s="52" t="s">
        <v>1499</v>
      </c>
      <c r="C244" s="154" t="s">
        <v>971</v>
      </c>
      <c r="D244" s="52">
        <v>6104</v>
      </c>
      <c r="E244" s="217" t="s">
        <v>433</v>
      </c>
      <c r="F244" s="217" t="s">
        <v>1492</v>
      </c>
      <c r="G244" s="217" t="s">
        <v>1485</v>
      </c>
      <c r="H244" s="217"/>
      <c r="I244" s="180">
        <v>43586</v>
      </c>
      <c r="J244" s="217" t="s">
        <v>1540</v>
      </c>
      <c r="K244" s="217" t="s">
        <v>479</v>
      </c>
      <c r="L244" s="181" t="s">
        <v>954</v>
      </c>
      <c r="M244" s="217" t="s">
        <v>488</v>
      </c>
      <c r="N244" s="217">
        <v>62046239</v>
      </c>
      <c r="O244" s="117" t="s">
        <v>984</v>
      </c>
      <c r="P244" s="51" t="s">
        <v>219</v>
      </c>
      <c r="Q244" s="217" t="s">
        <v>211</v>
      </c>
      <c r="R244" s="217" t="s">
        <v>211</v>
      </c>
      <c r="S244" s="217" t="s">
        <v>1016</v>
      </c>
      <c r="T244" s="226" t="s">
        <v>1283</v>
      </c>
      <c r="U244" s="226" t="s">
        <v>563</v>
      </c>
      <c r="V244" s="226" t="s">
        <v>1278</v>
      </c>
      <c r="W244" s="226" t="s">
        <v>560</v>
      </c>
      <c r="X244" s="226" t="s">
        <v>998</v>
      </c>
      <c r="Y244" s="226" t="s">
        <v>4</v>
      </c>
      <c r="Z244" s="226" t="s">
        <v>4</v>
      </c>
      <c r="AA244" s="226" t="s">
        <v>981</v>
      </c>
      <c r="AB244" s="53" t="s">
        <v>220</v>
      </c>
      <c r="AC244" s="53" t="s">
        <v>221</v>
      </c>
      <c r="AD244" s="53" t="s">
        <v>258</v>
      </c>
      <c r="AE244" s="53" t="s">
        <v>741</v>
      </c>
      <c r="AF244" s="217"/>
      <c r="AG244" s="226" t="s">
        <v>145</v>
      </c>
      <c r="AH244" s="226" t="s">
        <v>630</v>
      </c>
      <c r="AI244" s="226" t="s">
        <v>644</v>
      </c>
      <c r="AJ244" s="226" t="s">
        <v>211</v>
      </c>
      <c r="AK244" s="226"/>
      <c r="AL244" s="428" t="s">
        <v>663</v>
      </c>
      <c r="AM244" s="226" t="s">
        <v>664</v>
      </c>
      <c r="AN244" s="428"/>
      <c r="AO244" s="428"/>
      <c r="AP244" s="428"/>
      <c r="AQ244" s="226" t="s">
        <v>670</v>
      </c>
      <c r="AR244" s="226">
        <v>650</v>
      </c>
      <c r="AS244" s="197">
        <v>5.4</v>
      </c>
      <c r="AT244" s="218" t="s">
        <v>1246</v>
      </c>
      <c r="AU244" s="226">
        <v>3000</v>
      </c>
      <c r="AV244" s="226"/>
      <c r="AW244" s="226"/>
      <c r="AX244" s="54"/>
      <c r="AY244" s="54"/>
      <c r="AZ244" s="54"/>
      <c r="BA244" s="219">
        <v>1.3</v>
      </c>
      <c r="BB244" s="63"/>
      <c r="BC244" s="218" t="s">
        <v>215</v>
      </c>
      <c r="BD244" s="218" t="s">
        <v>216</v>
      </c>
      <c r="BE244" s="218" t="s">
        <v>217</v>
      </c>
      <c r="BF244" s="218">
        <v>15.5</v>
      </c>
      <c r="BG244" s="218">
        <f>IFERROR((BV244*(1-Assumptions!$K$3))*(1-BT244),0)</f>
        <v>18.932358719999996</v>
      </c>
      <c r="BH244" s="218">
        <v>45</v>
      </c>
      <c r="BI244" s="218"/>
      <c r="BJ244" s="218"/>
      <c r="BK244" s="218"/>
      <c r="BL244" s="294">
        <v>17.2</v>
      </c>
      <c r="BM244" s="218">
        <v>16.8</v>
      </c>
      <c r="BN244" s="574">
        <f t="shared" si="59"/>
        <v>16.8</v>
      </c>
      <c r="BO244" s="143">
        <f>IFERROR(((IF(BN244&gt;0,BN244)))*INDEX(Assumptions!$B:$B,MATCH(AB244,Assumptions!$A:$A,0)),0)</f>
        <v>0.33600000000000002</v>
      </c>
      <c r="BP244" s="55">
        <f>IFERROR(((IF(BN244&gt;0,BN244)))*INDEX(Assumptions!$C:$C,MATCH(AB244,Assumptions!$A:$A,0)),0)</f>
        <v>0</v>
      </c>
      <c r="BQ244" s="55">
        <f>IFERROR(((IF(BN244&gt;0,BN244)))*INDEX(Assumptions!$D:$D,MATCH(AB244,Assumptions!$A:$A,0)),0)</f>
        <v>3.3600000000000005E-2</v>
      </c>
      <c r="BR244" s="55">
        <f>IFERROR(((IF(BN244&gt;0,BN244)))*INDEX(Assumptions!$G:$G,MATCH(AC244,Assumptions!$F:$F,0)),0)</f>
        <v>0</v>
      </c>
      <c r="BS244" s="55">
        <f t="shared" si="45"/>
        <v>0.36960000000000004</v>
      </c>
      <c r="BT244" s="56">
        <f>IFERROR(INDEX(Assumptions!$B:$B,MATCH(AB244,Assumptions!$A:$A,0))+INDEX(Assumptions!$C:$C,MATCH(AB244,Assumptions!$A:$A,0))+INDEX(Assumptions!$D:$D,MATCH(AB244,Assumptions!$A:$A,0))+INDEX(Assumptions!$G:$G,MATCH(AC244,Assumptions!$F:$F,0)),0)</f>
        <v>2.1999999999999999E-2</v>
      </c>
      <c r="BU244" s="218">
        <f t="shared" si="60"/>
        <v>17.169599999999999</v>
      </c>
      <c r="BV244" s="218">
        <f t="shared" si="46"/>
        <v>43.995999999999995</v>
      </c>
      <c r="BW244" s="218">
        <f t="shared" si="47"/>
        <v>46.214285714285715</v>
      </c>
      <c r="BX244" s="226">
        <v>2.5</v>
      </c>
      <c r="BY244" s="218">
        <v>109.99</v>
      </c>
      <c r="BZ244" s="145">
        <v>1</v>
      </c>
      <c r="CA244" s="218">
        <f t="shared" si="48"/>
        <v>17.169599999999999</v>
      </c>
      <c r="CB244" s="218">
        <f t="shared" si="49"/>
        <v>43.995999999999995</v>
      </c>
      <c r="CC244" s="316">
        <f t="shared" si="61"/>
        <v>0.60974634057641597</v>
      </c>
      <c r="CD244" s="218">
        <f t="shared" si="51"/>
        <v>810</v>
      </c>
      <c r="CE244" s="218">
        <v>0.75</v>
      </c>
      <c r="CF244" s="218"/>
      <c r="CG244" s="64"/>
      <c r="CH244" s="64"/>
      <c r="CI244" s="64"/>
      <c r="CJ244" s="64"/>
      <c r="CK244" s="64"/>
      <c r="CL244" s="64"/>
      <c r="CM244" s="64"/>
      <c r="CN244" s="64"/>
      <c r="CO244" s="53"/>
      <c r="CP244" s="53"/>
      <c r="CQ244" s="53"/>
      <c r="CR244" s="240">
        <v>18</v>
      </c>
      <c r="CS244" s="57" t="s">
        <v>1305</v>
      </c>
      <c r="CT244" s="240" t="s">
        <v>1455</v>
      </c>
      <c r="CU244" s="57"/>
      <c r="CV244" s="58"/>
      <c r="CW244" s="57"/>
      <c r="CX244" s="59"/>
      <c r="CY244" s="90"/>
      <c r="CZ244" s="60"/>
      <c r="DA244" s="60"/>
      <c r="DB244" s="120"/>
      <c r="DC244" s="61"/>
      <c r="DD244" s="61"/>
      <c r="DE244" s="61"/>
      <c r="DF244" s="61"/>
      <c r="DG244" s="61"/>
      <c r="DH244" s="61"/>
      <c r="DI244" s="61"/>
      <c r="DJ244" s="58"/>
      <c r="DK244" s="58"/>
      <c r="DL244" s="59"/>
      <c r="DM244" s="59"/>
      <c r="DN244" s="59"/>
      <c r="DO244" s="59"/>
      <c r="DP244" s="62"/>
      <c r="DQ244" s="62"/>
      <c r="DR244" s="62"/>
      <c r="DS244" s="123">
        <f t="shared" si="52"/>
        <v>0</v>
      </c>
      <c r="DT244" s="123">
        <f t="shared" si="53"/>
        <v>0</v>
      </c>
    </row>
    <row r="245" spans="1:124" s="66" customFormat="1" ht="15" hidden="1" customHeight="1">
      <c r="A245" s="154">
        <v>4330</v>
      </c>
      <c r="B245" s="52" t="s">
        <v>1500</v>
      </c>
      <c r="C245" s="154" t="s">
        <v>971</v>
      </c>
      <c r="D245" s="52">
        <v>6104</v>
      </c>
      <c r="E245" s="217" t="s">
        <v>439</v>
      </c>
      <c r="F245" s="217" t="s">
        <v>1492</v>
      </c>
      <c r="G245" s="217" t="s">
        <v>1485</v>
      </c>
      <c r="H245" s="217"/>
      <c r="I245" s="180">
        <v>43586</v>
      </c>
      <c r="J245" s="217" t="s">
        <v>1540</v>
      </c>
      <c r="K245" s="217" t="s">
        <v>479</v>
      </c>
      <c r="L245" s="181" t="s">
        <v>954</v>
      </c>
      <c r="M245" s="217" t="s">
        <v>488</v>
      </c>
      <c r="N245" s="217">
        <v>62046239</v>
      </c>
      <c r="O245" s="117" t="s">
        <v>955</v>
      </c>
      <c r="P245" s="51" t="s">
        <v>219</v>
      </c>
      <c r="Q245" s="217" t="s">
        <v>211</v>
      </c>
      <c r="R245" s="217" t="s">
        <v>211</v>
      </c>
      <c r="S245" s="217" t="s">
        <v>1016</v>
      </c>
      <c r="T245" s="226" t="s">
        <v>1283</v>
      </c>
      <c r="U245" s="226" t="s">
        <v>564</v>
      </c>
      <c r="V245" s="226" t="s">
        <v>1278</v>
      </c>
      <c r="W245" s="226" t="s">
        <v>560</v>
      </c>
      <c r="X245" s="226" t="s">
        <v>998</v>
      </c>
      <c r="Y245" s="226" t="s">
        <v>4</v>
      </c>
      <c r="Z245" s="226" t="s">
        <v>4</v>
      </c>
      <c r="AA245" s="226" t="s">
        <v>981</v>
      </c>
      <c r="AB245" s="53" t="s">
        <v>220</v>
      </c>
      <c r="AC245" s="53" t="s">
        <v>221</v>
      </c>
      <c r="AD245" s="53" t="s">
        <v>258</v>
      </c>
      <c r="AE245" s="53" t="s">
        <v>741</v>
      </c>
      <c r="AF245" s="217"/>
      <c r="AG245" s="226" t="s">
        <v>145</v>
      </c>
      <c r="AH245" s="226" t="s">
        <v>630</v>
      </c>
      <c r="AI245" s="226" t="s">
        <v>644</v>
      </c>
      <c r="AJ245" s="226" t="s">
        <v>211</v>
      </c>
      <c r="AK245" s="226"/>
      <c r="AL245" s="428" t="s">
        <v>663</v>
      </c>
      <c r="AM245" s="226" t="s">
        <v>664</v>
      </c>
      <c r="AN245" s="428"/>
      <c r="AO245" s="428"/>
      <c r="AP245" s="428"/>
      <c r="AQ245" s="226" t="s">
        <v>670</v>
      </c>
      <c r="AR245" s="226">
        <v>750</v>
      </c>
      <c r="AS245" s="197">
        <v>5.4</v>
      </c>
      <c r="AT245" s="218" t="s">
        <v>1246</v>
      </c>
      <c r="AU245" s="226">
        <v>3000</v>
      </c>
      <c r="AV245" s="226"/>
      <c r="AW245" s="226"/>
      <c r="AX245" s="54"/>
      <c r="AY245" s="54"/>
      <c r="AZ245" s="54"/>
      <c r="BA245" s="219">
        <v>1.3</v>
      </c>
      <c r="BB245" s="63"/>
      <c r="BC245" s="218" t="s">
        <v>215</v>
      </c>
      <c r="BD245" s="218" t="s">
        <v>216</v>
      </c>
      <c r="BE245" s="218" t="s">
        <v>217</v>
      </c>
      <c r="BF245" s="218">
        <v>15.5</v>
      </c>
      <c r="BG245" s="218">
        <f>IFERROR((BV245*(1-Assumptions!$K$3))*(1-BT245),0)</f>
        <v>18.932358719999996</v>
      </c>
      <c r="BH245" s="218">
        <v>45</v>
      </c>
      <c r="BI245" s="218"/>
      <c r="BJ245" s="218"/>
      <c r="BK245" s="218"/>
      <c r="BL245" s="294">
        <v>17.2</v>
      </c>
      <c r="BM245" s="218">
        <v>16.8</v>
      </c>
      <c r="BN245" s="574">
        <f t="shared" si="59"/>
        <v>16.8</v>
      </c>
      <c r="BO245" s="143">
        <f>IFERROR(((IF(BN245&gt;0,BN245)))*INDEX(Assumptions!$B:$B,MATCH(AB245,Assumptions!$A:$A,0)),0)</f>
        <v>0.33600000000000002</v>
      </c>
      <c r="BP245" s="55">
        <f>IFERROR(((IF(BN245&gt;0,BN245)))*INDEX(Assumptions!$C:$C,MATCH(AB245,Assumptions!$A:$A,0)),0)</f>
        <v>0</v>
      </c>
      <c r="BQ245" s="55">
        <f>IFERROR(((IF(BN245&gt;0,BN245)))*INDEX(Assumptions!$D:$D,MATCH(AB245,Assumptions!$A:$A,0)),0)</f>
        <v>3.3600000000000005E-2</v>
      </c>
      <c r="BR245" s="55">
        <f>IFERROR(((IF(BN245&gt;0,BN245)))*INDEX(Assumptions!$G:$G,MATCH(AC245,Assumptions!$F:$F,0)),0)</f>
        <v>0</v>
      </c>
      <c r="BS245" s="55">
        <f t="shared" si="45"/>
        <v>0.36960000000000004</v>
      </c>
      <c r="BT245" s="56">
        <f>IFERROR(INDEX(Assumptions!$B:$B,MATCH(AB245,Assumptions!$A:$A,0))+INDEX(Assumptions!$C:$C,MATCH(AB245,Assumptions!$A:$A,0))+INDEX(Assumptions!$D:$D,MATCH(AB245,Assumptions!$A:$A,0))+INDEX(Assumptions!$G:$G,MATCH(AC245,Assumptions!$F:$F,0)),0)</f>
        <v>2.1999999999999999E-2</v>
      </c>
      <c r="BU245" s="218">
        <f t="shared" si="60"/>
        <v>17.169599999999999</v>
      </c>
      <c r="BV245" s="218">
        <f t="shared" si="46"/>
        <v>43.995999999999995</v>
      </c>
      <c r="BW245" s="218">
        <f t="shared" si="47"/>
        <v>46.214285714285715</v>
      </c>
      <c r="BX245" s="226">
        <v>2.5</v>
      </c>
      <c r="BY245" s="218">
        <v>109.99</v>
      </c>
      <c r="BZ245" s="145">
        <v>1</v>
      </c>
      <c r="CA245" s="218">
        <f t="shared" si="48"/>
        <v>17.169599999999999</v>
      </c>
      <c r="CB245" s="218">
        <f t="shared" si="49"/>
        <v>43.995999999999995</v>
      </c>
      <c r="CC245" s="318">
        <f t="shared" si="61"/>
        <v>0.60974634057641597</v>
      </c>
      <c r="CD245" s="218">
        <f t="shared" si="51"/>
        <v>810</v>
      </c>
      <c r="CE245" s="218">
        <v>0.75</v>
      </c>
      <c r="CF245" s="218"/>
      <c r="CG245" s="64"/>
      <c r="CH245" s="64"/>
      <c r="CI245" s="64"/>
      <c r="CJ245" s="64"/>
      <c r="CK245" s="64"/>
      <c r="CL245" s="64"/>
      <c r="CM245" s="64"/>
      <c r="CN245" s="64"/>
      <c r="CO245" s="53"/>
      <c r="CP245" s="53"/>
      <c r="CQ245" s="53"/>
      <c r="CR245" s="240">
        <v>18</v>
      </c>
      <c r="CS245" s="57" t="s">
        <v>1305</v>
      </c>
      <c r="CT245" s="57" t="s">
        <v>1455</v>
      </c>
      <c r="CU245" s="57"/>
      <c r="CV245" s="58"/>
      <c r="CW245" s="57"/>
      <c r="CX245" s="59"/>
      <c r="CY245" s="90"/>
      <c r="CZ245" s="60"/>
      <c r="DA245" s="60"/>
      <c r="DB245" s="120"/>
      <c r="DC245" s="61"/>
      <c r="DD245" s="61"/>
      <c r="DE245" s="61"/>
      <c r="DF245" s="61"/>
      <c r="DG245" s="61"/>
      <c r="DH245" s="61"/>
      <c r="DI245" s="61"/>
      <c r="DJ245" s="58"/>
      <c r="DK245" s="58"/>
      <c r="DL245" s="59"/>
      <c r="DM245" s="59"/>
      <c r="DN245" s="59"/>
      <c r="DO245" s="59"/>
      <c r="DP245" s="62"/>
      <c r="DQ245" s="62"/>
      <c r="DR245" s="62"/>
      <c r="DS245" s="123">
        <f t="shared" si="52"/>
        <v>0</v>
      </c>
      <c r="DT245" s="123">
        <f t="shared" si="53"/>
        <v>0</v>
      </c>
    </row>
    <row r="246" spans="1:124" s="66" customFormat="1" ht="15" hidden="1" customHeight="1">
      <c r="A246" s="154">
        <v>4335</v>
      </c>
      <c r="B246" s="52" t="s">
        <v>1501</v>
      </c>
      <c r="C246" s="154" t="s">
        <v>971</v>
      </c>
      <c r="D246" s="52">
        <v>6104</v>
      </c>
      <c r="E246" s="217" t="s">
        <v>465</v>
      </c>
      <c r="F246" s="217" t="s">
        <v>1492</v>
      </c>
      <c r="G246" s="217" t="s">
        <v>1485</v>
      </c>
      <c r="H246" s="217"/>
      <c r="I246" s="180">
        <v>43586</v>
      </c>
      <c r="J246" s="217" t="s">
        <v>1540</v>
      </c>
      <c r="K246" s="217" t="s">
        <v>479</v>
      </c>
      <c r="L246" s="181" t="s">
        <v>954</v>
      </c>
      <c r="M246" s="217" t="s">
        <v>488</v>
      </c>
      <c r="N246" s="217">
        <v>62034231</v>
      </c>
      <c r="O246" s="117" t="s">
        <v>966</v>
      </c>
      <c r="P246" s="51" t="s">
        <v>489</v>
      </c>
      <c r="Q246" s="217" t="s">
        <v>211</v>
      </c>
      <c r="R246" s="217" t="s">
        <v>211</v>
      </c>
      <c r="S246" s="217" t="s">
        <v>1016</v>
      </c>
      <c r="T246" s="226" t="s">
        <v>1284</v>
      </c>
      <c r="U246" s="226" t="s">
        <v>565</v>
      </c>
      <c r="V246" s="226" t="s">
        <v>1279</v>
      </c>
      <c r="W246" s="226" t="s">
        <v>979</v>
      </c>
      <c r="X246" s="226" t="s">
        <v>980</v>
      </c>
      <c r="Y246" s="226" t="s">
        <v>4</v>
      </c>
      <c r="Z246" s="226" t="s">
        <v>4</v>
      </c>
      <c r="AA246" s="226" t="s">
        <v>981</v>
      </c>
      <c r="AB246" s="53" t="s">
        <v>220</v>
      </c>
      <c r="AC246" s="53" t="s">
        <v>221</v>
      </c>
      <c r="AD246" s="53" t="s">
        <v>258</v>
      </c>
      <c r="AE246" s="53" t="s">
        <v>741</v>
      </c>
      <c r="AF246" s="217"/>
      <c r="AG246" s="226" t="s">
        <v>145</v>
      </c>
      <c r="AH246" s="226" t="s">
        <v>630</v>
      </c>
      <c r="AI246" s="226" t="s">
        <v>644</v>
      </c>
      <c r="AJ246" s="226" t="s">
        <v>211</v>
      </c>
      <c r="AK246" s="226"/>
      <c r="AL246" s="428" t="s">
        <v>663</v>
      </c>
      <c r="AM246" s="226" t="s">
        <v>664</v>
      </c>
      <c r="AN246" s="428"/>
      <c r="AO246" s="428"/>
      <c r="AP246" s="428"/>
      <c r="AQ246" s="226" t="s">
        <v>670</v>
      </c>
      <c r="AR246" s="226">
        <v>700</v>
      </c>
      <c r="AS246" s="197">
        <v>5.4</v>
      </c>
      <c r="AT246" s="218" t="s">
        <v>1246</v>
      </c>
      <c r="AU246" s="226">
        <v>3000</v>
      </c>
      <c r="AV246" s="226"/>
      <c r="AW246" s="226"/>
      <c r="AX246" s="54"/>
      <c r="AY246" s="54"/>
      <c r="AZ246" s="54"/>
      <c r="BA246" s="219">
        <v>1.4</v>
      </c>
      <c r="BB246" s="63"/>
      <c r="BC246" s="218" t="s">
        <v>215</v>
      </c>
      <c r="BD246" s="218" t="s">
        <v>216</v>
      </c>
      <c r="BE246" s="218" t="s">
        <v>217</v>
      </c>
      <c r="BF246" s="218">
        <v>15.5</v>
      </c>
      <c r="BG246" s="218">
        <f>IFERROR((BV246*(1-Assumptions!$K$3))*(1-BT246),0)</f>
        <v>18.932358719999996</v>
      </c>
      <c r="BH246" s="218">
        <v>45</v>
      </c>
      <c r="BI246" s="218"/>
      <c r="BJ246" s="218"/>
      <c r="BK246" s="218"/>
      <c r="BL246" s="294">
        <v>17.2</v>
      </c>
      <c r="BM246" s="218">
        <v>16.8</v>
      </c>
      <c r="BN246" s="574">
        <f t="shared" si="59"/>
        <v>16.8</v>
      </c>
      <c r="BO246" s="143">
        <f>IFERROR(((IF(BN246&gt;0,BN246)))*INDEX(Assumptions!$B:$B,MATCH(AB246,Assumptions!$A:$A,0)),0)</f>
        <v>0.33600000000000002</v>
      </c>
      <c r="BP246" s="55">
        <f>IFERROR(((IF(BN246&gt;0,BN246)))*INDEX(Assumptions!$C:$C,MATCH(AB246,Assumptions!$A:$A,0)),0)</f>
        <v>0</v>
      </c>
      <c r="BQ246" s="55">
        <f>IFERROR(((IF(BN246&gt;0,BN246)))*INDEX(Assumptions!$D:$D,MATCH(AB246,Assumptions!$A:$A,0)),0)</f>
        <v>3.3600000000000005E-2</v>
      </c>
      <c r="BR246" s="55">
        <f>IFERROR(((IF(BN246&gt;0,BN246)))*INDEX(Assumptions!$G:$G,MATCH(AC246,Assumptions!$F:$F,0)),0)</f>
        <v>0</v>
      </c>
      <c r="BS246" s="55">
        <f t="shared" si="45"/>
        <v>0.36960000000000004</v>
      </c>
      <c r="BT246" s="56">
        <f>IFERROR(INDEX(Assumptions!$B:$B,MATCH(AB246,Assumptions!$A:$A,0))+INDEX(Assumptions!$C:$C,MATCH(AB246,Assumptions!$A:$A,0))+INDEX(Assumptions!$D:$D,MATCH(AB246,Assumptions!$A:$A,0))+INDEX(Assumptions!$G:$G,MATCH(AC246,Assumptions!$F:$F,0)),0)</f>
        <v>2.1999999999999999E-2</v>
      </c>
      <c r="BU246" s="218">
        <f t="shared" si="60"/>
        <v>17.169599999999999</v>
      </c>
      <c r="BV246" s="218">
        <f t="shared" si="46"/>
        <v>43.995999999999995</v>
      </c>
      <c r="BW246" s="218">
        <f t="shared" si="47"/>
        <v>46.214285714285715</v>
      </c>
      <c r="BX246" s="226">
        <v>2.5</v>
      </c>
      <c r="BY246" s="218">
        <v>109.99</v>
      </c>
      <c r="BZ246" s="145">
        <v>1</v>
      </c>
      <c r="CA246" s="218">
        <f t="shared" si="48"/>
        <v>17.169599999999999</v>
      </c>
      <c r="CB246" s="218">
        <f t="shared" si="49"/>
        <v>43.995999999999995</v>
      </c>
      <c r="CC246" s="316">
        <f t="shared" si="61"/>
        <v>0.60974634057641597</v>
      </c>
      <c r="CD246" s="218">
        <f t="shared" si="51"/>
        <v>810</v>
      </c>
      <c r="CE246" s="218">
        <v>0.75</v>
      </c>
      <c r="CF246" s="218"/>
      <c r="CG246" s="64"/>
      <c r="CH246" s="64"/>
      <c r="CI246" s="64"/>
      <c r="CJ246" s="64"/>
      <c r="CK246" s="64"/>
      <c r="CL246" s="64"/>
      <c r="CM246" s="64"/>
      <c r="CN246" s="64"/>
      <c r="CO246" s="53"/>
      <c r="CP246" s="53"/>
      <c r="CQ246" s="53"/>
      <c r="CR246" s="240">
        <v>18</v>
      </c>
      <c r="CS246" s="57" t="s">
        <v>1305</v>
      </c>
      <c r="CT246" s="240" t="s">
        <v>1454</v>
      </c>
      <c r="CU246" s="57"/>
      <c r="CV246" s="58"/>
      <c r="CW246" s="57"/>
      <c r="CX246" s="59"/>
      <c r="CY246" s="90"/>
      <c r="CZ246" s="60"/>
      <c r="DA246" s="60"/>
      <c r="DB246" s="120"/>
      <c r="DC246" s="61"/>
      <c r="DD246" s="61"/>
      <c r="DE246" s="61"/>
      <c r="DF246" s="61"/>
      <c r="DG246" s="61"/>
      <c r="DH246" s="61"/>
      <c r="DI246" s="61"/>
      <c r="DJ246" s="58"/>
      <c r="DK246" s="58"/>
      <c r="DL246" s="59"/>
      <c r="DM246" s="59"/>
      <c r="DN246" s="59"/>
      <c r="DO246" s="59"/>
      <c r="DP246" s="62"/>
      <c r="DQ246" s="62"/>
      <c r="DR246" s="62"/>
      <c r="DS246" s="123">
        <f t="shared" si="52"/>
        <v>0</v>
      </c>
      <c r="DT246" s="123">
        <f t="shared" si="53"/>
        <v>0</v>
      </c>
    </row>
    <row r="247" spans="1:124" s="66" customFormat="1" ht="15" hidden="1" customHeight="1">
      <c r="A247" s="154">
        <v>4340</v>
      </c>
      <c r="B247" s="52" t="s">
        <v>1502</v>
      </c>
      <c r="C247" s="154" t="s">
        <v>971</v>
      </c>
      <c r="D247" s="52">
        <v>6104</v>
      </c>
      <c r="E247" s="217" t="s">
        <v>469</v>
      </c>
      <c r="F247" s="217" t="s">
        <v>1492</v>
      </c>
      <c r="G247" s="217" t="s">
        <v>1485</v>
      </c>
      <c r="H247" s="217"/>
      <c r="I247" s="180">
        <v>43586</v>
      </c>
      <c r="J247" s="217" t="s">
        <v>1540</v>
      </c>
      <c r="K247" s="217" t="s">
        <v>479</v>
      </c>
      <c r="L247" s="181" t="s">
        <v>954</v>
      </c>
      <c r="M247" s="217" t="s">
        <v>488</v>
      </c>
      <c r="N247" s="217">
        <v>62034231</v>
      </c>
      <c r="O247" s="117" t="s">
        <v>966</v>
      </c>
      <c r="P247" s="51" t="s">
        <v>489</v>
      </c>
      <c r="Q247" s="217" t="s">
        <v>211</v>
      </c>
      <c r="R247" s="217" t="s">
        <v>211</v>
      </c>
      <c r="S247" s="217" t="s">
        <v>1016</v>
      </c>
      <c r="T247" s="226" t="s">
        <v>1284</v>
      </c>
      <c r="U247" s="226" t="s">
        <v>572</v>
      </c>
      <c r="V247" s="226" t="s">
        <v>1279</v>
      </c>
      <c r="W247" s="226" t="s">
        <v>979</v>
      </c>
      <c r="X247" s="226" t="s">
        <v>980</v>
      </c>
      <c r="Y247" s="226" t="s">
        <v>4</v>
      </c>
      <c r="Z247" s="226" t="s">
        <v>4</v>
      </c>
      <c r="AA247" s="226" t="s">
        <v>981</v>
      </c>
      <c r="AB247" s="53" t="s">
        <v>220</v>
      </c>
      <c r="AC247" s="53" t="s">
        <v>221</v>
      </c>
      <c r="AD247" s="53" t="s">
        <v>258</v>
      </c>
      <c r="AE247" s="53" t="s">
        <v>741</v>
      </c>
      <c r="AF247" s="217"/>
      <c r="AG247" s="226" t="s">
        <v>145</v>
      </c>
      <c r="AH247" s="226" t="s">
        <v>630</v>
      </c>
      <c r="AI247" s="226" t="s">
        <v>644</v>
      </c>
      <c r="AJ247" s="226" t="s">
        <v>211</v>
      </c>
      <c r="AK247" s="226"/>
      <c r="AL247" s="428" t="s">
        <v>663</v>
      </c>
      <c r="AM247" s="226" t="s">
        <v>664</v>
      </c>
      <c r="AN247" s="428"/>
      <c r="AO247" s="428"/>
      <c r="AP247" s="428"/>
      <c r="AQ247" s="226" t="s">
        <v>670</v>
      </c>
      <c r="AR247" s="226">
        <v>750</v>
      </c>
      <c r="AS247" s="197">
        <v>5.4</v>
      </c>
      <c r="AT247" s="218" t="s">
        <v>1246</v>
      </c>
      <c r="AU247" s="226">
        <v>3000</v>
      </c>
      <c r="AV247" s="226"/>
      <c r="AW247" s="226"/>
      <c r="AX247" s="54"/>
      <c r="AY247" s="54"/>
      <c r="AZ247" s="54"/>
      <c r="BA247" s="219">
        <v>1.4</v>
      </c>
      <c r="BB247" s="63"/>
      <c r="BC247" s="218" t="s">
        <v>215</v>
      </c>
      <c r="BD247" s="218" t="s">
        <v>216</v>
      </c>
      <c r="BE247" s="218" t="s">
        <v>217</v>
      </c>
      <c r="BF247" s="218">
        <v>15.5</v>
      </c>
      <c r="BG247" s="218">
        <f>IFERROR((BV247*(1-Assumptions!$K$3))*(1-BT247),0)</f>
        <v>18.932358719999996</v>
      </c>
      <c r="BH247" s="218">
        <v>45</v>
      </c>
      <c r="BI247" s="218"/>
      <c r="BJ247" s="218"/>
      <c r="BK247" s="218"/>
      <c r="BL247" s="294">
        <v>17.2</v>
      </c>
      <c r="BM247" s="218">
        <v>16.8</v>
      </c>
      <c r="BN247" s="574">
        <f t="shared" si="59"/>
        <v>16.8</v>
      </c>
      <c r="BO247" s="143">
        <f>IFERROR(((IF(BN247&gt;0,BN247)))*INDEX(Assumptions!$B:$B,MATCH(AB247,Assumptions!$A:$A,0)),0)</f>
        <v>0.33600000000000002</v>
      </c>
      <c r="BP247" s="55">
        <f>IFERROR(((IF(BN247&gt;0,BN247)))*INDEX(Assumptions!$C:$C,MATCH(AB247,Assumptions!$A:$A,0)),0)</f>
        <v>0</v>
      </c>
      <c r="BQ247" s="55">
        <f>IFERROR(((IF(BN247&gt;0,BN247)))*INDEX(Assumptions!$D:$D,MATCH(AB247,Assumptions!$A:$A,0)),0)</f>
        <v>3.3600000000000005E-2</v>
      </c>
      <c r="BR247" s="55">
        <f>IFERROR(((IF(BN247&gt;0,BN247)))*INDEX(Assumptions!$G:$G,MATCH(AC247,Assumptions!$F:$F,0)),0)</f>
        <v>0</v>
      </c>
      <c r="BS247" s="55">
        <f t="shared" si="45"/>
        <v>0.36960000000000004</v>
      </c>
      <c r="BT247" s="56">
        <f>IFERROR(INDEX(Assumptions!$B:$B,MATCH(AB247,Assumptions!$A:$A,0))+INDEX(Assumptions!$C:$C,MATCH(AB247,Assumptions!$A:$A,0))+INDEX(Assumptions!$D:$D,MATCH(AB247,Assumptions!$A:$A,0))+INDEX(Assumptions!$G:$G,MATCH(AC247,Assumptions!$F:$F,0)),0)</f>
        <v>2.1999999999999999E-2</v>
      </c>
      <c r="BU247" s="218">
        <f t="shared" si="60"/>
        <v>17.169599999999999</v>
      </c>
      <c r="BV247" s="218">
        <f t="shared" si="46"/>
        <v>43.995999999999995</v>
      </c>
      <c r="BW247" s="218">
        <f t="shared" si="47"/>
        <v>46.214285714285715</v>
      </c>
      <c r="BX247" s="226">
        <v>2.5</v>
      </c>
      <c r="BY247" s="218">
        <v>109.99</v>
      </c>
      <c r="BZ247" s="145">
        <v>1</v>
      </c>
      <c r="CA247" s="218">
        <f t="shared" si="48"/>
        <v>17.169599999999999</v>
      </c>
      <c r="CB247" s="218">
        <f t="shared" si="49"/>
        <v>43.995999999999995</v>
      </c>
      <c r="CC247" s="318">
        <f t="shared" si="61"/>
        <v>0.60974634057641597</v>
      </c>
      <c r="CD247" s="218">
        <f t="shared" si="51"/>
        <v>810</v>
      </c>
      <c r="CE247" s="218">
        <v>0.75</v>
      </c>
      <c r="CF247" s="218"/>
      <c r="CG247" s="64"/>
      <c r="CH247" s="64"/>
      <c r="CI247" s="64"/>
      <c r="CJ247" s="64"/>
      <c r="CK247" s="64"/>
      <c r="CL247" s="64"/>
      <c r="CM247" s="64"/>
      <c r="CN247" s="64"/>
      <c r="CO247" s="53"/>
      <c r="CP247" s="53"/>
      <c r="CQ247" s="53"/>
      <c r="CR247" s="240">
        <v>18</v>
      </c>
      <c r="CS247" s="57" t="s">
        <v>1305</v>
      </c>
      <c r="CT247" s="240" t="s">
        <v>1454</v>
      </c>
      <c r="CU247" s="57"/>
      <c r="CV247" s="58"/>
      <c r="CW247" s="57"/>
      <c r="CX247" s="59"/>
      <c r="CY247" s="90"/>
      <c r="CZ247" s="60"/>
      <c r="DA247" s="60"/>
      <c r="DB247" s="120"/>
      <c r="DC247" s="61"/>
      <c r="DD247" s="61"/>
      <c r="DE247" s="61"/>
      <c r="DF247" s="61"/>
      <c r="DG247" s="61"/>
      <c r="DH247" s="61"/>
      <c r="DI247" s="61"/>
      <c r="DJ247" s="58"/>
      <c r="DK247" s="58"/>
      <c r="DL247" s="59"/>
      <c r="DM247" s="59"/>
      <c r="DN247" s="59"/>
      <c r="DO247" s="59"/>
      <c r="DP247" s="62"/>
      <c r="DQ247" s="62"/>
      <c r="DR247" s="62"/>
      <c r="DS247" s="123">
        <f t="shared" si="52"/>
        <v>0</v>
      </c>
      <c r="DT247" s="123">
        <f t="shared" si="53"/>
        <v>0</v>
      </c>
    </row>
    <row r="248" spans="1:124" s="66" customFormat="1" ht="15" hidden="1" customHeight="1">
      <c r="A248" s="154">
        <v>4345</v>
      </c>
      <c r="B248" s="52" t="s">
        <v>1503</v>
      </c>
      <c r="C248" s="154" t="s">
        <v>971</v>
      </c>
      <c r="D248" s="52">
        <v>6104</v>
      </c>
      <c r="E248" s="217" t="s">
        <v>458</v>
      </c>
      <c r="F248" s="217" t="s">
        <v>1492</v>
      </c>
      <c r="G248" s="217" t="s">
        <v>1485</v>
      </c>
      <c r="H248" s="217"/>
      <c r="I248" s="180">
        <v>43586</v>
      </c>
      <c r="J248" s="217" t="s">
        <v>1540</v>
      </c>
      <c r="K248" s="217" t="s">
        <v>479</v>
      </c>
      <c r="L248" s="181" t="s">
        <v>954</v>
      </c>
      <c r="M248" s="217" t="s">
        <v>488</v>
      </c>
      <c r="N248" s="217">
        <v>62034231</v>
      </c>
      <c r="O248" s="117" t="s">
        <v>966</v>
      </c>
      <c r="P248" s="51" t="s">
        <v>489</v>
      </c>
      <c r="Q248" s="217" t="s">
        <v>211</v>
      </c>
      <c r="R248" s="217" t="s">
        <v>211</v>
      </c>
      <c r="S248" s="217" t="s">
        <v>1016</v>
      </c>
      <c r="T248" s="226" t="s">
        <v>1284</v>
      </c>
      <c r="U248" s="226" t="s">
        <v>559</v>
      </c>
      <c r="V248" s="226" t="s">
        <v>1279</v>
      </c>
      <c r="W248" s="226" t="s">
        <v>979</v>
      </c>
      <c r="X248" s="226" t="s">
        <v>980</v>
      </c>
      <c r="Y248" s="226" t="s">
        <v>4</v>
      </c>
      <c r="Z248" s="226" t="s">
        <v>4</v>
      </c>
      <c r="AA248" s="226" t="s">
        <v>981</v>
      </c>
      <c r="AB248" s="53" t="s">
        <v>220</v>
      </c>
      <c r="AC248" s="53" t="s">
        <v>221</v>
      </c>
      <c r="AD248" s="53" t="s">
        <v>258</v>
      </c>
      <c r="AE248" s="53" t="s">
        <v>741</v>
      </c>
      <c r="AF248" s="217"/>
      <c r="AG248" s="226" t="s">
        <v>145</v>
      </c>
      <c r="AH248" s="226" t="s">
        <v>630</v>
      </c>
      <c r="AI248" s="226" t="s">
        <v>644</v>
      </c>
      <c r="AJ248" s="226" t="s">
        <v>211</v>
      </c>
      <c r="AK248" s="226"/>
      <c r="AL248" s="428" t="s">
        <v>663</v>
      </c>
      <c r="AM248" s="226" t="s">
        <v>664</v>
      </c>
      <c r="AN248" s="428"/>
      <c r="AO248" s="428"/>
      <c r="AP248" s="428"/>
      <c r="AQ248" s="226" t="s">
        <v>670</v>
      </c>
      <c r="AR248" s="226">
        <v>700</v>
      </c>
      <c r="AS248" s="197">
        <v>5.4</v>
      </c>
      <c r="AT248" s="218" t="s">
        <v>1246</v>
      </c>
      <c r="AU248" s="226">
        <v>3000</v>
      </c>
      <c r="AV248" s="226"/>
      <c r="AW248" s="226"/>
      <c r="AX248" s="54"/>
      <c r="AY248" s="54"/>
      <c r="AZ248" s="54"/>
      <c r="BA248" s="219">
        <v>1.37</v>
      </c>
      <c r="BB248" s="63"/>
      <c r="BC248" s="218" t="s">
        <v>215</v>
      </c>
      <c r="BD248" s="218" t="s">
        <v>216</v>
      </c>
      <c r="BE248" s="218" t="s">
        <v>217</v>
      </c>
      <c r="BF248" s="218">
        <v>15.5</v>
      </c>
      <c r="BG248" s="218">
        <f>IFERROR((BV248*(1-Assumptions!$K$3))*(1-BT248),0)</f>
        <v>18.932358719999996</v>
      </c>
      <c r="BH248" s="218">
        <v>45</v>
      </c>
      <c r="BI248" s="218"/>
      <c r="BJ248" s="218"/>
      <c r="BK248" s="218"/>
      <c r="BL248" s="294">
        <v>17.2</v>
      </c>
      <c r="BM248" s="218">
        <v>16.8</v>
      </c>
      <c r="BN248" s="574">
        <f t="shared" si="59"/>
        <v>16.8</v>
      </c>
      <c r="BO248" s="143">
        <f>IFERROR(((IF(BN248&gt;0,BN248)))*INDEX(Assumptions!$B:$B,MATCH(AB248,Assumptions!$A:$A,0)),0)</f>
        <v>0.33600000000000002</v>
      </c>
      <c r="BP248" s="55">
        <f>IFERROR(((IF(BN248&gt;0,BN248)))*INDEX(Assumptions!$C:$C,MATCH(AB248,Assumptions!$A:$A,0)),0)</f>
        <v>0</v>
      </c>
      <c r="BQ248" s="55">
        <f>IFERROR(((IF(BN248&gt;0,BN248)))*INDEX(Assumptions!$D:$D,MATCH(AB248,Assumptions!$A:$A,0)),0)</f>
        <v>3.3600000000000005E-2</v>
      </c>
      <c r="BR248" s="55">
        <f>IFERROR(((IF(BN248&gt;0,BN248)))*INDEX(Assumptions!$G:$G,MATCH(AC248,Assumptions!$F:$F,0)),0)</f>
        <v>0</v>
      </c>
      <c r="BS248" s="55">
        <f t="shared" si="45"/>
        <v>0.36960000000000004</v>
      </c>
      <c r="BT248" s="56">
        <f>IFERROR(INDEX(Assumptions!$B:$B,MATCH(AB248,Assumptions!$A:$A,0))+INDEX(Assumptions!$C:$C,MATCH(AB248,Assumptions!$A:$A,0))+INDEX(Assumptions!$D:$D,MATCH(AB248,Assumptions!$A:$A,0))+INDEX(Assumptions!$G:$G,MATCH(AC248,Assumptions!$F:$F,0)),0)</f>
        <v>2.1999999999999999E-2</v>
      </c>
      <c r="BU248" s="218">
        <f t="shared" si="60"/>
        <v>17.169599999999999</v>
      </c>
      <c r="BV248" s="218">
        <f t="shared" si="46"/>
        <v>43.995999999999995</v>
      </c>
      <c r="BW248" s="218">
        <f t="shared" si="47"/>
        <v>46.214285714285715</v>
      </c>
      <c r="BX248" s="226">
        <v>2.5</v>
      </c>
      <c r="BY248" s="218">
        <v>109.99</v>
      </c>
      <c r="BZ248" s="145">
        <v>1</v>
      </c>
      <c r="CA248" s="218">
        <f t="shared" si="48"/>
        <v>17.169599999999999</v>
      </c>
      <c r="CB248" s="218">
        <f t="shared" si="49"/>
        <v>43.995999999999995</v>
      </c>
      <c r="CC248" s="318">
        <f t="shared" si="61"/>
        <v>0.60974634057641597</v>
      </c>
      <c r="CD248" s="218">
        <f t="shared" si="51"/>
        <v>810</v>
      </c>
      <c r="CE248" s="218">
        <v>0.75</v>
      </c>
      <c r="CF248" s="218"/>
      <c r="CG248" s="64"/>
      <c r="CH248" s="64"/>
      <c r="CI248" s="64"/>
      <c r="CJ248" s="64"/>
      <c r="CK248" s="64"/>
      <c r="CL248" s="64"/>
      <c r="CM248" s="64"/>
      <c r="CN248" s="64"/>
      <c r="CO248" s="53"/>
      <c r="CP248" s="53"/>
      <c r="CQ248" s="53"/>
      <c r="CR248" s="240">
        <v>18</v>
      </c>
      <c r="CS248" s="57" t="s">
        <v>1305</v>
      </c>
      <c r="CT248" s="240" t="s">
        <v>1454</v>
      </c>
      <c r="CU248" s="57"/>
      <c r="CV248" s="58"/>
      <c r="CW248" s="57"/>
      <c r="CX248" s="59"/>
      <c r="CY248" s="90"/>
      <c r="CZ248" s="60"/>
      <c r="DA248" s="60"/>
      <c r="DB248" s="120"/>
      <c r="DC248" s="61"/>
      <c r="DD248" s="61"/>
      <c r="DE248" s="61"/>
      <c r="DF248" s="61"/>
      <c r="DG248" s="61"/>
      <c r="DH248" s="61"/>
      <c r="DI248" s="61"/>
      <c r="DJ248" s="58"/>
      <c r="DK248" s="58"/>
      <c r="DL248" s="59"/>
      <c r="DM248" s="59"/>
      <c r="DN248" s="59"/>
      <c r="DO248" s="59"/>
      <c r="DP248" s="62"/>
      <c r="DQ248" s="62"/>
      <c r="DR248" s="62"/>
      <c r="DS248" s="123">
        <f t="shared" si="52"/>
        <v>0</v>
      </c>
      <c r="DT248" s="123">
        <f t="shared" si="53"/>
        <v>0</v>
      </c>
    </row>
    <row r="249" spans="1:124" s="66" customFormat="1" ht="15" hidden="1" customHeight="1">
      <c r="A249" s="154">
        <v>4350</v>
      </c>
      <c r="B249" s="52" t="s">
        <v>1504</v>
      </c>
      <c r="C249" s="154" t="s">
        <v>971</v>
      </c>
      <c r="D249" s="52">
        <v>6104</v>
      </c>
      <c r="E249" s="217" t="s">
        <v>460</v>
      </c>
      <c r="F249" s="217" t="s">
        <v>1492</v>
      </c>
      <c r="G249" s="217" t="s">
        <v>1485</v>
      </c>
      <c r="H249" s="217"/>
      <c r="I249" s="180">
        <v>43586</v>
      </c>
      <c r="J249" s="217" t="s">
        <v>1540</v>
      </c>
      <c r="K249" s="217" t="s">
        <v>479</v>
      </c>
      <c r="L249" s="181" t="s">
        <v>954</v>
      </c>
      <c r="M249" s="217" t="s">
        <v>488</v>
      </c>
      <c r="N249" s="217">
        <v>62034231</v>
      </c>
      <c r="O249" s="117" t="s">
        <v>966</v>
      </c>
      <c r="P249" s="51" t="s">
        <v>489</v>
      </c>
      <c r="Q249" s="217" t="s">
        <v>211</v>
      </c>
      <c r="R249" s="217" t="s">
        <v>211</v>
      </c>
      <c r="S249" s="217" t="s">
        <v>1016</v>
      </c>
      <c r="T249" s="226" t="s">
        <v>1284</v>
      </c>
      <c r="U249" s="226" t="s">
        <v>571</v>
      </c>
      <c r="V249" s="226" t="s">
        <v>1279</v>
      </c>
      <c r="W249" s="226" t="s">
        <v>979</v>
      </c>
      <c r="X249" s="226" t="s">
        <v>980</v>
      </c>
      <c r="Y249" s="226" t="s">
        <v>4</v>
      </c>
      <c r="Z249" s="226" t="s">
        <v>4</v>
      </c>
      <c r="AA249" s="226" t="s">
        <v>981</v>
      </c>
      <c r="AB249" s="53" t="s">
        <v>220</v>
      </c>
      <c r="AC249" s="53" t="s">
        <v>221</v>
      </c>
      <c r="AD249" s="53" t="s">
        <v>258</v>
      </c>
      <c r="AE249" s="53" t="s">
        <v>741</v>
      </c>
      <c r="AF249" s="217"/>
      <c r="AG249" s="226" t="s">
        <v>145</v>
      </c>
      <c r="AH249" s="226" t="s">
        <v>630</v>
      </c>
      <c r="AI249" s="226" t="s">
        <v>644</v>
      </c>
      <c r="AJ249" s="226" t="s">
        <v>211</v>
      </c>
      <c r="AK249" s="226"/>
      <c r="AL249" s="428" t="s">
        <v>663</v>
      </c>
      <c r="AM249" s="226" t="s">
        <v>664</v>
      </c>
      <c r="AN249" s="428"/>
      <c r="AO249" s="428"/>
      <c r="AP249" s="428"/>
      <c r="AQ249" s="226" t="s">
        <v>670</v>
      </c>
      <c r="AR249" s="226">
        <v>700</v>
      </c>
      <c r="AS249" s="197">
        <v>5.4</v>
      </c>
      <c r="AT249" s="218" t="s">
        <v>1246</v>
      </c>
      <c r="AU249" s="226">
        <v>3000</v>
      </c>
      <c r="AV249" s="226"/>
      <c r="AW249" s="226"/>
      <c r="AX249" s="54"/>
      <c r="AY249" s="54"/>
      <c r="AZ249" s="54"/>
      <c r="BA249" s="219">
        <v>1.42</v>
      </c>
      <c r="BB249" s="63"/>
      <c r="BC249" s="218" t="s">
        <v>215</v>
      </c>
      <c r="BD249" s="218" t="s">
        <v>216</v>
      </c>
      <c r="BE249" s="218" t="s">
        <v>217</v>
      </c>
      <c r="BF249" s="218">
        <v>15.5</v>
      </c>
      <c r="BG249" s="218">
        <f>IFERROR((BV249*(1-Assumptions!$K$3))*(1-BT249),0)</f>
        <v>18.932358719999996</v>
      </c>
      <c r="BH249" s="218">
        <v>45</v>
      </c>
      <c r="BI249" s="218"/>
      <c r="BJ249" s="218"/>
      <c r="BK249" s="218"/>
      <c r="BL249" s="294">
        <v>17.2</v>
      </c>
      <c r="BM249" s="218">
        <v>16.8</v>
      </c>
      <c r="BN249" s="574">
        <f t="shared" si="59"/>
        <v>16.8</v>
      </c>
      <c r="BO249" s="143">
        <f>IFERROR(((IF(BN249&gt;0,BN249)))*INDEX(Assumptions!$B:$B,MATCH(AB249,Assumptions!$A:$A,0)),0)</f>
        <v>0.33600000000000002</v>
      </c>
      <c r="BP249" s="55">
        <f>IFERROR(((IF(BN249&gt;0,BN249)))*INDEX(Assumptions!$C:$C,MATCH(AB249,Assumptions!$A:$A,0)),0)</f>
        <v>0</v>
      </c>
      <c r="BQ249" s="55">
        <f>IFERROR(((IF(BN249&gt;0,BN249)))*INDEX(Assumptions!$D:$D,MATCH(AB249,Assumptions!$A:$A,0)),0)</f>
        <v>3.3600000000000005E-2</v>
      </c>
      <c r="BR249" s="55">
        <f>IFERROR(((IF(BN249&gt;0,BN249)))*INDEX(Assumptions!$G:$G,MATCH(AC249,Assumptions!$F:$F,0)),0)</f>
        <v>0</v>
      </c>
      <c r="BS249" s="55">
        <f t="shared" si="45"/>
        <v>0.36960000000000004</v>
      </c>
      <c r="BT249" s="56">
        <f>IFERROR(INDEX(Assumptions!$B:$B,MATCH(AB249,Assumptions!$A:$A,0))+INDEX(Assumptions!$C:$C,MATCH(AB249,Assumptions!$A:$A,0))+INDEX(Assumptions!$D:$D,MATCH(AB249,Assumptions!$A:$A,0))+INDEX(Assumptions!$G:$G,MATCH(AC249,Assumptions!$F:$F,0)),0)</f>
        <v>2.1999999999999999E-2</v>
      </c>
      <c r="BU249" s="218">
        <f t="shared" si="60"/>
        <v>17.169599999999999</v>
      </c>
      <c r="BV249" s="218">
        <f t="shared" si="46"/>
        <v>43.995999999999995</v>
      </c>
      <c r="BW249" s="218">
        <f t="shared" si="47"/>
        <v>46.214285714285715</v>
      </c>
      <c r="BX249" s="226">
        <v>2.5</v>
      </c>
      <c r="BY249" s="218">
        <v>109.99</v>
      </c>
      <c r="BZ249" s="145">
        <v>1</v>
      </c>
      <c r="CA249" s="218">
        <f t="shared" si="48"/>
        <v>17.169599999999999</v>
      </c>
      <c r="CB249" s="218">
        <f t="shared" si="49"/>
        <v>43.995999999999995</v>
      </c>
      <c r="CC249" s="316">
        <f t="shared" si="61"/>
        <v>0.60974634057641597</v>
      </c>
      <c r="CD249" s="218">
        <f t="shared" si="51"/>
        <v>810</v>
      </c>
      <c r="CE249" s="218">
        <v>0.75</v>
      </c>
      <c r="CF249" s="218"/>
      <c r="CG249" s="64"/>
      <c r="CH249" s="64"/>
      <c r="CI249" s="64"/>
      <c r="CJ249" s="64"/>
      <c r="CK249" s="64"/>
      <c r="CL249" s="64"/>
      <c r="CM249" s="64"/>
      <c r="CN249" s="64"/>
      <c r="CO249" s="53"/>
      <c r="CP249" s="53"/>
      <c r="CQ249" s="53"/>
      <c r="CR249" s="240">
        <v>18</v>
      </c>
      <c r="CS249" s="57" t="s">
        <v>1305</v>
      </c>
      <c r="CT249" s="240" t="s">
        <v>1454</v>
      </c>
      <c r="CU249" s="57"/>
      <c r="CV249" s="58"/>
      <c r="CW249" s="57"/>
      <c r="CX249" s="59"/>
      <c r="CY249" s="90"/>
      <c r="CZ249" s="60"/>
      <c r="DA249" s="60"/>
      <c r="DB249" s="120"/>
      <c r="DC249" s="61"/>
      <c r="DD249" s="61"/>
      <c r="DE249" s="61"/>
      <c r="DF249" s="61"/>
      <c r="DG249" s="61"/>
      <c r="DH249" s="61"/>
      <c r="DI249" s="61"/>
      <c r="DJ249" s="58"/>
      <c r="DK249" s="58"/>
      <c r="DL249" s="59"/>
      <c r="DM249" s="59"/>
      <c r="DN249" s="59"/>
      <c r="DO249" s="59"/>
      <c r="DP249" s="62"/>
      <c r="DQ249" s="62"/>
      <c r="DR249" s="62"/>
      <c r="DS249" s="123">
        <f t="shared" si="52"/>
        <v>0</v>
      </c>
      <c r="DT249" s="123">
        <f t="shared" si="53"/>
        <v>0</v>
      </c>
    </row>
    <row r="250" spans="1:124" s="66" customFormat="1" ht="15" hidden="1" customHeight="1">
      <c r="A250" s="52">
        <v>4355</v>
      </c>
      <c r="B250" s="52" t="s">
        <v>1505</v>
      </c>
      <c r="C250" s="52" t="s">
        <v>953</v>
      </c>
      <c r="D250" s="52">
        <v>3006</v>
      </c>
      <c r="E250" s="217" t="s">
        <v>458</v>
      </c>
      <c r="F250" s="217" t="s">
        <v>1493</v>
      </c>
      <c r="G250" s="217" t="s">
        <v>1485</v>
      </c>
      <c r="H250" s="217"/>
      <c r="I250" s="180">
        <v>43586</v>
      </c>
      <c r="J250" s="217" t="s">
        <v>1540</v>
      </c>
      <c r="K250" s="217" t="s">
        <v>479</v>
      </c>
      <c r="L250" s="181" t="s">
        <v>954</v>
      </c>
      <c r="M250" s="217" t="s">
        <v>488</v>
      </c>
      <c r="N250" s="217">
        <v>62034231</v>
      </c>
      <c r="O250" s="117" t="s">
        <v>966</v>
      </c>
      <c r="P250" s="51" t="s">
        <v>489</v>
      </c>
      <c r="Q250" s="217" t="s">
        <v>211</v>
      </c>
      <c r="R250" s="217" t="s">
        <v>211</v>
      </c>
      <c r="S250" s="217" t="s">
        <v>1016</v>
      </c>
      <c r="T250" s="226" t="s">
        <v>1284</v>
      </c>
      <c r="U250" s="226" t="s">
        <v>559</v>
      </c>
      <c r="V250" s="226" t="s">
        <v>1279</v>
      </c>
      <c r="W250" s="226" t="s">
        <v>979</v>
      </c>
      <c r="X250" s="226" t="s">
        <v>980</v>
      </c>
      <c r="Y250" s="226" t="s">
        <v>4</v>
      </c>
      <c r="Z250" s="226" t="s">
        <v>4</v>
      </c>
      <c r="AA250" s="226" t="s">
        <v>981</v>
      </c>
      <c r="AB250" s="53" t="s">
        <v>220</v>
      </c>
      <c r="AC250" s="53" t="s">
        <v>221</v>
      </c>
      <c r="AD250" s="53" t="s">
        <v>258</v>
      </c>
      <c r="AE250" s="436" t="s">
        <v>741</v>
      </c>
      <c r="AF250" s="217"/>
      <c r="AG250" s="226" t="s">
        <v>586</v>
      </c>
      <c r="AH250" s="505" t="s">
        <v>1708</v>
      </c>
      <c r="AI250" s="51" t="s">
        <v>1451</v>
      </c>
      <c r="AJ250" s="226" t="s">
        <v>211</v>
      </c>
      <c r="AK250" s="221"/>
      <c r="AL250" s="428" t="s">
        <v>650</v>
      </c>
      <c r="AM250" s="428" t="s">
        <v>1522</v>
      </c>
      <c r="AN250" s="428"/>
      <c r="AO250" s="428"/>
      <c r="AP250" s="428"/>
      <c r="AQ250" s="226" t="s">
        <v>1524</v>
      </c>
      <c r="AR250" s="226">
        <v>700</v>
      </c>
      <c r="AS250" s="239">
        <v>3.6</v>
      </c>
      <c r="AT250" s="218" t="s">
        <v>1263</v>
      </c>
      <c r="AU250" s="226" t="s">
        <v>1711</v>
      </c>
      <c r="AV250" s="226"/>
      <c r="AW250" s="226"/>
      <c r="AX250" s="54"/>
      <c r="AY250" s="54"/>
      <c r="AZ250" s="54"/>
      <c r="BA250" s="219">
        <v>1.32</v>
      </c>
      <c r="BB250" s="63"/>
      <c r="BC250" s="218" t="s">
        <v>215</v>
      </c>
      <c r="BD250" s="218" t="s">
        <v>216</v>
      </c>
      <c r="BE250" s="218" t="s">
        <v>217</v>
      </c>
      <c r="BF250" s="218">
        <v>19</v>
      </c>
      <c r="BG250" s="218">
        <f>IFERROR((BV250*(1-Assumptions!$K$3))*(1-BT250),0)</f>
        <v>20.653638719999996</v>
      </c>
      <c r="BH250" s="218">
        <v>45</v>
      </c>
      <c r="BI250" s="218"/>
      <c r="BJ250" s="218"/>
      <c r="BK250" s="218"/>
      <c r="BL250" s="294">
        <v>21.4</v>
      </c>
      <c r="BM250" s="218">
        <v>20.7</v>
      </c>
      <c r="BN250" s="218">
        <f t="shared" si="59"/>
        <v>20.7</v>
      </c>
      <c r="BO250" s="143">
        <f>IFERROR(((IF(BN250&gt;0,BN250)))*INDEX(Assumptions!$B:$B,MATCH(AB250,Assumptions!$A:$A,0)),0)</f>
        <v>0.41399999999999998</v>
      </c>
      <c r="BP250" s="55">
        <f>IFERROR(((IF(BN250&gt;0,BN250)))*INDEX(Assumptions!$C:$C,MATCH(AB250,Assumptions!$A:$A,0)),0)</f>
        <v>0</v>
      </c>
      <c r="BQ250" s="55">
        <f>IFERROR(((IF(BN250&gt;0,BN250)))*INDEX(Assumptions!$D:$D,MATCH(AB250,Assumptions!$A:$A,0)),0)</f>
        <v>4.1399999999999999E-2</v>
      </c>
      <c r="BR250" s="55">
        <f>IFERROR(((IF(BN250&gt;0,BN250)))*INDEX(Assumptions!$G:$G,MATCH(AC250,Assumptions!$F:$F,0)),0)</f>
        <v>0</v>
      </c>
      <c r="BS250" s="55">
        <f t="shared" si="45"/>
        <v>0.45539999999999997</v>
      </c>
      <c r="BT250" s="56">
        <f>IFERROR(INDEX(Assumptions!$B:$B,MATCH(AB250,Assumptions!$A:$A,0))+INDEX(Assumptions!$C:$C,MATCH(AB250,Assumptions!$A:$A,0))+INDEX(Assumptions!$D:$D,MATCH(AB250,Assumptions!$A:$A,0))+INDEX(Assumptions!$G:$G,MATCH(AC250,Assumptions!$F:$F,0)),0)</f>
        <v>2.1999999999999999E-2</v>
      </c>
      <c r="BU250" s="218">
        <f t="shared" si="60"/>
        <v>21.1554</v>
      </c>
      <c r="BV250" s="218">
        <f t="shared" si="46"/>
        <v>47.995999999999995</v>
      </c>
      <c r="BW250" s="218">
        <f t="shared" si="47"/>
        <v>50.415966386554622</v>
      </c>
      <c r="BX250" s="226">
        <v>2.5</v>
      </c>
      <c r="BY250" s="168">
        <v>119.99</v>
      </c>
      <c r="BZ250" s="145">
        <v>1</v>
      </c>
      <c r="CA250" s="218">
        <f t="shared" si="48"/>
        <v>21.1554</v>
      </c>
      <c r="CB250" s="218">
        <f t="shared" si="49"/>
        <v>47.995999999999995</v>
      </c>
      <c r="CC250" s="315">
        <f t="shared" si="61"/>
        <v>0.55922576881406783</v>
      </c>
      <c r="CD250" s="218">
        <f t="shared" si="51"/>
        <v>810</v>
      </c>
      <c r="CE250" s="218">
        <v>5.7</v>
      </c>
      <c r="CF250" s="218"/>
      <c r="CG250" s="64"/>
      <c r="CH250" s="64"/>
      <c r="CI250" s="64"/>
      <c r="CJ250" s="64"/>
      <c r="CK250" s="64"/>
      <c r="CL250" s="64"/>
      <c r="CM250" s="64"/>
      <c r="CN250" s="64"/>
      <c r="CO250" s="53"/>
      <c r="CP250" s="53"/>
      <c r="CQ250" s="53"/>
      <c r="CR250" s="240">
        <v>18</v>
      </c>
      <c r="CS250" s="57" t="s">
        <v>1305</v>
      </c>
      <c r="CT250" s="240" t="s">
        <v>1454</v>
      </c>
      <c r="CU250" s="57"/>
      <c r="CV250" s="58"/>
      <c r="CW250" s="184"/>
      <c r="CX250" s="59"/>
      <c r="CY250" s="90"/>
      <c r="CZ250" s="60"/>
      <c r="DA250" s="60"/>
      <c r="DB250" s="120"/>
      <c r="DC250" s="61"/>
      <c r="DD250" s="61"/>
      <c r="DE250" s="61"/>
      <c r="DF250" s="61"/>
      <c r="DG250" s="61"/>
      <c r="DH250" s="61"/>
      <c r="DI250" s="61"/>
      <c r="DJ250" s="58"/>
      <c r="DK250" s="58"/>
      <c r="DL250" s="59"/>
      <c r="DM250" s="59"/>
      <c r="DN250" s="59"/>
      <c r="DO250" s="59"/>
      <c r="DP250" s="62"/>
      <c r="DQ250" s="62"/>
      <c r="DR250" s="62"/>
      <c r="DS250" s="123">
        <f t="shared" si="52"/>
        <v>0</v>
      </c>
      <c r="DT250" s="123">
        <f t="shared" si="53"/>
        <v>0</v>
      </c>
    </row>
    <row r="251" spans="1:124" s="66" customFormat="1" ht="15" hidden="1" customHeight="1">
      <c r="A251" s="52">
        <v>4360</v>
      </c>
      <c r="B251" s="52" t="s">
        <v>1506</v>
      </c>
      <c r="C251" s="52" t="s">
        <v>953</v>
      </c>
      <c r="D251" s="52">
        <v>3006</v>
      </c>
      <c r="E251" s="217" t="s">
        <v>465</v>
      </c>
      <c r="F251" s="217" t="s">
        <v>1493</v>
      </c>
      <c r="G251" s="217" t="s">
        <v>1485</v>
      </c>
      <c r="H251" s="217"/>
      <c r="I251" s="180">
        <v>43586</v>
      </c>
      <c r="J251" s="217" t="s">
        <v>1540</v>
      </c>
      <c r="K251" s="217" t="s">
        <v>479</v>
      </c>
      <c r="L251" s="181" t="s">
        <v>954</v>
      </c>
      <c r="M251" s="217" t="s">
        <v>488</v>
      </c>
      <c r="N251" s="217">
        <v>62034231</v>
      </c>
      <c r="O251" s="117" t="s">
        <v>966</v>
      </c>
      <c r="P251" s="51" t="s">
        <v>489</v>
      </c>
      <c r="Q251" s="217" t="s">
        <v>211</v>
      </c>
      <c r="R251" s="217" t="s">
        <v>211</v>
      </c>
      <c r="S251" s="217" t="s">
        <v>1016</v>
      </c>
      <c r="T251" s="226" t="s">
        <v>1284</v>
      </c>
      <c r="U251" s="226" t="s">
        <v>565</v>
      </c>
      <c r="V251" s="226" t="s">
        <v>1279</v>
      </c>
      <c r="W251" s="226" t="s">
        <v>979</v>
      </c>
      <c r="X251" s="226" t="s">
        <v>980</v>
      </c>
      <c r="Y251" s="226" t="s">
        <v>4</v>
      </c>
      <c r="Z251" s="226" t="s">
        <v>4</v>
      </c>
      <c r="AA251" s="226" t="s">
        <v>981</v>
      </c>
      <c r="AB251" s="53" t="s">
        <v>220</v>
      </c>
      <c r="AC251" s="53" t="s">
        <v>221</v>
      </c>
      <c r="AD251" s="53" t="s">
        <v>258</v>
      </c>
      <c r="AE251" s="436" t="s">
        <v>741</v>
      </c>
      <c r="AF251" s="217"/>
      <c r="AG251" s="226" t="s">
        <v>586</v>
      </c>
      <c r="AH251" s="505" t="s">
        <v>1708</v>
      </c>
      <c r="AI251" s="51" t="s">
        <v>1451</v>
      </c>
      <c r="AJ251" s="226" t="s">
        <v>211</v>
      </c>
      <c r="AK251" s="221"/>
      <c r="AL251" s="428" t="s">
        <v>650</v>
      </c>
      <c r="AM251" s="428" t="s">
        <v>1522</v>
      </c>
      <c r="AN251" s="428"/>
      <c r="AO251" s="428"/>
      <c r="AP251" s="428"/>
      <c r="AQ251" s="226" t="s">
        <v>1524</v>
      </c>
      <c r="AR251" s="226">
        <v>700</v>
      </c>
      <c r="AS251" s="239">
        <v>3.6</v>
      </c>
      <c r="AT251" s="218" t="s">
        <v>1263</v>
      </c>
      <c r="AU251" s="226" t="s">
        <v>1711</v>
      </c>
      <c r="AV251" s="226"/>
      <c r="AW251" s="226"/>
      <c r="AX251" s="54"/>
      <c r="AY251" s="54"/>
      <c r="AZ251" s="54"/>
      <c r="BA251" s="219">
        <v>1.26</v>
      </c>
      <c r="BB251" s="63"/>
      <c r="BC251" s="218" t="s">
        <v>215</v>
      </c>
      <c r="BD251" s="218" t="s">
        <v>216</v>
      </c>
      <c r="BE251" s="218" t="s">
        <v>217</v>
      </c>
      <c r="BF251" s="218">
        <v>19</v>
      </c>
      <c r="BG251" s="218">
        <f>IFERROR((BV251*(1-Assumptions!$K$3))*(1-BT251),0)</f>
        <v>20.653638719999996</v>
      </c>
      <c r="BH251" s="218">
        <v>45</v>
      </c>
      <c r="BI251" s="218"/>
      <c r="BJ251" s="218"/>
      <c r="BK251" s="218"/>
      <c r="BL251" s="294">
        <v>21.4</v>
      </c>
      <c r="BM251" s="218">
        <v>20.7</v>
      </c>
      <c r="BN251" s="218">
        <f t="shared" si="59"/>
        <v>20.7</v>
      </c>
      <c r="BO251" s="143">
        <f>IFERROR(((IF(BN251&gt;0,BN251)))*INDEX(Assumptions!$B:$B,MATCH(AB251,Assumptions!$A:$A,0)),0)</f>
        <v>0.41399999999999998</v>
      </c>
      <c r="BP251" s="55">
        <f>IFERROR(((IF(BN251&gt;0,BN251)))*INDEX(Assumptions!$C:$C,MATCH(AB251,Assumptions!$A:$A,0)),0)</f>
        <v>0</v>
      </c>
      <c r="BQ251" s="55">
        <f>IFERROR(((IF(BN251&gt;0,BN251)))*INDEX(Assumptions!$D:$D,MATCH(AB251,Assumptions!$A:$A,0)),0)</f>
        <v>4.1399999999999999E-2</v>
      </c>
      <c r="BR251" s="55">
        <f>IFERROR(((IF(BN251&gt;0,BN251)))*INDEX(Assumptions!$G:$G,MATCH(AC251,Assumptions!$F:$F,0)),0)</f>
        <v>0</v>
      </c>
      <c r="BS251" s="55">
        <f t="shared" si="45"/>
        <v>0.45539999999999997</v>
      </c>
      <c r="BT251" s="56">
        <f>IFERROR(INDEX(Assumptions!$B:$B,MATCH(AB251,Assumptions!$A:$A,0))+INDEX(Assumptions!$C:$C,MATCH(AB251,Assumptions!$A:$A,0))+INDEX(Assumptions!$D:$D,MATCH(AB251,Assumptions!$A:$A,0))+INDEX(Assumptions!$G:$G,MATCH(AC251,Assumptions!$F:$F,0)),0)</f>
        <v>2.1999999999999999E-2</v>
      </c>
      <c r="BU251" s="218">
        <f t="shared" si="60"/>
        <v>21.1554</v>
      </c>
      <c r="BV251" s="218">
        <f t="shared" si="46"/>
        <v>47.995999999999995</v>
      </c>
      <c r="BW251" s="218">
        <f t="shared" si="47"/>
        <v>50.415966386554622</v>
      </c>
      <c r="BX251" s="226">
        <v>2.5</v>
      </c>
      <c r="BY251" s="168">
        <v>119.99</v>
      </c>
      <c r="BZ251" s="145">
        <v>1</v>
      </c>
      <c r="CA251" s="218">
        <f t="shared" si="48"/>
        <v>21.1554</v>
      </c>
      <c r="CB251" s="218">
        <f t="shared" si="49"/>
        <v>47.995999999999995</v>
      </c>
      <c r="CC251" s="315">
        <f t="shared" si="61"/>
        <v>0.55922576881406783</v>
      </c>
      <c r="CD251" s="218">
        <f t="shared" si="51"/>
        <v>810</v>
      </c>
      <c r="CE251" s="218">
        <v>5.7</v>
      </c>
      <c r="CF251" s="218"/>
      <c r="CG251" s="64"/>
      <c r="CH251" s="64"/>
      <c r="CI251" s="64"/>
      <c r="CJ251" s="64"/>
      <c r="CK251" s="64"/>
      <c r="CL251" s="64"/>
      <c r="CM251" s="64"/>
      <c r="CN251" s="64"/>
      <c r="CO251" s="53"/>
      <c r="CP251" s="53"/>
      <c r="CQ251" s="53"/>
      <c r="CR251" s="240">
        <v>18</v>
      </c>
      <c r="CS251" s="57" t="s">
        <v>1305</v>
      </c>
      <c r="CT251" s="240" t="s">
        <v>1454</v>
      </c>
      <c r="CU251" s="57"/>
      <c r="CV251" s="58"/>
      <c r="CW251" s="184"/>
      <c r="CX251" s="59"/>
      <c r="CY251" s="90"/>
      <c r="CZ251" s="60"/>
      <c r="DA251" s="60"/>
      <c r="DB251" s="120"/>
      <c r="DC251" s="61"/>
      <c r="DD251" s="61"/>
      <c r="DE251" s="61"/>
      <c r="DF251" s="61"/>
      <c r="DG251" s="61"/>
      <c r="DH251" s="61"/>
      <c r="DI251" s="61"/>
      <c r="DJ251" s="58"/>
      <c r="DK251" s="58"/>
      <c r="DL251" s="59"/>
      <c r="DM251" s="59"/>
      <c r="DN251" s="59"/>
      <c r="DO251" s="59"/>
      <c r="DP251" s="62"/>
      <c r="DQ251" s="62"/>
      <c r="DR251" s="62"/>
      <c r="DS251" s="123">
        <f t="shared" si="52"/>
        <v>0</v>
      </c>
      <c r="DT251" s="123">
        <f t="shared" si="53"/>
        <v>0</v>
      </c>
    </row>
    <row r="252" spans="1:124" s="66" customFormat="1" ht="15" hidden="1" customHeight="1">
      <c r="A252" s="52">
        <v>4365</v>
      </c>
      <c r="B252" s="52" t="s">
        <v>1507</v>
      </c>
      <c r="C252" s="52" t="s">
        <v>986</v>
      </c>
      <c r="D252" s="52">
        <v>4013</v>
      </c>
      <c r="E252" s="217" t="s">
        <v>433</v>
      </c>
      <c r="F252" s="217" t="s">
        <v>1494</v>
      </c>
      <c r="G252" s="217" t="s">
        <v>1485</v>
      </c>
      <c r="H252" s="217"/>
      <c r="I252" s="180">
        <v>43586</v>
      </c>
      <c r="J252" s="217" t="s">
        <v>1540</v>
      </c>
      <c r="K252" s="217" t="s">
        <v>479</v>
      </c>
      <c r="L252" s="181" t="s">
        <v>954</v>
      </c>
      <c r="M252" s="217" t="s">
        <v>488</v>
      </c>
      <c r="N252" s="217">
        <v>62046231</v>
      </c>
      <c r="O252" s="117" t="s">
        <v>955</v>
      </c>
      <c r="P252" s="51" t="s">
        <v>219</v>
      </c>
      <c r="Q252" s="217" t="s">
        <v>211</v>
      </c>
      <c r="R252" s="217" t="s">
        <v>211</v>
      </c>
      <c r="S252" s="73" t="s">
        <v>1019</v>
      </c>
      <c r="T252" s="226" t="s">
        <v>1283</v>
      </c>
      <c r="U252" s="226" t="s">
        <v>559</v>
      </c>
      <c r="V252" s="226" t="s">
        <v>1278</v>
      </c>
      <c r="W252" s="226" t="s">
        <v>560</v>
      </c>
      <c r="X252" s="226" t="s">
        <v>998</v>
      </c>
      <c r="Y252" s="226" t="s">
        <v>4</v>
      </c>
      <c r="Z252" s="226" t="s">
        <v>4</v>
      </c>
      <c r="AA252" s="226" t="s">
        <v>981</v>
      </c>
      <c r="AB252" s="53" t="s">
        <v>220</v>
      </c>
      <c r="AC252" s="53" t="s">
        <v>221</v>
      </c>
      <c r="AD252" s="53" t="s">
        <v>258</v>
      </c>
      <c r="AE252" s="436" t="s">
        <v>741</v>
      </c>
      <c r="AF252" s="217"/>
      <c r="AG252" s="226" t="s">
        <v>586</v>
      </c>
      <c r="AH252" s="505" t="s">
        <v>1708</v>
      </c>
      <c r="AI252" s="51" t="s">
        <v>1451</v>
      </c>
      <c r="AJ252" s="226" t="s">
        <v>211</v>
      </c>
      <c r="AK252" s="226"/>
      <c r="AL252" s="428" t="s">
        <v>650</v>
      </c>
      <c r="AM252" s="428" t="s">
        <v>1522</v>
      </c>
      <c r="AN252" s="428"/>
      <c r="AO252" s="428"/>
      <c r="AP252" s="428"/>
      <c r="AQ252" s="226" t="s">
        <v>1524</v>
      </c>
      <c r="AR252" s="226">
        <v>600</v>
      </c>
      <c r="AS252" s="239">
        <v>3.6</v>
      </c>
      <c r="AT252" s="218" t="s">
        <v>1263</v>
      </c>
      <c r="AU252" s="226" t="s">
        <v>1711</v>
      </c>
      <c r="AV252" s="226"/>
      <c r="AW252" s="226"/>
      <c r="AX252" s="54"/>
      <c r="AY252" s="54"/>
      <c r="AZ252" s="54"/>
      <c r="BA252" s="219">
        <v>1.1100000000000001</v>
      </c>
      <c r="BB252" s="63"/>
      <c r="BC252" s="218" t="s">
        <v>215</v>
      </c>
      <c r="BD252" s="218" t="s">
        <v>216</v>
      </c>
      <c r="BE252" s="218" t="s">
        <v>217</v>
      </c>
      <c r="BF252" s="218">
        <v>19</v>
      </c>
      <c r="BG252" s="218">
        <f>IFERROR((BV252*(1-Assumptions!$K$3))*(1-BT252),0)</f>
        <v>20.653638719999996</v>
      </c>
      <c r="BH252" s="218">
        <v>45</v>
      </c>
      <c r="BI252" s="218"/>
      <c r="BJ252" s="218"/>
      <c r="BK252" s="218"/>
      <c r="BL252" s="294">
        <v>21.3</v>
      </c>
      <c r="BM252" s="218">
        <v>20.399999999999999</v>
      </c>
      <c r="BN252" s="218">
        <f t="shared" si="59"/>
        <v>20.399999999999999</v>
      </c>
      <c r="BO252" s="143">
        <f>IFERROR(((IF(BN252&gt;0,BN252)))*INDEX(Assumptions!$B:$B,MATCH(AB252,Assumptions!$A:$A,0)),0)</f>
        <v>0.40799999999999997</v>
      </c>
      <c r="BP252" s="55">
        <f>IFERROR(((IF(BN252&gt;0,BN252)))*INDEX(Assumptions!$C:$C,MATCH(AB252,Assumptions!$A:$A,0)),0)</f>
        <v>0</v>
      </c>
      <c r="BQ252" s="55">
        <f>IFERROR(((IF(BN252&gt;0,BN252)))*INDEX(Assumptions!$D:$D,MATCH(AB252,Assumptions!$A:$A,0)),0)</f>
        <v>4.0799999999999996E-2</v>
      </c>
      <c r="BR252" s="55">
        <f>IFERROR(((IF(BN252&gt;0,BN252)))*INDEX(Assumptions!$G:$G,MATCH(AC252,Assumptions!$F:$F,0)),0)</f>
        <v>0</v>
      </c>
      <c r="BS252" s="55">
        <f t="shared" si="45"/>
        <v>0.44879999999999998</v>
      </c>
      <c r="BT252" s="56">
        <f>IFERROR(INDEX(Assumptions!$B:$B,MATCH(AB252,Assumptions!$A:$A,0))+INDEX(Assumptions!$C:$C,MATCH(AB252,Assumptions!$A:$A,0))+INDEX(Assumptions!$D:$D,MATCH(AB252,Assumptions!$A:$A,0))+INDEX(Assumptions!$G:$G,MATCH(AC252,Assumptions!$F:$F,0)),0)</f>
        <v>2.1999999999999999E-2</v>
      </c>
      <c r="BU252" s="218">
        <f t="shared" si="60"/>
        <v>20.848799999999997</v>
      </c>
      <c r="BV252" s="218">
        <f t="shared" si="46"/>
        <v>47.995999999999995</v>
      </c>
      <c r="BW252" s="218">
        <f t="shared" si="47"/>
        <v>50.415966386554622</v>
      </c>
      <c r="BX252" s="226">
        <v>2.5</v>
      </c>
      <c r="BY252" s="168">
        <v>119.99</v>
      </c>
      <c r="BZ252" s="145">
        <v>1</v>
      </c>
      <c r="CA252" s="218">
        <f t="shared" si="48"/>
        <v>20.848799999999997</v>
      </c>
      <c r="CB252" s="218">
        <f t="shared" si="49"/>
        <v>47.995999999999995</v>
      </c>
      <c r="CC252" s="317">
        <f t="shared" si="61"/>
        <v>0.56561380115009585</v>
      </c>
      <c r="CD252" s="218">
        <f t="shared" si="51"/>
        <v>810</v>
      </c>
      <c r="CE252" s="218">
        <v>5.7</v>
      </c>
      <c r="CF252" s="218"/>
      <c r="CG252" s="64"/>
      <c r="CH252" s="64"/>
      <c r="CI252" s="64"/>
      <c r="CJ252" s="64"/>
      <c r="CK252" s="64"/>
      <c r="CL252" s="64"/>
      <c r="CM252" s="64"/>
      <c r="CN252" s="64"/>
      <c r="CO252" s="53"/>
      <c r="CP252" s="53"/>
      <c r="CQ252" s="53"/>
      <c r="CR252" s="240">
        <v>18</v>
      </c>
      <c r="CS252" s="57" t="s">
        <v>1305</v>
      </c>
      <c r="CT252" s="240" t="s">
        <v>1455</v>
      </c>
      <c r="CU252" s="57"/>
      <c r="CV252" s="58"/>
      <c r="CW252" s="57"/>
      <c r="CX252" s="59"/>
      <c r="CY252" s="90"/>
      <c r="CZ252" s="60"/>
      <c r="DA252" s="60"/>
      <c r="DB252" s="120"/>
      <c r="DC252" s="61"/>
      <c r="DD252" s="61"/>
      <c r="DE252" s="61"/>
      <c r="DF252" s="61"/>
      <c r="DG252" s="61"/>
      <c r="DH252" s="61"/>
      <c r="DI252" s="61"/>
      <c r="DJ252" s="58"/>
      <c r="DK252" s="58"/>
      <c r="DL252" s="59"/>
      <c r="DM252" s="59"/>
      <c r="DN252" s="59"/>
      <c r="DO252" s="59"/>
      <c r="DP252" s="62"/>
      <c r="DQ252" s="62"/>
      <c r="DR252" s="62"/>
      <c r="DS252" s="123">
        <f t="shared" si="52"/>
        <v>0</v>
      </c>
      <c r="DT252" s="123">
        <f t="shared" si="53"/>
        <v>0</v>
      </c>
    </row>
    <row r="253" spans="1:124" s="66" customFormat="1" ht="15" hidden="1" customHeight="1">
      <c r="A253" s="52">
        <v>4370</v>
      </c>
      <c r="B253" s="52" t="s">
        <v>1508</v>
      </c>
      <c r="C253" s="52" t="s">
        <v>986</v>
      </c>
      <c r="D253" s="52">
        <v>4013</v>
      </c>
      <c r="E253" s="217" t="s">
        <v>465</v>
      </c>
      <c r="F253" s="217" t="s">
        <v>1494</v>
      </c>
      <c r="G253" s="217" t="s">
        <v>1485</v>
      </c>
      <c r="H253" s="217"/>
      <c r="I253" s="180">
        <v>43586</v>
      </c>
      <c r="J253" s="217" t="s">
        <v>1540</v>
      </c>
      <c r="K253" s="217" t="s">
        <v>479</v>
      </c>
      <c r="L253" s="181" t="s">
        <v>954</v>
      </c>
      <c r="M253" s="217" t="s">
        <v>488</v>
      </c>
      <c r="N253" s="217">
        <v>62034231</v>
      </c>
      <c r="O253" s="117" t="s">
        <v>966</v>
      </c>
      <c r="P253" s="51" t="s">
        <v>489</v>
      </c>
      <c r="Q253" s="217" t="s">
        <v>211</v>
      </c>
      <c r="R253" s="217" t="s">
        <v>211</v>
      </c>
      <c r="S253" s="73" t="s">
        <v>1019</v>
      </c>
      <c r="T253" s="226" t="s">
        <v>1284</v>
      </c>
      <c r="U253" s="226" t="s">
        <v>565</v>
      </c>
      <c r="V253" s="226" t="s">
        <v>1279</v>
      </c>
      <c r="W253" s="226" t="s">
        <v>979</v>
      </c>
      <c r="X253" s="226" t="s">
        <v>980</v>
      </c>
      <c r="Y253" s="226" t="s">
        <v>4</v>
      </c>
      <c r="Z253" s="226" t="s">
        <v>4</v>
      </c>
      <c r="AA253" s="226" t="s">
        <v>981</v>
      </c>
      <c r="AB253" s="53" t="s">
        <v>220</v>
      </c>
      <c r="AC253" s="53" t="s">
        <v>221</v>
      </c>
      <c r="AD253" s="53" t="s">
        <v>258</v>
      </c>
      <c r="AE253" s="436" t="s">
        <v>741</v>
      </c>
      <c r="AF253" s="217"/>
      <c r="AG253" s="226" t="s">
        <v>586</v>
      </c>
      <c r="AH253" s="505" t="s">
        <v>1708</v>
      </c>
      <c r="AI253" s="51" t="s">
        <v>1451</v>
      </c>
      <c r="AJ253" s="226" t="s">
        <v>211</v>
      </c>
      <c r="AK253" s="226"/>
      <c r="AL253" s="428" t="s">
        <v>650</v>
      </c>
      <c r="AM253" s="428" t="s">
        <v>1522</v>
      </c>
      <c r="AN253" s="428"/>
      <c r="AO253" s="428"/>
      <c r="AP253" s="428"/>
      <c r="AQ253" s="226" t="s">
        <v>1524</v>
      </c>
      <c r="AR253" s="226">
        <v>700</v>
      </c>
      <c r="AS253" s="239">
        <v>3.6</v>
      </c>
      <c r="AT253" s="218" t="s">
        <v>1263</v>
      </c>
      <c r="AU253" s="226" t="s">
        <v>1711</v>
      </c>
      <c r="AV253" s="226"/>
      <c r="AW253" s="226"/>
      <c r="AX253" s="54"/>
      <c r="AY253" s="54"/>
      <c r="AZ253" s="54"/>
      <c r="BA253" s="219">
        <v>1.26</v>
      </c>
      <c r="BB253" s="63"/>
      <c r="BC253" s="218" t="s">
        <v>215</v>
      </c>
      <c r="BD253" s="218" t="s">
        <v>216</v>
      </c>
      <c r="BE253" s="218" t="s">
        <v>217</v>
      </c>
      <c r="BF253" s="218">
        <v>19</v>
      </c>
      <c r="BG253" s="218">
        <f>IFERROR((BV253*(1-Assumptions!$K$3))*(1-BT253),0)</f>
        <v>20.653638719999996</v>
      </c>
      <c r="BH253" s="218">
        <v>45</v>
      </c>
      <c r="BI253" s="218"/>
      <c r="BJ253" s="218"/>
      <c r="BK253" s="218"/>
      <c r="BL253" s="294">
        <v>21.3</v>
      </c>
      <c r="BM253" s="218">
        <v>20.399999999999999</v>
      </c>
      <c r="BN253" s="218">
        <f t="shared" si="59"/>
        <v>20.399999999999999</v>
      </c>
      <c r="BO253" s="143">
        <f>IFERROR(((IF(BN253&gt;0,BN253)))*INDEX(Assumptions!$B:$B,MATCH(AB253,Assumptions!$A:$A,0)),0)</f>
        <v>0.40799999999999997</v>
      </c>
      <c r="BP253" s="55">
        <f>IFERROR(((IF(BN253&gt;0,BN253)))*INDEX(Assumptions!$C:$C,MATCH(AB253,Assumptions!$A:$A,0)),0)</f>
        <v>0</v>
      </c>
      <c r="BQ253" s="55">
        <f>IFERROR(((IF(BN253&gt;0,BN253)))*INDEX(Assumptions!$D:$D,MATCH(AB253,Assumptions!$A:$A,0)),0)</f>
        <v>4.0799999999999996E-2</v>
      </c>
      <c r="BR253" s="55">
        <f>IFERROR(((IF(BN253&gt;0,BN253)))*INDEX(Assumptions!$G:$G,MATCH(AC253,Assumptions!$F:$F,0)),0)</f>
        <v>0</v>
      </c>
      <c r="BS253" s="55">
        <f t="shared" si="45"/>
        <v>0.44879999999999998</v>
      </c>
      <c r="BT253" s="56">
        <f>IFERROR(INDEX(Assumptions!$B:$B,MATCH(AB253,Assumptions!$A:$A,0))+INDEX(Assumptions!$C:$C,MATCH(AB253,Assumptions!$A:$A,0))+INDEX(Assumptions!$D:$D,MATCH(AB253,Assumptions!$A:$A,0))+INDEX(Assumptions!$G:$G,MATCH(AC253,Assumptions!$F:$F,0)),0)</f>
        <v>2.1999999999999999E-2</v>
      </c>
      <c r="BU253" s="218">
        <f t="shared" si="60"/>
        <v>20.848799999999997</v>
      </c>
      <c r="BV253" s="218">
        <f t="shared" si="46"/>
        <v>47.995999999999995</v>
      </c>
      <c r="BW253" s="218">
        <f t="shared" si="47"/>
        <v>50.415966386554622</v>
      </c>
      <c r="BX253" s="226">
        <v>2.5</v>
      </c>
      <c r="BY253" s="168">
        <v>119.99</v>
      </c>
      <c r="BZ253" s="145">
        <v>1</v>
      </c>
      <c r="CA253" s="218">
        <f t="shared" si="48"/>
        <v>20.848799999999997</v>
      </c>
      <c r="CB253" s="218">
        <f t="shared" si="49"/>
        <v>47.995999999999995</v>
      </c>
      <c r="CC253" s="317">
        <f t="shared" si="61"/>
        <v>0.56561380115009585</v>
      </c>
      <c r="CD253" s="218">
        <f t="shared" si="51"/>
        <v>810</v>
      </c>
      <c r="CE253" s="218">
        <v>5.7</v>
      </c>
      <c r="CF253" s="218"/>
      <c r="CG253" s="64"/>
      <c r="CH253" s="64"/>
      <c r="CI253" s="64"/>
      <c r="CJ253" s="64"/>
      <c r="CK253" s="64"/>
      <c r="CL253" s="64"/>
      <c r="CM253" s="64"/>
      <c r="CN253" s="64"/>
      <c r="CO253" s="53"/>
      <c r="CP253" s="53"/>
      <c r="CQ253" s="53"/>
      <c r="CR253" s="240">
        <v>18</v>
      </c>
      <c r="CS253" s="57" t="s">
        <v>1305</v>
      </c>
      <c r="CT253" s="240" t="s">
        <v>1454</v>
      </c>
      <c r="CU253" s="57"/>
      <c r="CV253" s="58"/>
      <c r="CW253" s="57"/>
      <c r="CX253" s="59"/>
      <c r="CY253" s="90"/>
      <c r="CZ253" s="60"/>
      <c r="DA253" s="60"/>
      <c r="DB253" s="120"/>
      <c r="DC253" s="61"/>
      <c r="DD253" s="61"/>
      <c r="DE253" s="61"/>
      <c r="DF253" s="61"/>
      <c r="DG253" s="61"/>
      <c r="DH253" s="61"/>
      <c r="DI253" s="61"/>
      <c r="DJ253" s="58"/>
      <c r="DK253" s="58"/>
      <c r="DL253" s="59"/>
      <c r="DM253" s="59"/>
      <c r="DN253" s="59"/>
      <c r="DO253" s="59"/>
      <c r="DP253" s="62"/>
      <c r="DQ253" s="62"/>
      <c r="DR253" s="62"/>
      <c r="DS253" s="123">
        <f t="shared" si="52"/>
        <v>0</v>
      </c>
      <c r="DT253" s="123">
        <f t="shared" si="53"/>
        <v>0</v>
      </c>
    </row>
    <row r="254" spans="1:124" s="66" customFormat="1" ht="15" hidden="1" customHeight="1">
      <c r="A254" s="52">
        <v>4375</v>
      </c>
      <c r="B254" s="52" t="s">
        <v>1509</v>
      </c>
      <c r="C254" s="52" t="s">
        <v>986</v>
      </c>
      <c r="D254" s="52">
        <v>4013</v>
      </c>
      <c r="E254" s="217" t="s">
        <v>460</v>
      </c>
      <c r="F254" s="217" t="s">
        <v>1494</v>
      </c>
      <c r="G254" s="217" t="s">
        <v>1485</v>
      </c>
      <c r="H254" s="217"/>
      <c r="I254" s="180">
        <v>43586</v>
      </c>
      <c r="J254" s="217" t="s">
        <v>1540</v>
      </c>
      <c r="K254" s="217" t="s">
        <v>479</v>
      </c>
      <c r="L254" s="181" t="s">
        <v>954</v>
      </c>
      <c r="M254" s="217" t="s">
        <v>488</v>
      </c>
      <c r="N254" s="217">
        <v>62034231</v>
      </c>
      <c r="O254" s="117" t="s">
        <v>966</v>
      </c>
      <c r="P254" s="51" t="s">
        <v>489</v>
      </c>
      <c r="Q254" s="217" t="s">
        <v>211</v>
      </c>
      <c r="R254" s="217" t="s">
        <v>211</v>
      </c>
      <c r="S254" s="73" t="s">
        <v>1019</v>
      </c>
      <c r="T254" s="226" t="s">
        <v>1284</v>
      </c>
      <c r="U254" s="226" t="s">
        <v>571</v>
      </c>
      <c r="V254" s="226" t="s">
        <v>1279</v>
      </c>
      <c r="W254" s="226" t="s">
        <v>979</v>
      </c>
      <c r="X254" s="226" t="s">
        <v>980</v>
      </c>
      <c r="Y254" s="226" t="s">
        <v>4</v>
      </c>
      <c r="Z254" s="226" t="s">
        <v>4</v>
      </c>
      <c r="AA254" s="226" t="s">
        <v>981</v>
      </c>
      <c r="AB254" s="53" t="s">
        <v>220</v>
      </c>
      <c r="AC254" s="53" t="s">
        <v>221</v>
      </c>
      <c r="AD254" s="53" t="s">
        <v>258</v>
      </c>
      <c r="AE254" s="436" t="s">
        <v>741</v>
      </c>
      <c r="AF254" s="217"/>
      <c r="AG254" s="226" t="s">
        <v>586</v>
      </c>
      <c r="AH254" s="505" t="s">
        <v>1708</v>
      </c>
      <c r="AI254" s="51" t="s">
        <v>1451</v>
      </c>
      <c r="AJ254" s="226" t="s">
        <v>211</v>
      </c>
      <c r="AK254" s="226"/>
      <c r="AL254" s="428" t="s">
        <v>650</v>
      </c>
      <c r="AM254" s="428" t="s">
        <v>1522</v>
      </c>
      <c r="AN254" s="428"/>
      <c r="AO254" s="428"/>
      <c r="AP254" s="428"/>
      <c r="AQ254" s="226" t="s">
        <v>1524</v>
      </c>
      <c r="AR254" s="226">
        <v>700</v>
      </c>
      <c r="AS254" s="239">
        <v>3.6</v>
      </c>
      <c r="AT254" s="218" t="s">
        <v>1263</v>
      </c>
      <c r="AU254" s="226" t="s">
        <v>1711</v>
      </c>
      <c r="AV254" s="226"/>
      <c r="AW254" s="226"/>
      <c r="AX254" s="54"/>
      <c r="AY254" s="54"/>
      <c r="AZ254" s="54"/>
      <c r="BA254" s="219">
        <v>1.26</v>
      </c>
      <c r="BB254" s="63"/>
      <c r="BC254" s="218" t="s">
        <v>215</v>
      </c>
      <c r="BD254" s="218" t="s">
        <v>216</v>
      </c>
      <c r="BE254" s="218" t="s">
        <v>217</v>
      </c>
      <c r="BF254" s="218">
        <v>19</v>
      </c>
      <c r="BG254" s="218">
        <f>IFERROR((BV254*(1-Assumptions!$K$3))*(1-BT254),0)</f>
        <v>20.653638719999996</v>
      </c>
      <c r="BH254" s="218">
        <v>45</v>
      </c>
      <c r="BI254" s="218"/>
      <c r="BJ254" s="218"/>
      <c r="BK254" s="218"/>
      <c r="BL254" s="294">
        <v>21.3</v>
      </c>
      <c r="BM254" s="218">
        <v>20.399999999999999</v>
      </c>
      <c r="BN254" s="218">
        <f t="shared" si="59"/>
        <v>20.399999999999999</v>
      </c>
      <c r="BO254" s="143">
        <f>IFERROR(((IF(BN254&gt;0,BN254)))*INDEX(Assumptions!$B:$B,MATCH(AB254,Assumptions!$A:$A,0)),0)</f>
        <v>0.40799999999999997</v>
      </c>
      <c r="BP254" s="55">
        <f>IFERROR(((IF(BN254&gt;0,BN254)))*INDEX(Assumptions!$C:$C,MATCH(AB254,Assumptions!$A:$A,0)),0)</f>
        <v>0</v>
      </c>
      <c r="BQ254" s="55">
        <f>IFERROR(((IF(BN254&gt;0,BN254)))*INDEX(Assumptions!$D:$D,MATCH(AB254,Assumptions!$A:$A,0)),0)</f>
        <v>4.0799999999999996E-2</v>
      </c>
      <c r="BR254" s="55">
        <f>IFERROR(((IF(BN254&gt;0,BN254)))*INDEX(Assumptions!$G:$G,MATCH(AC254,Assumptions!$F:$F,0)),0)</f>
        <v>0</v>
      </c>
      <c r="BS254" s="55">
        <f t="shared" si="45"/>
        <v>0.44879999999999998</v>
      </c>
      <c r="BT254" s="56">
        <f>IFERROR(INDEX(Assumptions!$B:$B,MATCH(AB254,Assumptions!$A:$A,0))+INDEX(Assumptions!$C:$C,MATCH(AB254,Assumptions!$A:$A,0))+INDEX(Assumptions!$D:$D,MATCH(AB254,Assumptions!$A:$A,0))+INDEX(Assumptions!$G:$G,MATCH(AC254,Assumptions!$F:$F,0)),0)</f>
        <v>2.1999999999999999E-2</v>
      </c>
      <c r="BU254" s="218">
        <f t="shared" si="60"/>
        <v>20.848799999999997</v>
      </c>
      <c r="BV254" s="218">
        <f t="shared" si="46"/>
        <v>47.995999999999995</v>
      </c>
      <c r="BW254" s="218">
        <f t="shared" si="47"/>
        <v>50.415966386554622</v>
      </c>
      <c r="BX254" s="226">
        <v>2.5</v>
      </c>
      <c r="BY254" s="168">
        <v>119.99</v>
      </c>
      <c r="BZ254" s="145">
        <v>1</v>
      </c>
      <c r="CA254" s="218">
        <f t="shared" si="48"/>
        <v>20.848799999999997</v>
      </c>
      <c r="CB254" s="218">
        <f t="shared" si="49"/>
        <v>47.995999999999995</v>
      </c>
      <c r="CC254" s="317">
        <f t="shared" si="61"/>
        <v>0.56561380115009585</v>
      </c>
      <c r="CD254" s="218">
        <f t="shared" si="51"/>
        <v>810</v>
      </c>
      <c r="CE254" s="218">
        <v>5.7</v>
      </c>
      <c r="CF254" s="218"/>
      <c r="CG254" s="64"/>
      <c r="CH254" s="64"/>
      <c r="CI254" s="64"/>
      <c r="CJ254" s="64"/>
      <c r="CK254" s="64"/>
      <c r="CL254" s="64"/>
      <c r="CM254" s="64"/>
      <c r="CN254" s="64"/>
      <c r="CO254" s="53"/>
      <c r="CP254" s="53"/>
      <c r="CQ254" s="53"/>
      <c r="CR254" s="240">
        <v>18</v>
      </c>
      <c r="CS254" s="57" t="s">
        <v>1305</v>
      </c>
      <c r="CT254" s="240" t="s">
        <v>1454</v>
      </c>
      <c r="CU254" s="57"/>
      <c r="CV254" s="58"/>
      <c r="CW254" s="57"/>
      <c r="CX254" s="59"/>
      <c r="CY254" s="90"/>
      <c r="CZ254" s="60"/>
      <c r="DA254" s="60"/>
      <c r="DB254" s="120"/>
      <c r="DC254" s="61"/>
      <c r="DD254" s="61"/>
      <c r="DE254" s="61"/>
      <c r="DF254" s="61"/>
      <c r="DG254" s="61"/>
      <c r="DH254" s="61"/>
      <c r="DI254" s="61"/>
      <c r="DJ254" s="58"/>
      <c r="DK254" s="58"/>
      <c r="DL254" s="59"/>
      <c r="DM254" s="59"/>
      <c r="DN254" s="59"/>
      <c r="DO254" s="59"/>
      <c r="DP254" s="62"/>
      <c r="DQ254" s="62"/>
      <c r="DR254" s="62"/>
      <c r="DS254" s="123">
        <f t="shared" si="52"/>
        <v>0</v>
      </c>
      <c r="DT254" s="123">
        <f t="shared" si="53"/>
        <v>0</v>
      </c>
    </row>
    <row r="255" spans="1:124" s="66" customFormat="1" ht="15" hidden="1" customHeight="1">
      <c r="A255" s="52">
        <v>4380</v>
      </c>
      <c r="B255" s="52" t="s">
        <v>1510</v>
      </c>
      <c r="C255" s="52" t="s">
        <v>977</v>
      </c>
      <c r="D255" s="52">
        <v>2004</v>
      </c>
      <c r="E255" s="217" t="s">
        <v>458</v>
      </c>
      <c r="F255" s="217" t="s">
        <v>1016</v>
      </c>
      <c r="G255" s="217" t="s">
        <v>1485</v>
      </c>
      <c r="H255" s="217"/>
      <c r="I255" s="180">
        <v>43586</v>
      </c>
      <c r="J255" s="217" t="s">
        <v>1540</v>
      </c>
      <c r="K255" s="217" t="s">
        <v>479</v>
      </c>
      <c r="L255" s="181" t="s">
        <v>954</v>
      </c>
      <c r="M255" s="217" t="s">
        <v>488</v>
      </c>
      <c r="N255" s="217">
        <v>62034231</v>
      </c>
      <c r="O255" s="117" t="s">
        <v>966</v>
      </c>
      <c r="P255" s="51" t="s">
        <v>489</v>
      </c>
      <c r="Q255" s="217" t="s">
        <v>211</v>
      </c>
      <c r="R255" s="217" t="s">
        <v>211</v>
      </c>
      <c r="S255" s="73" t="s">
        <v>978</v>
      </c>
      <c r="T255" s="226" t="s">
        <v>567</v>
      </c>
      <c r="U255" s="226" t="s">
        <v>559</v>
      </c>
      <c r="V255" s="226" t="s">
        <v>1279</v>
      </c>
      <c r="W255" s="226" t="s">
        <v>979</v>
      </c>
      <c r="X255" s="226" t="s">
        <v>980</v>
      </c>
      <c r="Y255" s="226" t="s">
        <v>4</v>
      </c>
      <c r="Z255" s="226" t="s">
        <v>4</v>
      </c>
      <c r="AA255" s="226" t="s">
        <v>981</v>
      </c>
      <c r="AB255" s="53" t="s">
        <v>220</v>
      </c>
      <c r="AC255" s="53" t="s">
        <v>221</v>
      </c>
      <c r="AD255" s="53" t="s">
        <v>258</v>
      </c>
      <c r="AE255" s="436" t="s">
        <v>741</v>
      </c>
      <c r="AF255" s="217"/>
      <c r="AG255" s="226" t="s">
        <v>586</v>
      </c>
      <c r="AH255" s="505" t="s">
        <v>1708</v>
      </c>
      <c r="AI255" s="51" t="s">
        <v>1451</v>
      </c>
      <c r="AJ255" s="226" t="s">
        <v>211</v>
      </c>
      <c r="AK255" s="226"/>
      <c r="AL255" s="428" t="s">
        <v>650</v>
      </c>
      <c r="AM255" s="428" t="s">
        <v>1522</v>
      </c>
      <c r="AN255" s="428"/>
      <c r="AO255" s="428"/>
      <c r="AP255" s="428"/>
      <c r="AQ255" s="226" t="s">
        <v>1524</v>
      </c>
      <c r="AR255" s="226">
        <v>700</v>
      </c>
      <c r="AS255" s="239">
        <v>3.6</v>
      </c>
      <c r="AT255" s="218" t="s">
        <v>1263</v>
      </c>
      <c r="AU255" s="226" t="s">
        <v>1711</v>
      </c>
      <c r="AV255" s="226"/>
      <c r="AW255" s="226"/>
      <c r="AX255" s="54"/>
      <c r="AY255" s="54"/>
      <c r="AZ255" s="54"/>
      <c r="BA255" s="219">
        <v>1.31</v>
      </c>
      <c r="BB255" s="63"/>
      <c r="BC255" s="218" t="s">
        <v>215</v>
      </c>
      <c r="BD255" s="218" t="s">
        <v>216</v>
      </c>
      <c r="BE255" s="218" t="s">
        <v>217</v>
      </c>
      <c r="BF255" s="218">
        <v>15.5</v>
      </c>
      <c r="BG255" s="218">
        <f>IFERROR((BV255*(1-Assumptions!$K$3))*(1-BT255),0)</f>
        <v>17.211078719999996</v>
      </c>
      <c r="BH255" s="218">
        <v>45</v>
      </c>
      <c r="BI255" s="218"/>
      <c r="BJ255" s="218"/>
      <c r="BK255" s="218"/>
      <c r="BL255" s="294">
        <v>17.3</v>
      </c>
      <c r="BM255" s="218">
        <v>16.100000000000001</v>
      </c>
      <c r="BN255" s="218">
        <f t="shared" si="59"/>
        <v>16.100000000000001</v>
      </c>
      <c r="BO255" s="143">
        <f>IFERROR(((IF(BN255&gt;0,BN255)))*INDEX(Assumptions!$B:$B,MATCH(AB255,Assumptions!$A:$A,0)),0)</f>
        <v>0.32200000000000001</v>
      </c>
      <c r="BP255" s="55">
        <f>IFERROR(((IF(BN255&gt;0,BN255)))*INDEX(Assumptions!$C:$C,MATCH(AB255,Assumptions!$A:$A,0)),0)</f>
        <v>0</v>
      </c>
      <c r="BQ255" s="55">
        <f>IFERROR(((IF(BN255&gt;0,BN255)))*INDEX(Assumptions!$D:$D,MATCH(AB255,Assumptions!$A:$A,0)),0)</f>
        <v>3.2200000000000006E-2</v>
      </c>
      <c r="BR255" s="55">
        <f>IFERROR(((IF(BN255&gt;0,BN255)))*INDEX(Assumptions!$G:$G,MATCH(AC255,Assumptions!$F:$F,0)),0)</f>
        <v>0</v>
      </c>
      <c r="BS255" s="55">
        <f t="shared" si="45"/>
        <v>0.35420000000000001</v>
      </c>
      <c r="BT255" s="56">
        <f>IFERROR(INDEX(Assumptions!$B:$B,MATCH(AB255,Assumptions!$A:$A,0))+INDEX(Assumptions!$C:$C,MATCH(AB255,Assumptions!$A:$A,0))+INDEX(Assumptions!$D:$D,MATCH(AB255,Assumptions!$A:$A,0))+INDEX(Assumptions!$G:$G,MATCH(AC255,Assumptions!$F:$F,0)),0)</f>
        <v>2.1999999999999999E-2</v>
      </c>
      <c r="BU255" s="218">
        <f t="shared" si="60"/>
        <v>16.4542</v>
      </c>
      <c r="BV255" s="218">
        <f t="shared" si="46"/>
        <v>39.995999999999995</v>
      </c>
      <c r="BW255" s="218">
        <f t="shared" si="47"/>
        <v>42.012605042016808</v>
      </c>
      <c r="BX255" s="226">
        <v>2.5</v>
      </c>
      <c r="BY255" s="218">
        <v>99.99</v>
      </c>
      <c r="BZ255" s="145">
        <v>1</v>
      </c>
      <c r="CA255" s="218">
        <f t="shared" si="48"/>
        <v>16.4542</v>
      </c>
      <c r="CB255" s="218">
        <f t="shared" si="49"/>
        <v>39.995999999999995</v>
      </c>
      <c r="CC255" s="318">
        <f t="shared" si="61"/>
        <v>0.58860386038603851</v>
      </c>
      <c r="CD255" s="218">
        <f t="shared" si="51"/>
        <v>810</v>
      </c>
      <c r="CE255" s="218" t="s">
        <v>211</v>
      </c>
      <c r="CF255" s="218"/>
      <c r="CG255" s="64"/>
      <c r="CH255" s="64"/>
      <c r="CI255" s="64"/>
      <c r="CJ255" s="64"/>
      <c r="CK255" s="64"/>
      <c r="CL255" s="64"/>
      <c r="CM255" s="64"/>
      <c r="CN255" s="64"/>
      <c r="CO255" s="53"/>
      <c r="CP255" s="53"/>
      <c r="CQ255" s="53"/>
      <c r="CR255" s="240">
        <v>18</v>
      </c>
      <c r="CS255" s="57" t="s">
        <v>1305</v>
      </c>
      <c r="CT255" s="240" t="s">
        <v>1454</v>
      </c>
      <c r="CU255" s="57"/>
      <c r="CV255" s="58"/>
      <c r="CW255" s="57"/>
      <c r="CX255" s="59"/>
      <c r="CY255" s="90"/>
      <c r="CZ255" s="60"/>
      <c r="DA255" s="60"/>
      <c r="DB255" s="120"/>
      <c r="DC255" s="61"/>
      <c r="DD255" s="61"/>
      <c r="DE255" s="61"/>
      <c r="DF255" s="61"/>
      <c r="DG255" s="61"/>
      <c r="DH255" s="61"/>
      <c r="DI255" s="61"/>
      <c r="DJ255" s="58"/>
      <c r="DK255" s="58"/>
      <c r="DL255" s="59"/>
      <c r="DM255" s="59"/>
      <c r="DN255" s="59"/>
      <c r="DO255" s="59"/>
      <c r="DP255" s="62"/>
      <c r="DQ255" s="62"/>
      <c r="DR255" s="62"/>
      <c r="DS255" s="123">
        <f t="shared" si="52"/>
        <v>0</v>
      </c>
      <c r="DT255" s="123">
        <f t="shared" si="53"/>
        <v>0</v>
      </c>
    </row>
    <row r="256" spans="1:124" s="66" customFormat="1" ht="15" hidden="1" customHeight="1">
      <c r="A256" s="52">
        <v>4385</v>
      </c>
      <c r="B256" s="52" t="s">
        <v>1511</v>
      </c>
      <c r="C256" s="52" t="s">
        <v>977</v>
      </c>
      <c r="D256" s="52">
        <v>2004</v>
      </c>
      <c r="E256" s="217" t="s">
        <v>465</v>
      </c>
      <c r="F256" s="217" t="s">
        <v>1016</v>
      </c>
      <c r="G256" s="217" t="s">
        <v>1485</v>
      </c>
      <c r="H256" s="217"/>
      <c r="I256" s="180">
        <v>43586</v>
      </c>
      <c r="J256" s="217" t="s">
        <v>1540</v>
      </c>
      <c r="K256" s="217" t="s">
        <v>479</v>
      </c>
      <c r="L256" s="181" t="s">
        <v>954</v>
      </c>
      <c r="M256" s="217" t="s">
        <v>488</v>
      </c>
      <c r="N256" s="217">
        <v>62034231</v>
      </c>
      <c r="O256" s="117" t="s">
        <v>966</v>
      </c>
      <c r="P256" s="51" t="s">
        <v>489</v>
      </c>
      <c r="Q256" s="217" t="s">
        <v>211</v>
      </c>
      <c r="R256" s="217" t="s">
        <v>211</v>
      </c>
      <c r="S256" s="73" t="s">
        <v>978</v>
      </c>
      <c r="T256" s="226" t="s">
        <v>567</v>
      </c>
      <c r="U256" s="226" t="s">
        <v>565</v>
      </c>
      <c r="V256" s="226" t="s">
        <v>1279</v>
      </c>
      <c r="W256" s="226" t="s">
        <v>979</v>
      </c>
      <c r="X256" s="226" t="s">
        <v>980</v>
      </c>
      <c r="Y256" s="226" t="s">
        <v>4</v>
      </c>
      <c r="Z256" s="226" t="s">
        <v>4</v>
      </c>
      <c r="AA256" s="226" t="s">
        <v>981</v>
      </c>
      <c r="AB256" s="53" t="s">
        <v>220</v>
      </c>
      <c r="AC256" s="53" t="s">
        <v>221</v>
      </c>
      <c r="AD256" s="53" t="s">
        <v>258</v>
      </c>
      <c r="AE256" s="436" t="s">
        <v>741</v>
      </c>
      <c r="AF256" s="217"/>
      <c r="AG256" s="226" t="s">
        <v>586</v>
      </c>
      <c r="AH256" s="505" t="s">
        <v>1708</v>
      </c>
      <c r="AI256" s="51" t="s">
        <v>1451</v>
      </c>
      <c r="AJ256" s="226" t="s">
        <v>211</v>
      </c>
      <c r="AK256" s="226"/>
      <c r="AL256" s="428" t="s">
        <v>650</v>
      </c>
      <c r="AM256" s="428" t="s">
        <v>1522</v>
      </c>
      <c r="AN256" s="428"/>
      <c r="AO256" s="428"/>
      <c r="AP256" s="428"/>
      <c r="AQ256" s="226" t="s">
        <v>1524</v>
      </c>
      <c r="AR256" s="226">
        <v>700</v>
      </c>
      <c r="AS256" s="239">
        <v>3.6</v>
      </c>
      <c r="AT256" s="218" t="s">
        <v>1263</v>
      </c>
      <c r="AU256" s="226" t="s">
        <v>1711</v>
      </c>
      <c r="AV256" s="226"/>
      <c r="AW256" s="226"/>
      <c r="AX256" s="54"/>
      <c r="AY256" s="54"/>
      <c r="AZ256" s="54"/>
      <c r="BA256" s="219">
        <v>1.26</v>
      </c>
      <c r="BB256" s="63"/>
      <c r="BC256" s="218" t="s">
        <v>215</v>
      </c>
      <c r="BD256" s="218" t="s">
        <v>216</v>
      </c>
      <c r="BE256" s="218" t="s">
        <v>217</v>
      </c>
      <c r="BF256" s="218">
        <v>15.5</v>
      </c>
      <c r="BG256" s="218">
        <f>IFERROR((BV256*(1-Assumptions!$K$3))*(1-BT256),0)</f>
        <v>17.211078719999996</v>
      </c>
      <c r="BH256" s="218">
        <v>45</v>
      </c>
      <c r="BI256" s="218"/>
      <c r="BJ256" s="218"/>
      <c r="BK256" s="218"/>
      <c r="BL256" s="294">
        <v>17.3</v>
      </c>
      <c r="BM256" s="218">
        <v>16.100000000000001</v>
      </c>
      <c r="BN256" s="218">
        <f t="shared" si="59"/>
        <v>16.100000000000001</v>
      </c>
      <c r="BO256" s="143">
        <f>IFERROR(((IF(BN256&gt;0,BN256)))*INDEX(Assumptions!$B:$B,MATCH(AB256,Assumptions!$A:$A,0)),0)</f>
        <v>0.32200000000000001</v>
      </c>
      <c r="BP256" s="55">
        <f>IFERROR(((IF(BN256&gt;0,BN256)))*INDEX(Assumptions!$C:$C,MATCH(AB256,Assumptions!$A:$A,0)),0)</f>
        <v>0</v>
      </c>
      <c r="BQ256" s="55">
        <f>IFERROR(((IF(BN256&gt;0,BN256)))*INDEX(Assumptions!$D:$D,MATCH(AB256,Assumptions!$A:$A,0)),0)</f>
        <v>3.2200000000000006E-2</v>
      </c>
      <c r="BR256" s="55">
        <f>IFERROR(((IF(BN256&gt;0,BN256)))*INDEX(Assumptions!$G:$G,MATCH(AC256,Assumptions!$F:$F,0)),0)</f>
        <v>0</v>
      </c>
      <c r="BS256" s="55">
        <f t="shared" si="45"/>
        <v>0.35420000000000001</v>
      </c>
      <c r="BT256" s="56">
        <f>IFERROR(INDEX(Assumptions!$B:$B,MATCH(AB256,Assumptions!$A:$A,0))+INDEX(Assumptions!$C:$C,MATCH(AB256,Assumptions!$A:$A,0))+INDEX(Assumptions!$D:$D,MATCH(AB256,Assumptions!$A:$A,0))+INDEX(Assumptions!$G:$G,MATCH(AC256,Assumptions!$F:$F,0)),0)</f>
        <v>2.1999999999999999E-2</v>
      </c>
      <c r="BU256" s="218">
        <f t="shared" si="60"/>
        <v>16.4542</v>
      </c>
      <c r="BV256" s="218">
        <f t="shared" si="46"/>
        <v>39.995999999999995</v>
      </c>
      <c r="BW256" s="218">
        <f t="shared" si="47"/>
        <v>42.012605042016808</v>
      </c>
      <c r="BX256" s="226">
        <v>2.5</v>
      </c>
      <c r="BY256" s="218">
        <v>99.99</v>
      </c>
      <c r="BZ256" s="145">
        <v>1</v>
      </c>
      <c r="CA256" s="218">
        <f t="shared" si="48"/>
        <v>16.4542</v>
      </c>
      <c r="CB256" s="218">
        <f t="shared" si="49"/>
        <v>39.995999999999995</v>
      </c>
      <c r="CC256" s="318">
        <f t="shared" si="61"/>
        <v>0.58860386038603851</v>
      </c>
      <c r="CD256" s="218">
        <f t="shared" si="51"/>
        <v>810</v>
      </c>
      <c r="CE256" s="218" t="s">
        <v>211</v>
      </c>
      <c r="CF256" s="218"/>
      <c r="CG256" s="64"/>
      <c r="CH256" s="64"/>
      <c r="CI256" s="64"/>
      <c r="CJ256" s="64"/>
      <c r="CK256" s="64"/>
      <c r="CL256" s="64"/>
      <c r="CM256" s="64"/>
      <c r="CN256" s="64"/>
      <c r="CO256" s="53"/>
      <c r="CP256" s="53"/>
      <c r="CQ256" s="53"/>
      <c r="CR256" s="240">
        <v>18</v>
      </c>
      <c r="CS256" s="57" t="s">
        <v>1305</v>
      </c>
      <c r="CT256" s="240" t="s">
        <v>1454</v>
      </c>
      <c r="CU256" s="57"/>
      <c r="CV256" s="58"/>
      <c r="CW256" s="57"/>
      <c r="CX256" s="59"/>
      <c r="CY256" s="90"/>
      <c r="CZ256" s="60"/>
      <c r="DA256" s="60"/>
      <c r="DB256" s="120"/>
      <c r="DC256" s="61"/>
      <c r="DD256" s="61"/>
      <c r="DE256" s="61"/>
      <c r="DF256" s="61"/>
      <c r="DG256" s="61"/>
      <c r="DH256" s="61"/>
      <c r="DI256" s="61"/>
      <c r="DJ256" s="58"/>
      <c r="DK256" s="58"/>
      <c r="DL256" s="59"/>
      <c r="DM256" s="59"/>
      <c r="DN256" s="59"/>
      <c r="DO256" s="59"/>
      <c r="DP256" s="62"/>
      <c r="DQ256" s="62"/>
      <c r="DR256" s="62"/>
      <c r="DS256" s="123">
        <f t="shared" si="52"/>
        <v>0</v>
      </c>
      <c r="DT256" s="123">
        <f t="shared" si="53"/>
        <v>0</v>
      </c>
    </row>
    <row r="257" spans="1:124" s="66" customFormat="1" ht="15" hidden="1" customHeight="1">
      <c r="A257" s="52">
        <v>4390</v>
      </c>
      <c r="B257" s="52" t="s">
        <v>1512</v>
      </c>
      <c r="C257" s="52" t="s">
        <v>977</v>
      </c>
      <c r="D257" s="52">
        <v>2004</v>
      </c>
      <c r="E257" s="217" t="s">
        <v>469</v>
      </c>
      <c r="F257" s="217" t="s">
        <v>1016</v>
      </c>
      <c r="G257" s="217" t="s">
        <v>1485</v>
      </c>
      <c r="H257" s="217"/>
      <c r="I257" s="180">
        <v>43586</v>
      </c>
      <c r="J257" s="217" t="s">
        <v>1540</v>
      </c>
      <c r="K257" s="217" t="s">
        <v>479</v>
      </c>
      <c r="L257" s="181" t="s">
        <v>954</v>
      </c>
      <c r="M257" s="217" t="s">
        <v>488</v>
      </c>
      <c r="N257" s="217">
        <v>62034231</v>
      </c>
      <c r="O257" s="117" t="s">
        <v>966</v>
      </c>
      <c r="P257" s="51" t="s">
        <v>489</v>
      </c>
      <c r="Q257" s="217" t="s">
        <v>211</v>
      </c>
      <c r="R257" s="217" t="s">
        <v>211</v>
      </c>
      <c r="S257" s="73" t="s">
        <v>978</v>
      </c>
      <c r="T257" s="226" t="s">
        <v>567</v>
      </c>
      <c r="U257" s="226" t="s">
        <v>572</v>
      </c>
      <c r="V257" s="226" t="s">
        <v>1279</v>
      </c>
      <c r="W257" s="226" t="s">
        <v>979</v>
      </c>
      <c r="X257" s="226" t="s">
        <v>980</v>
      </c>
      <c r="Y257" s="226" t="s">
        <v>4</v>
      </c>
      <c r="Z257" s="226" t="s">
        <v>4</v>
      </c>
      <c r="AA257" s="226" t="s">
        <v>981</v>
      </c>
      <c r="AB257" s="53" t="s">
        <v>220</v>
      </c>
      <c r="AC257" s="53" t="s">
        <v>221</v>
      </c>
      <c r="AD257" s="53" t="s">
        <v>258</v>
      </c>
      <c r="AE257" s="436" t="s">
        <v>741</v>
      </c>
      <c r="AF257" s="217"/>
      <c r="AG257" s="226" t="s">
        <v>586</v>
      </c>
      <c r="AH257" s="505" t="s">
        <v>1708</v>
      </c>
      <c r="AI257" s="51" t="s">
        <v>1451</v>
      </c>
      <c r="AJ257" s="226" t="s">
        <v>211</v>
      </c>
      <c r="AK257" s="226"/>
      <c r="AL257" s="428" t="s">
        <v>650</v>
      </c>
      <c r="AM257" s="428" t="s">
        <v>1522</v>
      </c>
      <c r="AN257" s="428"/>
      <c r="AO257" s="428"/>
      <c r="AP257" s="428"/>
      <c r="AQ257" s="226" t="s">
        <v>1524</v>
      </c>
      <c r="AR257" s="226">
        <v>800</v>
      </c>
      <c r="AS257" s="239">
        <v>3.6</v>
      </c>
      <c r="AT257" s="218" t="s">
        <v>1263</v>
      </c>
      <c r="AU257" s="226" t="s">
        <v>1711</v>
      </c>
      <c r="AV257" s="226"/>
      <c r="AW257" s="226"/>
      <c r="AX257" s="54"/>
      <c r="AY257" s="54"/>
      <c r="AZ257" s="54"/>
      <c r="BA257" s="219">
        <v>1.26</v>
      </c>
      <c r="BB257" s="63"/>
      <c r="BC257" s="218" t="s">
        <v>215</v>
      </c>
      <c r="BD257" s="218" t="s">
        <v>216</v>
      </c>
      <c r="BE257" s="218" t="s">
        <v>217</v>
      </c>
      <c r="BF257" s="218">
        <v>15.5</v>
      </c>
      <c r="BG257" s="218">
        <f>IFERROR((BV257*(1-Assumptions!$K$3))*(1-BT257),0)</f>
        <v>17.211078719999996</v>
      </c>
      <c r="BH257" s="218">
        <v>45</v>
      </c>
      <c r="BI257" s="218"/>
      <c r="BJ257" s="218"/>
      <c r="BK257" s="218"/>
      <c r="BL257" s="294">
        <v>17.3</v>
      </c>
      <c r="BM257" s="218">
        <v>16.100000000000001</v>
      </c>
      <c r="BN257" s="218">
        <f t="shared" si="59"/>
        <v>16.100000000000001</v>
      </c>
      <c r="BO257" s="143">
        <f>IFERROR(((IF(BN257&gt;0,BN257)))*INDEX(Assumptions!$B:$B,MATCH(AB257,Assumptions!$A:$A,0)),0)</f>
        <v>0.32200000000000001</v>
      </c>
      <c r="BP257" s="55">
        <f>IFERROR(((IF(BN257&gt;0,BN257)))*INDEX(Assumptions!$C:$C,MATCH(AB257,Assumptions!$A:$A,0)),0)</f>
        <v>0</v>
      </c>
      <c r="BQ257" s="55">
        <f>IFERROR(((IF(BN257&gt;0,BN257)))*INDEX(Assumptions!$D:$D,MATCH(AB257,Assumptions!$A:$A,0)),0)</f>
        <v>3.2200000000000006E-2</v>
      </c>
      <c r="BR257" s="55">
        <f>IFERROR(((IF(BN257&gt;0,BN257)))*INDEX(Assumptions!$G:$G,MATCH(AC257,Assumptions!$F:$F,0)),0)</f>
        <v>0</v>
      </c>
      <c r="BS257" s="55">
        <f t="shared" si="45"/>
        <v>0.35420000000000001</v>
      </c>
      <c r="BT257" s="56">
        <f>IFERROR(INDEX(Assumptions!$B:$B,MATCH(AB257,Assumptions!$A:$A,0))+INDEX(Assumptions!$C:$C,MATCH(AB257,Assumptions!$A:$A,0))+INDEX(Assumptions!$D:$D,MATCH(AB257,Assumptions!$A:$A,0))+INDEX(Assumptions!$G:$G,MATCH(AC257,Assumptions!$F:$F,0)),0)</f>
        <v>2.1999999999999999E-2</v>
      </c>
      <c r="BU257" s="218">
        <f t="shared" si="60"/>
        <v>16.4542</v>
      </c>
      <c r="BV257" s="218">
        <f t="shared" si="46"/>
        <v>39.995999999999995</v>
      </c>
      <c r="BW257" s="218">
        <f t="shared" si="47"/>
        <v>42.012605042016808</v>
      </c>
      <c r="BX257" s="226">
        <v>2.5</v>
      </c>
      <c r="BY257" s="218">
        <v>99.99</v>
      </c>
      <c r="BZ257" s="145">
        <v>1</v>
      </c>
      <c r="CA257" s="218">
        <f t="shared" si="48"/>
        <v>16.4542</v>
      </c>
      <c r="CB257" s="218">
        <f t="shared" si="49"/>
        <v>39.995999999999995</v>
      </c>
      <c r="CC257" s="318">
        <f t="shared" si="61"/>
        <v>0.58860386038603851</v>
      </c>
      <c r="CD257" s="218">
        <f t="shared" si="51"/>
        <v>810</v>
      </c>
      <c r="CE257" s="218" t="s">
        <v>211</v>
      </c>
      <c r="CF257" s="218"/>
      <c r="CG257" s="64"/>
      <c r="CH257" s="64"/>
      <c r="CI257" s="64"/>
      <c r="CJ257" s="64"/>
      <c r="CK257" s="64"/>
      <c r="CL257" s="64"/>
      <c r="CM257" s="64"/>
      <c r="CN257" s="64"/>
      <c r="CO257" s="53"/>
      <c r="CP257" s="53"/>
      <c r="CQ257" s="53"/>
      <c r="CR257" s="240">
        <v>18</v>
      </c>
      <c r="CS257" s="57" t="s">
        <v>1305</v>
      </c>
      <c r="CT257" s="240" t="s">
        <v>1454</v>
      </c>
      <c r="CU257" s="57"/>
      <c r="CV257" s="58"/>
      <c r="CW257" s="57"/>
      <c r="CX257" s="59"/>
      <c r="CY257" s="90"/>
      <c r="CZ257" s="60"/>
      <c r="DA257" s="60"/>
      <c r="DB257" s="120"/>
      <c r="DC257" s="61"/>
      <c r="DD257" s="61"/>
      <c r="DE257" s="61"/>
      <c r="DF257" s="61"/>
      <c r="DG257" s="61"/>
      <c r="DH257" s="61"/>
      <c r="DI257" s="61"/>
      <c r="DJ257" s="58"/>
      <c r="DK257" s="58"/>
      <c r="DL257" s="59"/>
      <c r="DM257" s="59"/>
      <c r="DN257" s="59"/>
      <c r="DO257" s="59"/>
      <c r="DP257" s="62"/>
      <c r="DQ257" s="62"/>
      <c r="DR257" s="62"/>
      <c r="DS257" s="123">
        <f t="shared" si="52"/>
        <v>0</v>
      </c>
      <c r="DT257" s="123">
        <f t="shared" si="53"/>
        <v>0</v>
      </c>
    </row>
    <row r="258" spans="1:124" s="66" customFormat="1" ht="15" hidden="1" customHeight="1">
      <c r="A258" s="52">
        <v>4395</v>
      </c>
      <c r="B258" s="52" t="s">
        <v>1513</v>
      </c>
      <c r="C258" s="52" t="s">
        <v>953</v>
      </c>
      <c r="D258" s="52">
        <v>3005</v>
      </c>
      <c r="E258" s="217" t="s">
        <v>460</v>
      </c>
      <c r="F258" s="217" t="s">
        <v>1495</v>
      </c>
      <c r="G258" s="217" t="s">
        <v>1485</v>
      </c>
      <c r="H258" s="217"/>
      <c r="I258" s="180">
        <v>43586</v>
      </c>
      <c r="J258" s="217" t="s">
        <v>1540</v>
      </c>
      <c r="K258" s="217" t="s">
        <v>479</v>
      </c>
      <c r="L258" s="181" t="s">
        <v>954</v>
      </c>
      <c r="M258" s="217" t="s">
        <v>488</v>
      </c>
      <c r="N258" s="217">
        <v>62034231</v>
      </c>
      <c r="O258" s="117" t="s">
        <v>966</v>
      </c>
      <c r="P258" s="51" t="s">
        <v>489</v>
      </c>
      <c r="Q258" s="217" t="s">
        <v>211</v>
      </c>
      <c r="R258" s="217" t="s">
        <v>211</v>
      </c>
      <c r="S258" s="73" t="s">
        <v>997</v>
      </c>
      <c r="T258" s="226" t="s">
        <v>1284</v>
      </c>
      <c r="U258" s="226" t="s">
        <v>571</v>
      </c>
      <c r="V258" s="226" t="s">
        <v>1279</v>
      </c>
      <c r="W258" s="226" t="s">
        <v>979</v>
      </c>
      <c r="X258" s="226" t="s">
        <v>980</v>
      </c>
      <c r="Y258" s="226" t="s">
        <v>4</v>
      </c>
      <c r="Z258" s="226" t="s">
        <v>4</v>
      </c>
      <c r="AA258" s="226" t="s">
        <v>981</v>
      </c>
      <c r="AB258" s="53" t="s">
        <v>220</v>
      </c>
      <c r="AC258" s="53" t="s">
        <v>221</v>
      </c>
      <c r="AD258" s="53" t="s">
        <v>258</v>
      </c>
      <c r="AE258" s="436" t="s">
        <v>741</v>
      </c>
      <c r="AF258" s="217"/>
      <c r="AG258" s="226" t="s">
        <v>586</v>
      </c>
      <c r="AH258" s="504" t="s">
        <v>1709</v>
      </c>
      <c r="AI258" s="226" t="s">
        <v>1452</v>
      </c>
      <c r="AJ258" s="226" t="s">
        <v>211</v>
      </c>
      <c r="AK258" s="226"/>
      <c r="AL258" s="428" t="s">
        <v>650</v>
      </c>
      <c r="AM258" s="428" t="s">
        <v>1522</v>
      </c>
      <c r="AN258" s="428"/>
      <c r="AO258" s="428"/>
      <c r="AP258" s="428"/>
      <c r="AQ258" s="226" t="s">
        <v>1523</v>
      </c>
      <c r="AR258" s="226">
        <v>700</v>
      </c>
      <c r="AS258" s="239">
        <v>3.6</v>
      </c>
      <c r="AT258" s="218" t="s">
        <v>1263</v>
      </c>
      <c r="AU258" s="226" t="s">
        <v>1711</v>
      </c>
      <c r="AV258" s="226"/>
      <c r="AW258" s="226"/>
      <c r="AX258" s="54"/>
      <c r="AY258" s="54"/>
      <c r="AZ258" s="54"/>
      <c r="BA258" s="219">
        <v>1.24</v>
      </c>
      <c r="BB258" s="63"/>
      <c r="BC258" s="218" t="s">
        <v>215</v>
      </c>
      <c r="BD258" s="218" t="s">
        <v>216</v>
      </c>
      <c r="BE258" s="218" t="s">
        <v>217</v>
      </c>
      <c r="BF258" s="218">
        <v>19</v>
      </c>
      <c r="BG258" s="218">
        <f>IFERROR((BV258*(1-Assumptions!$K$3))*(1-BT258),0)</f>
        <v>20.653638719999996</v>
      </c>
      <c r="BH258" s="218">
        <v>45</v>
      </c>
      <c r="BI258" s="218"/>
      <c r="BJ258" s="218"/>
      <c r="BK258" s="218"/>
      <c r="BL258" s="294">
        <v>21.3</v>
      </c>
      <c r="BM258" s="218">
        <v>20.100000000000001</v>
      </c>
      <c r="BN258" s="218">
        <f t="shared" si="59"/>
        <v>20.100000000000001</v>
      </c>
      <c r="BO258" s="143">
        <f>IFERROR(((IF(BN258&gt;0,BN258)))*INDEX(Assumptions!$B:$B,MATCH(AB258,Assumptions!$A:$A,0)),0)</f>
        <v>0.40200000000000002</v>
      </c>
      <c r="BP258" s="55">
        <f>IFERROR(((IF(BN258&gt;0,BN258)))*INDEX(Assumptions!$C:$C,MATCH(AB258,Assumptions!$A:$A,0)),0)</f>
        <v>0</v>
      </c>
      <c r="BQ258" s="55">
        <f>IFERROR(((IF(BN258&gt;0,BN258)))*INDEX(Assumptions!$D:$D,MATCH(AB258,Assumptions!$A:$A,0)),0)</f>
        <v>4.0200000000000007E-2</v>
      </c>
      <c r="BR258" s="55">
        <f>IFERROR(((IF(BN258&gt;0,BN258)))*INDEX(Assumptions!$G:$G,MATCH(AC258,Assumptions!$F:$F,0)),0)</f>
        <v>0</v>
      </c>
      <c r="BS258" s="55">
        <f t="shared" si="45"/>
        <v>0.44220000000000004</v>
      </c>
      <c r="BT258" s="56">
        <f>IFERROR(INDEX(Assumptions!$B:$B,MATCH(AB258,Assumptions!$A:$A,0))+INDEX(Assumptions!$C:$C,MATCH(AB258,Assumptions!$A:$A,0))+INDEX(Assumptions!$D:$D,MATCH(AB258,Assumptions!$A:$A,0))+INDEX(Assumptions!$G:$G,MATCH(AC258,Assumptions!$F:$F,0)),0)</f>
        <v>2.1999999999999999E-2</v>
      </c>
      <c r="BU258" s="218">
        <f t="shared" si="60"/>
        <v>20.542200000000001</v>
      </c>
      <c r="BV258" s="218">
        <f t="shared" si="46"/>
        <v>47.995999999999995</v>
      </c>
      <c r="BW258" s="218">
        <f t="shared" si="47"/>
        <v>50.415966386554622</v>
      </c>
      <c r="BX258" s="226">
        <v>2.5</v>
      </c>
      <c r="BY258" s="168">
        <v>119.99</v>
      </c>
      <c r="BZ258" s="145">
        <v>1</v>
      </c>
      <c r="CA258" s="218">
        <f t="shared" si="48"/>
        <v>20.542200000000001</v>
      </c>
      <c r="CB258" s="218">
        <f t="shared" si="49"/>
        <v>47.995999999999995</v>
      </c>
      <c r="CC258" s="318">
        <f t="shared" si="61"/>
        <v>0.57200183348612377</v>
      </c>
      <c r="CD258" s="218">
        <f t="shared" si="51"/>
        <v>810</v>
      </c>
      <c r="CE258" s="218">
        <v>5.75</v>
      </c>
      <c r="CF258" s="218"/>
      <c r="CG258" s="64"/>
      <c r="CH258" s="64"/>
      <c r="CI258" s="64"/>
      <c r="CJ258" s="64"/>
      <c r="CK258" s="64"/>
      <c r="CL258" s="64"/>
      <c r="CM258" s="64"/>
      <c r="CN258" s="64"/>
      <c r="CO258" s="53"/>
      <c r="CP258" s="53"/>
      <c r="CQ258" s="53"/>
      <c r="CR258" s="240">
        <v>18</v>
      </c>
      <c r="CS258" s="57" t="s">
        <v>1305</v>
      </c>
      <c r="CT258" s="240" t="s">
        <v>1454</v>
      </c>
      <c r="CU258" s="57"/>
      <c r="CV258" s="58"/>
      <c r="CW258" s="57"/>
      <c r="CX258" s="59"/>
      <c r="CY258" s="90"/>
      <c r="CZ258" s="60"/>
      <c r="DA258" s="60"/>
      <c r="DB258" s="120"/>
      <c r="DC258" s="61"/>
      <c r="DD258" s="61"/>
      <c r="DE258" s="61"/>
      <c r="DF258" s="61"/>
      <c r="DG258" s="61"/>
      <c r="DH258" s="61"/>
      <c r="DI258" s="61"/>
      <c r="DJ258" s="58"/>
      <c r="DK258" s="58"/>
      <c r="DL258" s="59"/>
      <c r="DM258" s="59"/>
      <c r="DN258" s="59"/>
      <c r="DO258" s="59"/>
      <c r="DP258" s="62"/>
      <c r="DQ258" s="62"/>
      <c r="DR258" s="62"/>
      <c r="DS258" s="123">
        <f t="shared" si="52"/>
        <v>0</v>
      </c>
      <c r="DT258" s="123">
        <f t="shared" si="53"/>
        <v>0</v>
      </c>
    </row>
    <row r="259" spans="1:124" s="66" customFormat="1" ht="15" hidden="1" customHeight="1">
      <c r="A259" s="52">
        <v>4400</v>
      </c>
      <c r="B259" s="52" t="s">
        <v>1514</v>
      </c>
      <c r="C259" s="52" t="s">
        <v>953</v>
      </c>
      <c r="D259" s="52">
        <v>3005</v>
      </c>
      <c r="E259" s="217" t="s">
        <v>433</v>
      </c>
      <c r="F259" s="217" t="s">
        <v>1495</v>
      </c>
      <c r="G259" s="217" t="s">
        <v>1485</v>
      </c>
      <c r="H259" s="217"/>
      <c r="I259" s="180">
        <v>43586</v>
      </c>
      <c r="J259" s="217" t="s">
        <v>1540</v>
      </c>
      <c r="K259" s="217" t="s">
        <v>479</v>
      </c>
      <c r="L259" s="181" t="s">
        <v>954</v>
      </c>
      <c r="M259" s="217" t="s">
        <v>488</v>
      </c>
      <c r="N259" s="217">
        <v>62046231</v>
      </c>
      <c r="O259" s="117" t="s">
        <v>955</v>
      </c>
      <c r="P259" s="51" t="s">
        <v>219</v>
      </c>
      <c r="Q259" s="217" t="s">
        <v>211</v>
      </c>
      <c r="R259" s="217" t="s">
        <v>211</v>
      </c>
      <c r="S259" s="73" t="s">
        <v>997</v>
      </c>
      <c r="T259" s="226" t="s">
        <v>1285</v>
      </c>
      <c r="U259" s="226" t="s">
        <v>563</v>
      </c>
      <c r="V259" s="226" t="s">
        <v>1278</v>
      </c>
      <c r="W259" s="226" t="s">
        <v>560</v>
      </c>
      <c r="X259" s="226" t="s">
        <v>998</v>
      </c>
      <c r="Y259" s="226" t="s">
        <v>4</v>
      </c>
      <c r="Z259" s="226" t="s">
        <v>4</v>
      </c>
      <c r="AA259" s="226" t="s">
        <v>981</v>
      </c>
      <c r="AB259" s="53" t="s">
        <v>220</v>
      </c>
      <c r="AC259" s="53" t="s">
        <v>221</v>
      </c>
      <c r="AD259" s="53" t="s">
        <v>258</v>
      </c>
      <c r="AE259" s="436" t="s">
        <v>741</v>
      </c>
      <c r="AF259" s="217"/>
      <c r="AG259" s="226" t="s">
        <v>586</v>
      </c>
      <c r="AH259" s="504" t="s">
        <v>1709</v>
      </c>
      <c r="AI259" s="226" t="s">
        <v>1452</v>
      </c>
      <c r="AJ259" s="226" t="s">
        <v>211</v>
      </c>
      <c r="AK259" s="226"/>
      <c r="AL259" s="428" t="s">
        <v>650</v>
      </c>
      <c r="AM259" s="428" t="s">
        <v>1522</v>
      </c>
      <c r="AN259" s="428"/>
      <c r="AO259" s="428"/>
      <c r="AP259" s="428"/>
      <c r="AQ259" s="226" t="s">
        <v>1523</v>
      </c>
      <c r="AR259" s="226">
        <v>650</v>
      </c>
      <c r="AS259" s="239">
        <v>3.6</v>
      </c>
      <c r="AT259" s="218" t="s">
        <v>1263</v>
      </c>
      <c r="AU259" s="226" t="s">
        <v>1711</v>
      </c>
      <c r="AV259" s="226"/>
      <c r="AW259" s="226"/>
      <c r="AX259" s="54"/>
      <c r="AY259" s="54"/>
      <c r="AZ259" s="54"/>
      <c r="BA259" s="219">
        <v>1.07</v>
      </c>
      <c r="BB259" s="63"/>
      <c r="BC259" s="218" t="s">
        <v>215</v>
      </c>
      <c r="BD259" s="218" t="s">
        <v>216</v>
      </c>
      <c r="BE259" s="218" t="s">
        <v>217</v>
      </c>
      <c r="BF259" s="218">
        <v>19</v>
      </c>
      <c r="BG259" s="218">
        <f>IFERROR((BV259*(1-Assumptions!$K$3))*(1-BT259),0)</f>
        <v>20.653638719999996</v>
      </c>
      <c r="BH259" s="218">
        <v>45</v>
      </c>
      <c r="BI259" s="218"/>
      <c r="BJ259" s="218"/>
      <c r="BK259" s="218"/>
      <c r="BL259" s="294">
        <v>21.3</v>
      </c>
      <c r="BM259" s="218">
        <v>20.100000000000001</v>
      </c>
      <c r="BN259" s="218">
        <f t="shared" si="59"/>
        <v>20.100000000000001</v>
      </c>
      <c r="BO259" s="143">
        <f>IFERROR(((IF(BN259&gt;0,BN259)))*INDEX(Assumptions!$B:$B,MATCH(AB259,Assumptions!$A:$A,0)),0)</f>
        <v>0.40200000000000002</v>
      </c>
      <c r="BP259" s="55">
        <f>IFERROR(((IF(BN259&gt;0,BN259)))*INDEX(Assumptions!$C:$C,MATCH(AB259,Assumptions!$A:$A,0)),0)</f>
        <v>0</v>
      </c>
      <c r="BQ259" s="55">
        <f>IFERROR(((IF(BN259&gt;0,BN259)))*INDEX(Assumptions!$D:$D,MATCH(AB259,Assumptions!$A:$A,0)),0)</f>
        <v>4.0200000000000007E-2</v>
      </c>
      <c r="BR259" s="55">
        <f>IFERROR(((IF(BN259&gt;0,BN259)))*INDEX(Assumptions!$G:$G,MATCH(AC259,Assumptions!$F:$F,0)),0)</f>
        <v>0</v>
      </c>
      <c r="BS259" s="55">
        <f t="shared" si="45"/>
        <v>0.44220000000000004</v>
      </c>
      <c r="BT259" s="56">
        <f>IFERROR(INDEX(Assumptions!$B:$B,MATCH(AB259,Assumptions!$A:$A,0))+INDEX(Assumptions!$C:$C,MATCH(AB259,Assumptions!$A:$A,0))+INDEX(Assumptions!$D:$D,MATCH(AB259,Assumptions!$A:$A,0))+INDEX(Assumptions!$G:$G,MATCH(AC259,Assumptions!$F:$F,0)),0)</f>
        <v>2.1999999999999999E-2</v>
      </c>
      <c r="BU259" s="218">
        <f t="shared" si="60"/>
        <v>20.542200000000001</v>
      </c>
      <c r="BV259" s="218">
        <f t="shared" si="46"/>
        <v>47.995999999999995</v>
      </c>
      <c r="BW259" s="218">
        <f t="shared" si="47"/>
        <v>50.415966386554622</v>
      </c>
      <c r="BX259" s="226">
        <v>2.5</v>
      </c>
      <c r="BY259" s="168">
        <v>119.99</v>
      </c>
      <c r="BZ259" s="145">
        <v>1</v>
      </c>
      <c r="CA259" s="218">
        <f t="shared" si="48"/>
        <v>20.542200000000001</v>
      </c>
      <c r="CB259" s="218">
        <f t="shared" si="49"/>
        <v>47.995999999999995</v>
      </c>
      <c r="CC259" s="318">
        <f t="shared" si="61"/>
        <v>0.57200183348612377</v>
      </c>
      <c r="CD259" s="218">
        <f t="shared" si="51"/>
        <v>810</v>
      </c>
      <c r="CE259" s="218">
        <v>5.75</v>
      </c>
      <c r="CF259" s="218"/>
      <c r="CG259" s="64"/>
      <c r="CH259" s="64"/>
      <c r="CI259" s="64"/>
      <c r="CJ259" s="64"/>
      <c r="CK259" s="64"/>
      <c r="CL259" s="64"/>
      <c r="CM259" s="64"/>
      <c r="CN259" s="64"/>
      <c r="CO259" s="53"/>
      <c r="CP259" s="53"/>
      <c r="CQ259" s="53"/>
      <c r="CR259" s="240">
        <v>18</v>
      </c>
      <c r="CS259" s="57" t="s">
        <v>1305</v>
      </c>
      <c r="CT259" s="57" t="s">
        <v>1455</v>
      </c>
      <c r="CU259" s="57"/>
      <c r="CV259" s="58"/>
      <c r="CW259" s="57"/>
      <c r="CX259" s="59"/>
      <c r="CY259" s="90"/>
      <c r="CZ259" s="60"/>
      <c r="DA259" s="60"/>
      <c r="DB259" s="120"/>
      <c r="DC259" s="61"/>
      <c r="DD259" s="61"/>
      <c r="DE259" s="61"/>
      <c r="DF259" s="61"/>
      <c r="DG259" s="61"/>
      <c r="DH259" s="61"/>
      <c r="DI259" s="61"/>
      <c r="DJ259" s="58"/>
      <c r="DK259" s="58"/>
      <c r="DL259" s="59"/>
      <c r="DM259" s="59"/>
      <c r="DN259" s="59"/>
      <c r="DO259" s="59"/>
      <c r="DP259" s="62"/>
      <c r="DQ259" s="62"/>
      <c r="DR259" s="62"/>
      <c r="DS259" s="123">
        <f t="shared" si="52"/>
        <v>0</v>
      </c>
      <c r="DT259" s="123">
        <f t="shared" si="53"/>
        <v>0</v>
      </c>
    </row>
    <row r="260" spans="1:124" s="66" customFormat="1" ht="15" hidden="1" customHeight="1">
      <c r="A260" s="52">
        <v>4405</v>
      </c>
      <c r="B260" s="52" t="s">
        <v>1515</v>
      </c>
      <c r="C260" s="52" t="s">
        <v>971</v>
      </c>
      <c r="D260" s="52">
        <v>6103</v>
      </c>
      <c r="E260" s="217" t="s">
        <v>460</v>
      </c>
      <c r="F260" s="217" t="s">
        <v>1496</v>
      </c>
      <c r="G260" s="217" t="s">
        <v>1485</v>
      </c>
      <c r="H260" s="217"/>
      <c r="I260" s="180">
        <v>43586</v>
      </c>
      <c r="J260" s="217" t="s">
        <v>1540</v>
      </c>
      <c r="K260" s="217" t="s">
        <v>479</v>
      </c>
      <c r="L260" s="181" t="s">
        <v>954</v>
      </c>
      <c r="M260" s="217" t="s">
        <v>488</v>
      </c>
      <c r="N260" s="217">
        <v>62034231</v>
      </c>
      <c r="O260" s="117" t="s">
        <v>966</v>
      </c>
      <c r="P260" s="51" t="s">
        <v>489</v>
      </c>
      <c r="Q260" s="217" t="s">
        <v>211</v>
      </c>
      <c r="R260" s="217" t="s">
        <v>211</v>
      </c>
      <c r="S260" s="73" t="s">
        <v>1004</v>
      </c>
      <c r="T260" s="226" t="s">
        <v>1284</v>
      </c>
      <c r="U260" s="226" t="s">
        <v>571</v>
      </c>
      <c r="V260" s="226" t="s">
        <v>1279</v>
      </c>
      <c r="W260" s="226" t="s">
        <v>979</v>
      </c>
      <c r="X260" s="226" t="s">
        <v>980</v>
      </c>
      <c r="Y260" s="226" t="s">
        <v>4</v>
      </c>
      <c r="Z260" s="226" t="s">
        <v>4</v>
      </c>
      <c r="AA260" s="226" t="s">
        <v>981</v>
      </c>
      <c r="AB260" s="53" t="s">
        <v>220</v>
      </c>
      <c r="AC260" s="53" t="s">
        <v>221</v>
      </c>
      <c r="AD260" s="53" t="s">
        <v>258</v>
      </c>
      <c r="AE260" s="436" t="s">
        <v>741</v>
      </c>
      <c r="AF260" s="217"/>
      <c r="AG260" s="226" t="s">
        <v>586</v>
      </c>
      <c r="AH260" s="504" t="s">
        <v>1710</v>
      </c>
      <c r="AI260" s="51" t="s">
        <v>1453</v>
      </c>
      <c r="AJ260" s="226" t="s">
        <v>211</v>
      </c>
      <c r="AK260" s="226"/>
      <c r="AL260" s="428" t="s">
        <v>650</v>
      </c>
      <c r="AM260" s="428" t="s">
        <v>1522</v>
      </c>
      <c r="AN260" s="428"/>
      <c r="AO260" s="428"/>
      <c r="AP260" s="428"/>
      <c r="AQ260" s="226" t="s">
        <v>1523</v>
      </c>
      <c r="AR260" s="226">
        <v>700</v>
      </c>
      <c r="AS260" s="239">
        <v>3.6</v>
      </c>
      <c r="AT260" s="218" t="s">
        <v>1263</v>
      </c>
      <c r="AU260" s="226" t="s">
        <v>1711</v>
      </c>
      <c r="AV260" s="226"/>
      <c r="AW260" s="226"/>
      <c r="AX260" s="54"/>
      <c r="AY260" s="54"/>
      <c r="AZ260" s="54"/>
      <c r="BA260" s="219">
        <v>1.26</v>
      </c>
      <c r="BB260" s="63"/>
      <c r="BC260" s="218" t="s">
        <v>215</v>
      </c>
      <c r="BD260" s="218" t="s">
        <v>216</v>
      </c>
      <c r="BE260" s="218" t="s">
        <v>217</v>
      </c>
      <c r="BF260" s="218">
        <v>19</v>
      </c>
      <c r="BG260" s="218">
        <f>IFERROR((BV260*(1-Assumptions!$K$3))*(1-BT260),0)</f>
        <v>20.653638719999996</v>
      </c>
      <c r="BH260" s="218">
        <v>45</v>
      </c>
      <c r="BI260" s="218"/>
      <c r="BJ260" s="218"/>
      <c r="BK260" s="218"/>
      <c r="BL260" s="294">
        <v>20.9</v>
      </c>
      <c r="BM260" s="218">
        <v>20.5</v>
      </c>
      <c r="BN260" s="218">
        <f t="shared" si="59"/>
        <v>20.5</v>
      </c>
      <c r="BO260" s="143">
        <f>IFERROR(((IF(BN260&gt;0,BN260)))*INDEX(Assumptions!$B:$B,MATCH(AB260,Assumptions!$A:$A,0)),0)</f>
        <v>0.41000000000000003</v>
      </c>
      <c r="BP260" s="55">
        <f>IFERROR(((IF(BN260&gt;0,BN260)))*INDEX(Assumptions!$C:$C,MATCH(AB260,Assumptions!$A:$A,0)),0)</f>
        <v>0</v>
      </c>
      <c r="BQ260" s="55">
        <f>IFERROR(((IF(BN260&gt;0,BN260)))*INDEX(Assumptions!$D:$D,MATCH(AB260,Assumptions!$A:$A,0)),0)</f>
        <v>4.1000000000000002E-2</v>
      </c>
      <c r="BR260" s="55">
        <f>IFERROR(((IF(BN260&gt;0,BN260)))*INDEX(Assumptions!$G:$G,MATCH(AC260,Assumptions!$F:$F,0)),0)</f>
        <v>0</v>
      </c>
      <c r="BS260" s="55">
        <f t="shared" ref="BS260:BS261" si="62">SUM(BO260:BR260)</f>
        <v>0.45100000000000001</v>
      </c>
      <c r="BT260" s="56">
        <f>IFERROR(INDEX(Assumptions!$B:$B,MATCH(AB260,Assumptions!$A:$A,0))+INDEX(Assumptions!$C:$C,MATCH(AB260,Assumptions!$A:$A,0))+INDEX(Assumptions!$D:$D,MATCH(AB260,Assumptions!$A:$A,0))+INDEX(Assumptions!$G:$G,MATCH(AC260,Assumptions!$F:$F,0)),0)</f>
        <v>2.1999999999999999E-2</v>
      </c>
      <c r="BU260" s="218">
        <f t="shared" si="60"/>
        <v>20.951000000000001</v>
      </c>
      <c r="BV260" s="218">
        <f t="shared" si="46"/>
        <v>47.995999999999995</v>
      </c>
      <c r="BW260" s="218">
        <f t="shared" si="47"/>
        <v>50.415966386554622</v>
      </c>
      <c r="BX260" s="226">
        <v>2.5</v>
      </c>
      <c r="BY260" s="168">
        <v>119.99</v>
      </c>
      <c r="BZ260" s="145">
        <v>1</v>
      </c>
      <c r="CA260" s="218">
        <f t="shared" ref="CA260:CA261" si="63">IF(BU260=0,"",BU260*BZ260)</f>
        <v>20.951000000000001</v>
      </c>
      <c r="CB260" s="218">
        <f t="shared" si="49"/>
        <v>47.995999999999995</v>
      </c>
      <c r="CC260" s="317">
        <f t="shared" si="61"/>
        <v>0.56348445703808647</v>
      </c>
      <c r="CD260" s="218">
        <f t="shared" si="51"/>
        <v>810</v>
      </c>
      <c r="CE260" s="218">
        <v>5.65</v>
      </c>
      <c r="CF260" s="218"/>
      <c r="CG260" s="64"/>
      <c r="CH260" s="64"/>
      <c r="CI260" s="64"/>
      <c r="CJ260" s="64"/>
      <c r="CK260" s="64"/>
      <c r="CL260" s="64"/>
      <c r="CM260" s="64"/>
      <c r="CN260" s="64"/>
      <c r="CO260" s="53"/>
      <c r="CP260" s="53"/>
      <c r="CQ260" s="53"/>
      <c r="CR260" s="240">
        <v>18</v>
      </c>
      <c r="CS260" s="57" t="s">
        <v>1305</v>
      </c>
      <c r="CT260" s="240" t="s">
        <v>1454</v>
      </c>
      <c r="CU260" s="57"/>
      <c r="CV260" s="58"/>
      <c r="CW260" s="57"/>
      <c r="CX260" s="59"/>
      <c r="CY260" s="90"/>
      <c r="CZ260" s="60"/>
      <c r="DA260" s="60"/>
      <c r="DB260" s="120"/>
      <c r="DC260" s="61"/>
      <c r="DD260" s="61"/>
      <c r="DE260" s="61"/>
      <c r="DF260" s="61"/>
      <c r="DG260" s="61"/>
      <c r="DH260" s="61"/>
      <c r="DI260" s="61"/>
      <c r="DJ260" s="58"/>
      <c r="DK260" s="58"/>
      <c r="DL260" s="59"/>
      <c r="DM260" s="59"/>
      <c r="DN260" s="59"/>
      <c r="DO260" s="59"/>
      <c r="DP260" s="62"/>
      <c r="DQ260" s="62"/>
      <c r="DR260" s="62"/>
      <c r="DS260" s="123">
        <f t="shared" si="52"/>
        <v>0</v>
      </c>
      <c r="DT260" s="123">
        <f t="shared" si="53"/>
        <v>0</v>
      </c>
    </row>
    <row r="261" spans="1:124" s="66" customFormat="1" ht="15" hidden="1" customHeight="1">
      <c r="A261" s="52">
        <v>4410</v>
      </c>
      <c r="B261" s="52" t="s">
        <v>1516</v>
      </c>
      <c r="C261" s="52" t="s">
        <v>995</v>
      </c>
      <c r="D261" s="52">
        <v>6507</v>
      </c>
      <c r="E261" s="217" t="s">
        <v>460</v>
      </c>
      <c r="F261" s="217" t="s">
        <v>1497</v>
      </c>
      <c r="G261" s="217" t="s">
        <v>1485</v>
      </c>
      <c r="H261" s="217"/>
      <c r="I261" s="180">
        <v>43586</v>
      </c>
      <c r="J261" s="217" t="s">
        <v>1540</v>
      </c>
      <c r="K261" s="217" t="s">
        <v>479</v>
      </c>
      <c r="L261" s="181" t="s">
        <v>954</v>
      </c>
      <c r="M261" s="217" t="s">
        <v>488</v>
      </c>
      <c r="N261" s="217">
        <v>62034231</v>
      </c>
      <c r="O261" s="117" t="s">
        <v>966</v>
      </c>
      <c r="P261" s="51" t="s">
        <v>489</v>
      </c>
      <c r="Q261" s="217" t="s">
        <v>211</v>
      </c>
      <c r="R261" s="217" t="s">
        <v>211</v>
      </c>
      <c r="S261" s="217" t="s">
        <v>1016</v>
      </c>
      <c r="T261" s="226" t="s">
        <v>1284</v>
      </c>
      <c r="U261" s="226" t="s">
        <v>571</v>
      </c>
      <c r="V261" s="226" t="s">
        <v>1279</v>
      </c>
      <c r="W261" s="226" t="s">
        <v>979</v>
      </c>
      <c r="X261" s="226" t="s">
        <v>980</v>
      </c>
      <c r="Y261" s="226" t="s">
        <v>4</v>
      </c>
      <c r="Z261" s="226" t="s">
        <v>4</v>
      </c>
      <c r="AA261" s="226" t="s">
        <v>981</v>
      </c>
      <c r="AB261" s="53" t="s">
        <v>220</v>
      </c>
      <c r="AC261" s="53" t="s">
        <v>221</v>
      </c>
      <c r="AD261" s="53" t="s">
        <v>258</v>
      </c>
      <c r="AE261" s="436" t="s">
        <v>741</v>
      </c>
      <c r="AF261" s="217"/>
      <c r="AG261" s="226" t="s">
        <v>586</v>
      </c>
      <c r="AH261" s="504" t="s">
        <v>1710</v>
      </c>
      <c r="AI261" s="51" t="s">
        <v>1453</v>
      </c>
      <c r="AJ261" s="226" t="s">
        <v>211</v>
      </c>
      <c r="AK261" s="226"/>
      <c r="AL261" s="428" t="s">
        <v>650</v>
      </c>
      <c r="AM261" s="428" t="s">
        <v>1522</v>
      </c>
      <c r="AN261" s="428"/>
      <c r="AO261" s="428"/>
      <c r="AP261" s="428"/>
      <c r="AQ261" s="226" t="s">
        <v>1523</v>
      </c>
      <c r="AR261" s="226">
        <v>700</v>
      </c>
      <c r="AS261" s="239">
        <v>3.6</v>
      </c>
      <c r="AT261" s="218" t="s">
        <v>1263</v>
      </c>
      <c r="AU261" s="226" t="s">
        <v>1711</v>
      </c>
      <c r="AV261" s="226"/>
      <c r="AW261" s="226"/>
      <c r="AX261" s="54"/>
      <c r="AY261" s="54"/>
      <c r="AZ261" s="54"/>
      <c r="BA261" s="219">
        <v>1.26</v>
      </c>
      <c r="BB261" s="63"/>
      <c r="BC261" s="218" t="s">
        <v>215</v>
      </c>
      <c r="BD261" s="218" t="s">
        <v>216</v>
      </c>
      <c r="BE261" s="218" t="s">
        <v>217</v>
      </c>
      <c r="BF261" s="218">
        <v>19</v>
      </c>
      <c r="BG261" s="218">
        <f>IFERROR((BV261*(1-Assumptions!$K$3))*(1-BT261),0)</f>
        <v>20.653638719999996</v>
      </c>
      <c r="BH261" s="218">
        <v>45</v>
      </c>
      <c r="BI261" s="218"/>
      <c r="BJ261" s="218"/>
      <c r="BK261" s="218"/>
      <c r="BL261" s="294">
        <v>22.8</v>
      </c>
      <c r="BM261" s="218">
        <v>19.899999999999999</v>
      </c>
      <c r="BN261" s="218">
        <f t="shared" si="59"/>
        <v>19.899999999999999</v>
      </c>
      <c r="BO261" s="143">
        <f>IFERROR(((IF(BN261&gt;0,BN261)))*INDEX(Assumptions!$B:$B,MATCH(AB261,Assumptions!$A:$A,0)),0)</f>
        <v>0.39799999999999996</v>
      </c>
      <c r="BP261" s="55">
        <f>IFERROR(((IF(BN261&gt;0,BN261)))*INDEX(Assumptions!$C:$C,MATCH(AB261,Assumptions!$A:$A,0)),0)</f>
        <v>0</v>
      </c>
      <c r="BQ261" s="55">
        <f>IFERROR(((IF(BN261&gt;0,BN261)))*INDEX(Assumptions!$D:$D,MATCH(AB261,Assumptions!$A:$A,0)),0)</f>
        <v>3.9799999999999995E-2</v>
      </c>
      <c r="BR261" s="55">
        <f>IFERROR(((IF(BN261&gt;0,BN261)))*INDEX(Assumptions!$G:$G,MATCH(AC261,Assumptions!$F:$F,0)),0)</f>
        <v>0</v>
      </c>
      <c r="BS261" s="55">
        <f t="shared" si="62"/>
        <v>0.43779999999999997</v>
      </c>
      <c r="BT261" s="56">
        <f>IFERROR(INDEX(Assumptions!$B:$B,MATCH(AB261,Assumptions!$A:$A,0))+INDEX(Assumptions!$C:$C,MATCH(AB261,Assumptions!$A:$A,0))+INDEX(Assumptions!$D:$D,MATCH(AB261,Assumptions!$A:$A,0))+INDEX(Assumptions!$G:$G,MATCH(AC261,Assumptions!$F:$F,0)),0)</f>
        <v>2.1999999999999999E-2</v>
      </c>
      <c r="BU261" s="218">
        <f t="shared" si="60"/>
        <v>20.337799999999998</v>
      </c>
      <c r="BV261" s="218">
        <f t="shared" si="46"/>
        <v>47.995999999999995</v>
      </c>
      <c r="BW261" s="218">
        <f t="shared" si="47"/>
        <v>50.415966386554622</v>
      </c>
      <c r="BX261" s="226">
        <v>2.5</v>
      </c>
      <c r="BY261" s="168">
        <v>119.99</v>
      </c>
      <c r="BZ261" s="145">
        <v>1</v>
      </c>
      <c r="CA261" s="218">
        <f t="shared" si="63"/>
        <v>20.337799999999998</v>
      </c>
      <c r="CB261" s="218">
        <f t="shared" si="49"/>
        <v>47.995999999999995</v>
      </c>
      <c r="CC261" s="318">
        <f t="shared" si="61"/>
        <v>0.57626052171014253</v>
      </c>
      <c r="CD261" s="218">
        <f t="shared" si="51"/>
        <v>810</v>
      </c>
      <c r="CE261" s="218">
        <v>7.55</v>
      </c>
      <c r="CF261" s="218"/>
      <c r="CG261" s="64"/>
      <c r="CH261" s="64"/>
      <c r="CI261" s="64"/>
      <c r="CJ261" s="64"/>
      <c r="CK261" s="64"/>
      <c r="CL261" s="64"/>
      <c r="CM261" s="64"/>
      <c r="CN261" s="64"/>
      <c r="CO261" s="53"/>
      <c r="CP261" s="53"/>
      <c r="CQ261" s="53"/>
      <c r="CR261" s="240">
        <v>18</v>
      </c>
      <c r="CS261" s="57" t="s">
        <v>1305</v>
      </c>
      <c r="CT261" s="240" t="s">
        <v>1454</v>
      </c>
      <c r="CU261" s="57"/>
      <c r="CV261" s="58"/>
      <c r="CW261" s="57"/>
      <c r="CX261" s="59"/>
      <c r="CY261" s="90"/>
      <c r="CZ261" s="60"/>
      <c r="DA261" s="60"/>
      <c r="DB261" s="120"/>
      <c r="DC261" s="61"/>
      <c r="DD261" s="61"/>
      <c r="DE261" s="61"/>
      <c r="DF261" s="61"/>
      <c r="DG261" s="61"/>
      <c r="DH261" s="61"/>
      <c r="DI261" s="61"/>
      <c r="DJ261" s="58"/>
      <c r="DK261" s="58"/>
      <c r="DL261" s="59"/>
      <c r="DM261" s="59"/>
      <c r="DN261" s="59"/>
      <c r="DO261" s="59"/>
      <c r="DP261" s="62"/>
      <c r="DQ261" s="62"/>
      <c r="DR261" s="62"/>
      <c r="DS261" s="123">
        <f t="shared" si="52"/>
        <v>0</v>
      </c>
      <c r="DT261" s="123">
        <f t="shared" si="53"/>
        <v>0</v>
      </c>
    </row>
    <row r="262" spans="1:124" s="66" customFormat="1">
      <c r="I262" s="67"/>
      <c r="AS262" s="41"/>
      <c r="AT262" s="41"/>
      <c r="AX262" s="67"/>
      <c r="AY262" s="67"/>
      <c r="AZ262" s="67"/>
      <c r="BA262" s="68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69"/>
      <c r="BU262" s="41"/>
      <c r="BV262" s="41"/>
      <c r="BW262" s="41"/>
      <c r="BY262" s="41"/>
      <c r="BZ262" s="41"/>
      <c r="CA262" s="41"/>
      <c r="CB262" s="41"/>
      <c r="CC262" s="69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R262" s="70"/>
      <c r="CS262" s="70"/>
      <c r="CT262" s="179"/>
      <c r="CU262" s="70"/>
      <c r="CV262" s="70"/>
      <c r="CW262" s="71"/>
      <c r="CX262" s="70"/>
      <c r="CY262" s="70"/>
      <c r="DC262" s="121"/>
      <c r="DD262" s="67"/>
      <c r="DE262" s="67"/>
      <c r="DF262" s="67"/>
      <c r="DG262" s="67"/>
      <c r="DH262" s="67"/>
      <c r="DI262" s="67"/>
      <c r="DJ262" s="71"/>
      <c r="DK262" s="71"/>
      <c r="DL262" s="71"/>
      <c r="DM262" s="70"/>
      <c r="DN262" s="70"/>
      <c r="DO262" s="70"/>
      <c r="DS262" s="41"/>
      <c r="DT262" s="41"/>
    </row>
    <row r="263" spans="1:124" s="66" customFormat="1">
      <c r="I263" s="67"/>
      <c r="AS263" s="41"/>
      <c r="AT263" s="41"/>
      <c r="AX263" s="67"/>
      <c r="AY263" s="67"/>
      <c r="AZ263" s="67"/>
      <c r="BA263" s="68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69"/>
      <c r="BU263" s="41"/>
      <c r="BV263" s="41"/>
      <c r="BW263" s="41"/>
      <c r="BY263" s="41"/>
      <c r="BZ263" s="41"/>
      <c r="CA263" s="41"/>
      <c r="CB263" s="41"/>
      <c r="CC263" s="69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R263" s="70"/>
      <c r="CS263" s="70"/>
      <c r="CT263" s="179"/>
      <c r="CU263" s="70"/>
      <c r="CV263" s="70"/>
      <c r="CW263" s="71"/>
      <c r="CX263" s="70"/>
      <c r="CY263" s="70"/>
      <c r="DC263" s="121"/>
      <c r="DD263" s="67"/>
      <c r="DE263" s="67"/>
      <c r="DF263" s="67"/>
      <c r="DG263" s="67"/>
      <c r="DH263" s="67"/>
      <c r="DI263" s="67"/>
      <c r="DJ263" s="71"/>
      <c r="DK263" s="71"/>
      <c r="DL263" s="71"/>
      <c r="DM263" s="70"/>
      <c r="DN263" s="70"/>
      <c r="DO263" s="70"/>
      <c r="DS263" s="41"/>
      <c r="DT263" s="41"/>
    </row>
    <row r="264" spans="1:124" s="66" customFormat="1">
      <c r="I264" s="67"/>
      <c r="AS264" s="41"/>
      <c r="AT264" s="41"/>
      <c r="AX264" s="67"/>
      <c r="AY264" s="67"/>
      <c r="AZ264" s="67"/>
      <c r="BA264" s="68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69"/>
      <c r="BU264" s="41"/>
      <c r="BV264" s="41"/>
      <c r="BW264" s="41"/>
      <c r="BY264" s="41"/>
      <c r="BZ264" s="41"/>
      <c r="CA264" s="41"/>
      <c r="CB264" s="41"/>
      <c r="CC264" s="69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R264" s="70"/>
      <c r="CS264" s="70"/>
      <c r="CT264" s="179"/>
      <c r="CU264" s="70"/>
      <c r="CV264" s="70"/>
      <c r="CW264" s="71"/>
      <c r="CX264" s="70"/>
      <c r="CY264" s="70"/>
      <c r="DC264" s="121"/>
      <c r="DD264" s="67"/>
      <c r="DE264" s="67"/>
      <c r="DF264" s="67"/>
      <c r="DG264" s="67"/>
      <c r="DH264" s="67"/>
      <c r="DI264" s="67"/>
      <c r="DJ264" s="71"/>
      <c r="DK264" s="71"/>
      <c r="DL264" s="71"/>
      <c r="DM264" s="70"/>
      <c r="DN264" s="70"/>
      <c r="DO264" s="70"/>
      <c r="DS264" s="41"/>
      <c r="DT264" s="41"/>
    </row>
    <row r="265" spans="1:124" s="66" customFormat="1">
      <c r="I265" s="67"/>
      <c r="AS265" s="41"/>
      <c r="AT265" s="41"/>
      <c r="AX265" s="67"/>
      <c r="AY265" s="67"/>
      <c r="AZ265" s="67"/>
      <c r="BA265" s="68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69"/>
      <c r="BU265" s="41"/>
      <c r="BV265" s="41"/>
      <c r="BW265" s="41"/>
      <c r="BY265" s="41"/>
      <c r="BZ265" s="41"/>
      <c r="CA265" s="41"/>
      <c r="CB265" s="41"/>
      <c r="CC265" s="69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R265" s="70"/>
      <c r="CS265" s="70"/>
      <c r="CT265" s="179"/>
      <c r="CU265" s="70"/>
      <c r="CV265" s="70"/>
      <c r="CW265" s="71"/>
      <c r="CX265" s="70"/>
      <c r="CY265" s="70"/>
      <c r="DC265" s="121"/>
      <c r="DD265" s="67"/>
      <c r="DE265" s="67"/>
      <c r="DF265" s="67"/>
      <c r="DG265" s="67"/>
      <c r="DH265" s="67"/>
      <c r="DI265" s="67"/>
      <c r="DJ265" s="71"/>
      <c r="DK265" s="71"/>
      <c r="DL265" s="71"/>
      <c r="DM265" s="70"/>
      <c r="DN265" s="70"/>
      <c r="DO265" s="70"/>
      <c r="DS265" s="41"/>
      <c r="DT265" s="41"/>
    </row>
    <row r="266" spans="1:124" s="66" customFormat="1">
      <c r="I266" s="67"/>
      <c r="AS266" s="41"/>
      <c r="AT266" s="41"/>
      <c r="AX266" s="67"/>
      <c r="AY266" s="67"/>
      <c r="AZ266" s="67"/>
      <c r="BA266" s="68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69"/>
      <c r="BU266" s="41"/>
      <c r="BV266" s="41"/>
      <c r="BW266" s="41"/>
      <c r="BY266" s="41"/>
      <c r="BZ266" s="41"/>
      <c r="CA266" s="41"/>
      <c r="CB266" s="41"/>
      <c r="CC266" s="69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R266" s="70"/>
      <c r="CS266" s="70"/>
      <c r="CT266" s="179"/>
      <c r="CU266" s="70"/>
      <c r="CV266" s="70"/>
      <c r="CW266" s="71"/>
      <c r="CX266" s="70"/>
      <c r="CY266" s="70"/>
      <c r="DC266" s="121"/>
      <c r="DD266" s="67"/>
      <c r="DE266" s="67"/>
      <c r="DF266" s="67"/>
      <c r="DG266" s="67"/>
      <c r="DH266" s="67"/>
      <c r="DI266" s="67"/>
      <c r="DJ266" s="71"/>
      <c r="DK266" s="71"/>
      <c r="DL266" s="71"/>
      <c r="DM266" s="70"/>
      <c r="DN266" s="70"/>
      <c r="DO266" s="70"/>
      <c r="DS266" s="41"/>
      <c r="DT266" s="41"/>
    </row>
    <row r="267" spans="1:124" s="66" customFormat="1">
      <c r="I267" s="67"/>
      <c r="AS267" s="41"/>
      <c r="AT267" s="41"/>
      <c r="AX267" s="67"/>
      <c r="AY267" s="67"/>
      <c r="AZ267" s="67"/>
      <c r="BA267" s="68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69"/>
      <c r="BU267" s="41"/>
      <c r="BV267" s="41"/>
      <c r="BW267" s="41"/>
      <c r="BY267" s="41"/>
      <c r="BZ267" s="41"/>
      <c r="CA267" s="41"/>
      <c r="CB267" s="41"/>
      <c r="CC267" s="69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R267" s="70"/>
      <c r="CS267" s="70"/>
      <c r="CT267" s="179"/>
      <c r="CU267" s="70"/>
      <c r="CV267" s="70"/>
      <c r="CW267" s="71"/>
      <c r="CX267" s="70"/>
      <c r="CY267" s="70"/>
      <c r="DC267" s="121"/>
      <c r="DD267" s="67"/>
      <c r="DE267" s="67"/>
      <c r="DF267" s="67"/>
      <c r="DG267" s="67"/>
      <c r="DH267" s="67"/>
      <c r="DI267" s="67"/>
      <c r="DJ267" s="71"/>
      <c r="DK267" s="71"/>
      <c r="DL267" s="71"/>
      <c r="DM267" s="70"/>
      <c r="DN267" s="70"/>
      <c r="DO267" s="70"/>
      <c r="DS267" s="41"/>
      <c r="DT267" s="41"/>
    </row>
    <row r="268" spans="1:124" s="66" customFormat="1" ht="21">
      <c r="A268" s="434" t="s">
        <v>1575</v>
      </c>
      <c r="I268" s="67"/>
      <c r="AS268" s="41"/>
      <c r="AT268" s="41"/>
      <c r="AX268" s="67"/>
      <c r="AY268" s="67"/>
      <c r="AZ268" s="67"/>
      <c r="BA268" s="68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69"/>
      <c r="BU268" s="41"/>
      <c r="BV268" s="41"/>
      <c r="BW268" s="41"/>
      <c r="BY268" s="41"/>
      <c r="BZ268" s="41"/>
      <c r="CA268" s="41"/>
      <c r="CB268" s="41"/>
      <c r="CC268" s="69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R268" s="70"/>
      <c r="CS268" s="70"/>
      <c r="CT268" s="179"/>
      <c r="CU268" s="70"/>
      <c r="CV268" s="70"/>
      <c r="CW268" s="71"/>
      <c r="CX268" s="70"/>
      <c r="CY268" s="70"/>
      <c r="DC268" s="121"/>
      <c r="DD268" s="67"/>
      <c r="DE268" s="67"/>
      <c r="DF268" s="67"/>
      <c r="DG268" s="67"/>
      <c r="DH268" s="67"/>
      <c r="DI268" s="67"/>
      <c r="DJ268" s="71"/>
      <c r="DK268" s="71"/>
      <c r="DL268" s="71"/>
      <c r="DM268" s="70"/>
      <c r="DN268" s="70"/>
      <c r="DO268" s="70"/>
      <c r="DS268" s="41"/>
      <c r="DT268" s="41"/>
    </row>
    <row r="269" spans="1:124" s="74" customFormat="1" ht="58.5" customHeight="1">
      <c r="A269" s="10" t="s">
        <v>186</v>
      </c>
      <c r="B269" s="10" t="s">
        <v>18</v>
      </c>
      <c r="C269" s="10" t="s">
        <v>234</v>
      </c>
      <c r="D269" s="10" t="s">
        <v>206</v>
      </c>
      <c r="E269" s="10" t="s">
        <v>208</v>
      </c>
      <c r="F269" s="10" t="s">
        <v>209</v>
      </c>
      <c r="G269" s="10" t="s">
        <v>210</v>
      </c>
      <c r="H269" s="10" t="s">
        <v>223</v>
      </c>
      <c r="I269" s="9" t="s">
        <v>224</v>
      </c>
      <c r="J269" s="10" t="s">
        <v>30</v>
      </c>
      <c r="K269" s="10" t="s">
        <v>225</v>
      </c>
      <c r="L269" s="10" t="s">
        <v>239</v>
      </c>
      <c r="M269" s="10" t="s">
        <v>15</v>
      </c>
      <c r="N269" s="10" t="s">
        <v>158</v>
      </c>
      <c r="O269" s="10" t="s">
        <v>157</v>
      </c>
      <c r="P269" s="10" t="s">
        <v>16</v>
      </c>
      <c r="Q269" s="10" t="s">
        <v>226</v>
      </c>
      <c r="R269" s="435" t="s">
        <v>227</v>
      </c>
      <c r="S269" s="10" t="s">
        <v>228</v>
      </c>
      <c r="T269" s="10" t="s">
        <v>20</v>
      </c>
      <c r="U269" s="10" t="s">
        <v>37</v>
      </c>
      <c r="V269" s="10" t="s">
        <v>38</v>
      </c>
      <c r="W269" s="10" t="s">
        <v>39</v>
      </c>
      <c r="X269" s="10" t="s">
        <v>207</v>
      </c>
      <c r="Y269" s="10" t="s">
        <v>167</v>
      </c>
      <c r="Z269" s="10" t="s">
        <v>168</v>
      </c>
      <c r="AA269" s="10" t="s">
        <v>50</v>
      </c>
      <c r="AB269" s="11" t="s">
        <v>29</v>
      </c>
      <c r="AC269" s="11" t="s">
        <v>21</v>
      </c>
      <c r="AD269" s="11" t="s">
        <v>22</v>
      </c>
      <c r="AE269" s="11" t="s">
        <v>23</v>
      </c>
      <c r="AF269" s="10" t="s">
        <v>61</v>
      </c>
      <c r="AG269" s="10" t="s">
        <v>24</v>
      </c>
      <c r="AH269" s="10" t="s">
        <v>25</v>
      </c>
      <c r="AI269" s="10" t="s">
        <v>68</v>
      </c>
      <c r="AJ269" s="10" t="s">
        <v>229</v>
      </c>
      <c r="AK269" s="10" t="s">
        <v>114</v>
      </c>
      <c r="AL269" s="10" t="s">
        <v>113</v>
      </c>
      <c r="AM269" s="10" t="s">
        <v>26</v>
      </c>
      <c r="AN269" s="10"/>
      <c r="AO269" s="10"/>
      <c r="AP269" s="10"/>
      <c r="AQ269" s="10" t="s">
        <v>27</v>
      </c>
      <c r="AR269" s="188" t="s">
        <v>290</v>
      </c>
      <c r="AS269" s="13" t="s">
        <v>40</v>
      </c>
      <c r="AT269" s="13" t="s">
        <v>1265</v>
      </c>
      <c r="AU269" s="10" t="s">
        <v>70</v>
      </c>
      <c r="AV269" s="10" t="s">
        <v>71</v>
      </c>
      <c r="AW269" s="10" t="s">
        <v>96</v>
      </c>
      <c r="AX269" s="9" t="s">
        <v>41</v>
      </c>
      <c r="AY269" s="9" t="s">
        <v>42</v>
      </c>
      <c r="AZ269" s="9" t="s">
        <v>43</v>
      </c>
      <c r="BA269" s="27" t="s">
        <v>44</v>
      </c>
      <c r="BB269" s="12" t="s">
        <v>45</v>
      </c>
      <c r="BC269" s="13" t="s">
        <v>46</v>
      </c>
      <c r="BD269" s="10" t="s">
        <v>62</v>
      </c>
      <c r="BE269" s="13" t="s">
        <v>172</v>
      </c>
      <c r="BF269" s="13" t="s">
        <v>173</v>
      </c>
      <c r="BG269" s="13" t="s">
        <v>174</v>
      </c>
      <c r="BH269" s="13" t="s">
        <v>32</v>
      </c>
      <c r="BI269" s="13" t="s">
        <v>31</v>
      </c>
      <c r="BJ269" s="13" t="s">
        <v>230</v>
      </c>
      <c r="BK269" s="13" t="s">
        <v>247</v>
      </c>
      <c r="BL269" s="13" t="s">
        <v>248</v>
      </c>
      <c r="BM269" s="13" t="s">
        <v>249</v>
      </c>
      <c r="BN269" s="13" t="s">
        <v>33</v>
      </c>
      <c r="BO269" s="40" t="s">
        <v>88</v>
      </c>
      <c r="BP269" s="40" t="s">
        <v>89</v>
      </c>
      <c r="BQ269" s="314" t="s">
        <v>91</v>
      </c>
      <c r="BR269" s="40" t="s">
        <v>90</v>
      </c>
      <c r="BS269" s="40" t="s">
        <v>92</v>
      </c>
      <c r="BT269" s="50" t="s">
        <v>101</v>
      </c>
      <c r="BU269" s="13" t="s">
        <v>35</v>
      </c>
      <c r="BV269" s="13" t="s">
        <v>36</v>
      </c>
      <c r="BW269" s="13" t="s">
        <v>47</v>
      </c>
      <c r="BX269" s="10" t="s">
        <v>169</v>
      </c>
      <c r="BY269" s="13" t="s">
        <v>34</v>
      </c>
      <c r="BZ269" s="13" t="s">
        <v>252</v>
      </c>
      <c r="CA269" s="13" t="s">
        <v>253</v>
      </c>
      <c r="CB269" s="13" t="s">
        <v>254</v>
      </c>
      <c r="CC269" s="14" t="s">
        <v>1537</v>
      </c>
      <c r="CD269" s="10" t="s">
        <v>48</v>
      </c>
      <c r="CE269" s="10" t="s">
        <v>1538</v>
      </c>
      <c r="CF269" s="10" t="s">
        <v>1539</v>
      </c>
      <c r="CG269" s="15" t="s">
        <v>51</v>
      </c>
      <c r="CH269" s="15" t="s">
        <v>95</v>
      </c>
      <c r="CI269" s="15" t="s">
        <v>52</v>
      </c>
      <c r="CJ269" s="15" t="s">
        <v>181</v>
      </c>
      <c r="CK269" s="15" t="s">
        <v>231</v>
      </c>
      <c r="CL269" s="43" t="s">
        <v>53</v>
      </c>
      <c r="CM269" s="15" t="s">
        <v>54</v>
      </c>
      <c r="CN269" s="15" t="s">
        <v>170</v>
      </c>
      <c r="CO269" s="15" t="s">
        <v>232</v>
      </c>
      <c r="CP269" s="11" t="s">
        <v>171</v>
      </c>
      <c r="CQ269" s="11" t="s">
        <v>175</v>
      </c>
      <c r="CR269" s="16" t="s">
        <v>12</v>
      </c>
      <c r="CS269" s="16" t="s">
        <v>734</v>
      </c>
      <c r="CT269" s="16" t="s">
        <v>176</v>
      </c>
      <c r="CU269" s="16" t="s">
        <v>187</v>
      </c>
      <c r="CV269" s="16" t="s">
        <v>188</v>
      </c>
      <c r="CW269" s="17" t="s">
        <v>189</v>
      </c>
      <c r="CX269" s="18" t="s">
        <v>72</v>
      </c>
      <c r="CY269" s="241" t="s">
        <v>233</v>
      </c>
      <c r="CZ269" s="19" t="s">
        <v>55</v>
      </c>
      <c r="DA269" s="19" t="s">
        <v>177</v>
      </c>
      <c r="DB269" s="125" t="s">
        <v>178</v>
      </c>
      <c r="DC269" s="119" t="s">
        <v>56</v>
      </c>
      <c r="DD269" s="20" t="s">
        <v>57</v>
      </c>
      <c r="DE269" s="20" t="s">
        <v>115</v>
      </c>
      <c r="DF269" s="21" t="s">
        <v>80</v>
      </c>
      <c r="DG269" s="21" t="s">
        <v>67</v>
      </c>
      <c r="DH269" s="21" t="s">
        <v>58</v>
      </c>
      <c r="DI269" s="21" t="s">
        <v>69</v>
      </c>
      <c r="DJ269" s="17" t="s">
        <v>59</v>
      </c>
      <c r="DK269" s="91" t="s">
        <v>116</v>
      </c>
      <c r="DL269" s="91" t="s">
        <v>117</v>
      </c>
      <c r="DM269" s="141" t="s">
        <v>205</v>
      </c>
      <c r="DN269" s="18" t="s">
        <v>28</v>
      </c>
      <c r="DO269" s="18" t="s">
        <v>204</v>
      </c>
      <c r="DP269" s="22" t="s">
        <v>255</v>
      </c>
      <c r="DQ269" s="22" t="s">
        <v>63</v>
      </c>
      <c r="DR269" s="22" t="s">
        <v>182</v>
      </c>
      <c r="DS269" s="23" t="s">
        <v>253</v>
      </c>
      <c r="DT269" s="23" t="s">
        <v>254</v>
      </c>
    </row>
    <row r="270" spans="1:124" s="208" customFormat="1" ht="15" customHeight="1">
      <c r="A270" s="269">
        <v>1060</v>
      </c>
      <c r="B270" s="269" t="s">
        <v>742</v>
      </c>
      <c r="C270" s="269" t="s">
        <v>1183</v>
      </c>
      <c r="D270" s="269">
        <v>7801</v>
      </c>
      <c r="E270" s="269" t="s">
        <v>305</v>
      </c>
      <c r="F270" s="269" t="s">
        <v>306</v>
      </c>
      <c r="G270" s="269">
        <v>2</v>
      </c>
      <c r="H270" s="269" t="s">
        <v>1305</v>
      </c>
      <c r="I270" s="339">
        <v>43563</v>
      </c>
      <c r="J270" s="269" t="s">
        <v>211</v>
      </c>
      <c r="K270" s="269" t="s">
        <v>479</v>
      </c>
      <c r="L270" s="269" t="s">
        <v>211</v>
      </c>
      <c r="M270" s="269" t="s">
        <v>482</v>
      </c>
      <c r="N270" s="269">
        <v>62044200</v>
      </c>
      <c r="O270" s="377" t="s">
        <v>1158</v>
      </c>
      <c r="P270" s="282" t="s">
        <v>219</v>
      </c>
      <c r="Q270" s="269" t="s">
        <v>211</v>
      </c>
      <c r="R270" s="269" t="s">
        <v>211</v>
      </c>
      <c r="S270" s="269" t="s">
        <v>7</v>
      </c>
      <c r="T270" s="337" t="s">
        <v>211</v>
      </c>
      <c r="U270" s="337" t="s">
        <v>532</v>
      </c>
      <c r="V270" s="337" t="s">
        <v>212</v>
      </c>
      <c r="W270" s="337" t="s">
        <v>211</v>
      </c>
      <c r="X270" s="337" t="s">
        <v>1082</v>
      </c>
      <c r="Y270" s="337" t="s">
        <v>578</v>
      </c>
      <c r="Z270" s="337" t="s">
        <v>211</v>
      </c>
      <c r="AA270" s="337" t="s">
        <v>211</v>
      </c>
      <c r="AB270" s="337" t="s">
        <v>267</v>
      </c>
      <c r="AC270" s="337" t="s">
        <v>211</v>
      </c>
      <c r="AD270" s="378" t="s">
        <v>1287</v>
      </c>
      <c r="AE270" s="337" t="s">
        <v>1367</v>
      </c>
      <c r="AF270" s="269"/>
      <c r="AG270" s="337" t="s">
        <v>595</v>
      </c>
      <c r="AH270" s="337" t="s">
        <v>596</v>
      </c>
      <c r="AI270" s="337" t="s">
        <v>597</v>
      </c>
      <c r="AJ270" s="337" t="s">
        <v>740</v>
      </c>
      <c r="AK270" s="337"/>
      <c r="AL270" s="337" t="s">
        <v>650</v>
      </c>
      <c r="AM270" s="337" t="s">
        <v>651</v>
      </c>
      <c r="AN270" s="337"/>
      <c r="AO270" s="337"/>
      <c r="AP270" s="337"/>
      <c r="AQ270" s="337" t="s">
        <v>674</v>
      </c>
      <c r="AR270" s="337"/>
      <c r="AS270" s="379">
        <v>2.8</v>
      </c>
      <c r="AT270" s="380" t="s">
        <v>1252</v>
      </c>
      <c r="AU270" s="337"/>
      <c r="AV270" s="337"/>
      <c r="AW270" s="337">
        <v>0</v>
      </c>
      <c r="AX270" s="381"/>
      <c r="AY270" s="381"/>
      <c r="AZ270" s="381"/>
      <c r="BA270" s="382"/>
      <c r="BB270" s="380"/>
      <c r="BC270" s="380" t="s">
        <v>215</v>
      </c>
      <c r="BD270" s="380" t="s">
        <v>216</v>
      </c>
      <c r="BE270" s="380" t="s">
        <v>1087</v>
      </c>
      <c r="BF270" s="380">
        <v>30.5</v>
      </c>
      <c r="BG270" s="380">
        <f>IFERROR((BV270*(1-Assumptions!$K$3))*(1-BT270),0)</f>
        <v>34.423878719999998</v>
      </c>
      <c r="BH270" s="380">
        <f t="shared" ref="BH270:BH300" si="64">BI270*2</f>
        <v>79.36</v>
      </c>
      <c r="BI270" s="380">
        <v>39.68</v>
      </c>
      <c r="BJ270" s="380"/>
      <c r="BK270" s="380"/>
      <c r="BL270" s="380"/>
      <c r="BM270" s="380"/>
      <c r="BN270" s="380">
        <f t="shared" ref="BN270:BN301" si="65">IF(BM270&gt;0,BM270,IF(BL270&gt;0,BL270,IF(BK270&gt;0,BK270,IF(BJ270&gt;0,BJ270,IF(BI270&gt;0,BI270,0)))))</f>
        <v>39.68</v>
      </c>
      <c r="BO270" s="383">
        <f>IFERROR(((IF(BN270&gt;0,BN270)))*INDEX(Assumptions!$B:$B,MATCH(AB270,Assumptions!$A:$A,0)),0)</f>
        <v>0.79359999999999997</v>
      </c>
      <c r="BP270" s="380">
        <f>IFERROR(((IF(BN270&gt;0,BN270)))*INDEX(Assumptions!$C:$C,MATCH(AB270,Assumptions!$A:$A,0)),0)</f>
        <v>0</v>
      </c>
      <c r="BQ270" s="380">
        <f>IFERROR(((IF(BN270&gt;0,BN270)))*INDEX(Assumptions!$D:$D,MATCH(AB270,Assumptions!$A:$A,0)),0)</f>
        <v>7.936E-2</v>
      </c>
      <c r="BR270" s="380">
        <f>IFERROR(((IF(BN270&gt;0,BN270)))*INDEX(Assumptions!$G:$G,MATCH(AC270,Assumptions!$F:$F,0)),0)</f>
        <v>0</v>
      </c>
      <c r="BS270" s="380">
        <f t="shared" ref="BS270:BS301" si="66">SUM(BO270:BR270)</f>
        <v>0.87295999999999996</v>
      </c>
      <c r="BT270" s="384">
        <f>IFERROR(INDEX(Assumptions!$B:$B,MATCH(AB270,Assumptions!$A:$A,0))+INDEX(Assumptions!$C:$C,MATCH(AB270,Assumptions!$A:$A,0))+INDEX(Assumptions!$D:$D,MATCH(AB270,Assumptions!$A:$A,0))+INDEX(Assumptions!$G:$G,MATCH(AC270,Assumptions!$F:$F,0)),0)</f>
        <v>2.1999999999999999E-2</v>
      </c>
      <c r="BU270" s="380">
        <f t="shared" ref="BU270:BU301" si="67">((IF(BN270&gt;0,BN270,IF(BM270&gt;0,BM270,IF(BI270&gt;0,BI270,0)))))+BS270</f>
        <v>40.552959999999999</v>
      </c>
      <c r="BV270" s="380">
        <f t="shared" ref="BV270:BV301" si="68">BY270/BX270</f>
        <v>79.996000000000009</v>
      </c>
      <c r="BW270" s="380">
        <f t="shared" ref="BW270:BW301" si="69">BY270/2.38</f>
        <v>84.029411764705884</v>
      </c>
      <c r="BX270" s="337">
        <v>2.5</v>
      </c>
      <c r="BY270" s="380">
        <v>199.99</v>
      </c>
      <c r="BZ270" s="385">
        <v>1</v>
      </c>
      <c r="CA270" s="380">
        <f t="shared" ref="CA270:CA301" si="70">IF(BU270=0,"",BU270*BZ270)</f>
        <v>40.552959999999999</v>
      </c>
      <c r="CB270" s="380">
        <f t="shared" ref="CB270:CB301" si="71">IF(BN270=0,"",BZ270*BV270)</f>
        <v>79.996000000000009</v>
      </c>
      <c r="CC270" s="386">
        <f t="shared" ref="CC270:CC301" si="72">IF(SUM(BM270:BN270)=0,0,(BV270-BU270)/BV270)</f>
        <v>0.49306265313265668</v>
      </c>
      <c r="CD270" s="380">
        <f t="shared" ref="CD270:CD301" si="73">BH270*CR270</f>
        <v>396.8</v>
      </c>
      <c r="CE270" s="380"/>
      <c r="CF270" s="380"/>
      <c r="CG270" s="381"/>
      <c r="CH270" s="381"/>
      <c r="CI270" s="381"/>
      <c r="CJ270" s="381"/>
      <c r="CK270" s="381"/>
      <c r="CL270" s="381">
        <v>43493</v>
      </c>
      <c r="CM270" s="381"/>
      <c r="CN270" s="381"/>
      <c r="CO270" s="337"/>
      <c r="CP270" s="337"/>
      <c r="CQ270" s="337"/>
      <c r="CR270" s="387">
        <v>5</v>
      </c>
      <c r="CS270" s="387">
        <v>8</v>
      </c>
      <c r="CT270" s="395" t="s">
        <v>735</v>
      </c>
      <c r="CU270" s="387"/>
      <c r="CV270" s="387"/>
      <c r="CW270" s="392"/>
      <c r="CX270" s="388"/>
      <c r="CY270" s="389"/>
      <c r="CZ270" s="390"/>
      <c r="DA270" s="390"/>
      <c r="DB270" s="390"/>
      <c r="DC270" s="391"/>
      <c r="DD270" s="392"/>
      <c r="DE270" s="392"/>
      <c r="DF270" s="392"/>
      <c r="DG270" s="392"/>
      <c r="DH270" s="392"/>
      <c r="DI270" s="392"/>
      <c r="DJ270" s="392"/>
      <c r="DK270" s="392"/>
      <c r="DL270" s="392"/>
      <c r="DM270" s="388"/>
      <c r="DN270" s="388"/>
      <c r="DO270" s="388"/>
      <c r="DP270" s="393"/>
      <c r="DQ270" s="393"/>
      <c r="DR270" s="393"/>
      <c r="DS270" s="394">
        <f t="shared" ref="DS270:DS301" si="74">IF(BU270=0,"",BU270*DP270)</f>
        <v>0</v>
      </c>
      <c r="DT270" s="394">
        <f t="shared" ref="DT270:DT301" si="75">IF(BN270=0,"",DP270*BV270)</f>
        <v>0</v>
      </c>
    </row>
    <row r="271" spans="1:124" s="412" customFormat="1" ht="15" customHeight="1">
      <c r="A271" s="270">
        <v>1200</v>
      </c>
      <c r="B271" s="269" t="s">
        <v>910</v>
      </c>
      <c r="C271" s="269" t="s">
        <v>1078</v>
      </c>
      <c r="D271" s="269">
        <v>8112</v>
      </c>
      <c r="E271" s="270" t="s">
        <v>329</v>
      </c>
      <c r="F271" s="270" t="s">
        <v>307</v>
      </c>
      <c r="G271" s="270">
        <v>1</v>
      </c>
      <c r="H271" s="270" t="s">
        <v>1305</v>
      </c>
      <c r="I271" s="324">
        <v>43621</v>
      </c>
      <c r="J271" s="270" t="s">
        <v>211</v>
      </c>
      <c r="K271" s="270" t="s">
        <v>479</v>
      </c>
      <c r="L271" s="270" t="s">
        <v>211</v>
      </c>
      <c r="M271" s="270" t="s">
        <v>1293</v>
      </c>
      <c r="N271" s="270">
        <v>61102099</v>
      </c>
      <c r="O271" s="325" t="s">
        <v>1174</v>
      </c>
      <c r="P271" s="326" t="s">
        <v>219</v>
      </c>
      <c r="Q271" s="270" t="s">
        <v>211</v>
      </c>
      <c r="R271" s="270" t="s">
        <v>211</v>
      </c>
      <c r="S271" s="270" t="s">
        <v>518</v>
      </c>
      <c r="T271" s="272" t="s">
        <v>211</v>
      </c>
      <c r="U271" s="272" t="s">
        <v>4</v>
      </c>
      <c r="V271" s="272" t="s">
        <v>212</v>
      </c>
      <c r="W271" s="272"/>
      <c r="X271" s="272" t="s">
        <v>1082</v>
      </c>
      <c r="Y271" s="272" t="s">
        <v>4</v>
      </c>
      <c r="Z271" s="272" t="s">
        <v>211</v>
      </c>
      <c r="AA271" s="272" t="s">
        <v>211</v>
      </c>
      <c r="AB271" s="272" t="s">
        <v>185</v>
      </c>
      <c r="AC271" s="272" t="s">
        <v>581</v>
      </c>
      <c r="AD271" s="272" t="s">
        <v>265</v>
      </c>
      <c r="AE271" s="272" t="s">
        <v>951</v>
      </c>
      <c r="AF271" s="270"/>
      <c r="AG271" s="272" t="s">
        <v>605</v>
      </c>
      <c r="AH271" s="272" t="s">
        <v>606</v>
      </c>
      <c r="AI271" s="272"/>
      <c r="AJ271" s="272" t="s">
        <v>740</v>
      </c>
      <c r="AK271" s="272"/>
      <c r="AL271" s="361" t="s">
        <v>650</v>
      </c>
      <c r="AM271" s="272" t="s">
        <v>213</v>
      </c>
      <c r="AN271" s="272"/>
      <c r="AO271" s="272"/>
      <c r="AP271" s="272"/>
      <c r="AQ271" s="272" t="s">
        <v>679</v>
      </c>
      <c r="AR271" s="272">
        <v>400</v>
      </c>
      <c r="AS271" s="366" t="s">
        <v>691</v>
      </c>
      <c r="AT271" s="273"/>
      <c r="AU271" s="272" t="s">
        <v>694</v>
      </c>
      <c r="AV271" s="272" t="s">
        <v>7</v>
      </c>
      <c r="AW271" s="272">
        <v>0</v>
      </c>
      <c r="AX271" s="332"/>
      <c r="AY271" s="332"/>
      <c r="AZ271" s="332"/>
      <c r="BA271" s="274"/>
      <c r="BB271" s="273"/>
      <c r="BC271" s="273" t="s">
        <v>215</v>
      </c>
      <c r="BD271" s="273" t="s">
        <v>1042</v>
      </c>
      <c r="BE271" s="273" t="s">
        <v>1043</v>
      </c>
      <c r="BF271" s="273">
        <v>16.899999999999999</v>
      </c>
      <c r="BG271" s="273">
        <f>IFERROR((BV271*(1-Assumptions!$K$3))*(1-BT271),0)</f>
        <v>17.598239999999997</v>
      </c>
      <c r="BH271" s="273">
        <f t="shared" si="64"/>
        <v>31.8</v>
      </c>
      <c r="BI271" s="273">
        <v>15.9</v>
      </c>
      <c r="BJ271" s="273"/>
      <c r="BK271" s="273"/>
      <c r="BL271" s="273"/>
      <c r="BM271" s="273"/>
      <c r="BN271" s="273">
        <f t="shared" si="65"/>
        <v>15.9</v>
      </c>
      <c r="BO271" s="328">
        <f>IFERROR(((IF(BN271&gt;0,BN271)))*INDEX(Assumptions!$B:$B,MATCH(AB271,Assumptions!$A:$A,0)),0)</f>
        <v>0</v>
      </c>
      <c r="BP271" s="273">
        <f>IFERROR(((IF(BN271&gt;0,BN271)))*INDEX(Assumptions!$C:$C,MATCH(AB271,Assumptions!$A:$A,0)),0)</f>
        <v>0</v>
      </c>
      <c r="BQ271" s="273">
        <f>IFERROR(((IF(BN271&gt;0,BN271)))*INDEX(Assumptions!$D:$D,MATCH(AB271,Assumptions!$A:$A,0)),0)</f>
        <v>0</v>
      </c>
      <c r="BR271" s="273">
        <f>IFERROR(((IF(BN271&gt;0,BN271)))*INDEX(Assumptions!$G:$G,MATCH(AC271,Assumptions!$F:$F,0)),0)</f>
        <v>0</v>
      </c>
      <c r="BS271" s="273">
        <f t="shared" si="66"/>
        <v>0</v>
      </c>
      <c r="BT271" s="329">
        <f>IFERROR(INDEX(Assumptions!$B:$B,MATCH(AB271,Assumptions!$A:$A,0))+INDEX(Assumptions!$C:$C,MATCH(AB271,Assumptions!$A:$A,0))+INDEX(Assumptions!$D:$D,MATCH(AB271,Assumptions!$A:$A,0))+INDEX(Assumptions!$G:$G,MATCH(AC271,Assumptions!$F:$F,0)),0)</f>
        <v>0</v>
      </c>
      <c r="BU271" s="273">
        <f t="shared" si="67"/>
        <v>15.9</v>
      </c>
      <c r="BV271" s="273">
        <f t="shared" si="68"/>
        <v>39.995999999999995</v>
      </c>
      <c r="BW271" s="273">
        <f t="shared" si="69"/>
        <v>42.012605042016808</v>
      </c>
      <c r="BX271" s="272">
        <v>2.5</v>
      </c>
      <c r="BY271" s="273">
        <v>99.99</v>
      </c>
      <c r="BZ271" s="330">
        <v>1</v>
      </c>
      <c r="CA271" s="273">
        <f t="shared" si="70"/>
        <v>15.9</v>
      </c>
      <c r="CB271" s="273">
        <f t="shared" si="71"/>
        <v>39.995999999999995</v>
      </c>
      <c r="CC271" s="417">
        <f t="shared" si="72"/>
        <v>0.60246024602460246</v>
      </c>
      <c r="CD271" s="273">
        <f t="shared" si="73"/>
        <v>413.40000000000003</v>
      </c>
      <c r="CE271" s="273"/>
      <c r="CF271" s="273"/>
      <c r="CG271" s="332"/>
      <c r="CH271" s="332"/>
      <c r="CI271" s="332"/>
      <c r="CJ271" s="332"/>
      <c r="CK271" s="332"/>
      <c r="CL271" s="332"/>
      <c r="CM271" s="332"/>
      <c r="CN271" s="332"/>
      <c r="CO271" s="272"/>
      <c r="CP271" s="272"/>
      <c r="CQ271" s="272"/>
      <c r="CR271" s="173">
        <v>13</v>
      </c>
      <c r="CS271" s="173" t="s">
        <v>211</v>
      </c>
      <c r="CT271" s="176" t="s">
        <v>735</v>
      </c>
      <c r="CU271" s="173"/>
      <c r="CV271" s="173"/>
      <c r="CW271" s="372"/>
      <c r="CX271" s="368"/>
      <c r="CY271" s="369"/>
      <c r="CZ271" s="370"/>
      <c r="DA271" s="370"/>
      <c r="DB271" s="370"/>
      <c r="DC271" s="371"/>
      <c r="DD271" s="372"/>
      <c r="DE271" s="372"/>
      <c r="DF271" s="372"/>
      <c r="DG271" s="372"/>
      <c r="DH271" s="372"/>
      <c r="DI271" s="372"/>
      <c r="DJ271" s="372"/>
      <c r="DK271" s="372"/>
      <c r="DL271" s="372"/>
      <c r="DM271" s="368"/>
      <c r="DN271" s="368"/>
      <c r="DO271" s="368"/>
      <c r="DP271" s="373"/>
      <c r="DQ271" s="373"/>
      <c r="DR271" s="373"/>
      <c r="DS271" s="374">
        <f t="shared" si="74"/>
        <v>0</v>
      </c>
      <c r="DT271" s="374">
        <f t="shared" si="75"/>
        <v>0</v>
      </c>
    </row>
    <row r="272" spans="1:124" s="412" customFormat="1" ht="15" customHeight="1">
      <c r="A272" s="270">
        <v>1205</v>
      </c>
      <c r="B272" s="269" t="s">
        <v>911</v>
      </c>
      <c r="C272" s="269" t="s">
        <v>1184</v>
      </c>
      <c r="D272" s="269">
        <v>7712</v>
      </c>
      <c r="E272" s="270" t="s">
        <v>329</v>
      </c>
      <c r="F272" s="270" t="s">
        <v>310</v>
      </c>
      <c r="G272" s="270">
        <v>1</v>
      </c>
      <c r="H272" s="270" t="s">
        <v>1305</v>
      </c>
      <c r="I272" s="324">
        <v>43621</v>
      </c>
      <c r="J272" s="270" t="s">
        <v>211</v>
      </c>
      <c r="K272" s="270" t="s">
        <v>479</v>
      </c>
      <c r="L272" s="270" t="s">
        <v>211</v>
      </c>
      <c r="M272" s="270" t="s">
        <v>1293</v>
      </c>
      <c r="N272" s="270">
        <v>61102099</v>
      </c>
      <c r="O272" s="325" t="s">
        <v>1174</v>
      </c>
      <c r="P272" s="326" t="s">
        <v>219</v>
      </c>
      <c r="Q272" s="270" t="s">
        <v>211</v>
      </c>
      <c r="R272" s="270" t="s">
        <v>211</v>
      </c>
      <c r="S272" s="270" t="s">
        <v>518</v>
      </c>
      <c r="T272" s="272" t="s">
        <v>211</v>
      </c>
      <c r="U272" s="272" t="s">
        <v>4</v>
      </c>
      <c r="V272" s="272" t="s">
        <v>212</v>
      </c>
      <c r="W272" s="272"/>
      <c r="X272" s="272" t="s">
        <v>1082</v>
      </c>
      <c r="Y272" s="272" t="s">
        <v>4</v>
      </c>
      <c r="Z272" s="272" t="s">
        <v>211</v>
      </c>
      <c r="AA272" s="272" t="s">
        <v>211</v>
      </c>
      <c r="AB272" s="272" t="s">
        <v>185</v>
      </c>
      <c r="AC272" s="272" t="s">
        <v>581</v>
      </c>
      <c r="AD272" s="272" t="s">
        <v>265</v>
      </c>
      <c r="AE272" s="272" t="s">
        <v>951</v>
      </c>
      <c r="AF272" s="270"/>
      <c r="AG272" s="272" t="s">
        <v>605</v>
      </c>
      <c r="AH272" s="272" t="s">
        <v>606</v>
      </c>
      <c r="AI272" s="272"/>
      <c r="AJ272" s="272" t="s">
        <v>740</v>
      </c>
      <c r="AK272" s="272"/>
      <c r="AL272" s="361" t="s">
        <v>650</v>
      </c>
      <c r="AM272" s="272" t="s">
        <v>213</v>
      </c>
      <c r="AN272" s="272"/>
      <c r="AO272" s="272"/>
      <c r="AP272" s="272"/>
      <c r="AQ272" s="272" t="s">
        <v>679</v>
      </c>
      <c r="AR272" s="272">
        <v>400</v>
      </c>
      <c r="AS272" s="366" t="s">
        <v>691</v>
      </c>
      <c r="AT272" s="273"/>
      <c r="AU272" s="272" t="s">
        <v>694</v>
      </c>
      <c r="AV272" s="272" t="s">
        <v>7</v>
      </c>
      <c r="AW272" s="272">
        <v>0</v>
      </c>
      <c r="AX272" s="332"/>
      <c r="AY272" s="332"/>
      <c r="AZ272" s="332"/>
      <c r="BA272" s="274"/>
      <c r="BB272" s="273"/>
      <c r="BC272" s="273" t="s">
        <v>215</v>
      </c>
      <c r="BD272" s="273" t="s">
        <v>1042</v>
      </c>
      <c r="BE272" s="273" t="s">
        <v>1043</v>
      </c>
      <c r="BF272" s="273">
        <v>16.899999999999999</v>
      </c>
      <c r="BG272" s="273">
        <f>IFERROR((BV272*(1-Assumptions!$K$3))*(1-BT272),0)</f>
        <v>17.598239999999997</v>
      </c>
      <c r="BH272" s="273">
        <f t="shared" si="64"/>
        <v>31.8</v>
      </c>
      <c r="BI272" s="273">
        <v>15.9</v>
      </c>
      <c r="BJ272" s="273"/>
      <c r="BK272" s="273"/>
      <c r="BL272" s="273"/>
      <c r="BM272" s="273"/>
      <c r="BN272" s="273">
        <f t="shared" si="65"/>
        <v>15.9</v>
      </c>
      <c r="BO272" s="328">
        <f>IFERROR(((IF(BN272&gt;0,BN272)))*INDEX(Assumptions!$B:$B,MATCH(AB272,Assumptions!$A:$A,0)),0)</f>
        <v>0</v>
      </c>
      <c r="BP272" s="273">
        <f>IFERROR(((IF(BN272&gt;0,BN272)))*INDEX(Assumptions!$C:$C,MATCH(AB272,Assumptions!$A:$A,0)),0)</f>
        <v>0</v>
      </c>
      <c r="BQ272" s="273">
        <f>IFERROR(((IF(BN272&gt;0,BN272)))*INDEX(Assumptions!$D:$D,MATCH(AB272,Assumptions!$A:$A,0)),0)</f>
        <v>0</v>
      </c>
      <c r="BR272" s="273">
        <f>IFERROR(((IF(BN272&gt;0,BN272)))*INDEX(Assumptions!$G:$G,MATCH(AC272,Assumptions!$F:$F,0)),0)</f>
        <v>0</v>
      </c>
      <c r="BS272" s="273">
        <f t="shared" si="66"/>
        <v>0</v>
      </c>
      <c r="BT272" s="329">
        <f>IFERROR(INDEX(Assumptions!$B:$B,MATCH(AB272,Assumptions!$A:$A,0))+INDEX(Assumptions!$C:$C,MATCH(AB272,Assumptions!$A:$A,0))+INDEX(Assumptions!$D:$D,MATCH(AB272,Assumptions!$A:$A,0))+INDEX(Assumptions!$G:$G,MATCH(AC272,Assumptions!$F:$F,0)),0)</f>
        <v>0</v>
      </c>
      <c r="BU272" s="273">
        <f t="shared" si="67"/>
        <v>15.9</v>
      </c>
      <c r="BV272" s="273">
        <f t="shared" si="68"/>
        <v>39.995999999999995</v>
      </c>
      <c r="BW272" s="273">
        <f t="shared" si="69"/>
        <v>42.012605042016808</v>
      </c>
      <c r="BX272" s="272">
        <v>2.5</v>
      </c>
      <c r="BY272" s="273">
        <v>99.99</v>
      </c>
      <c r="BZ272" s="330">
        <v>1</v>
      </c>
      <c r="CA272" s="273">
        <f t="shared" si="70"/>
        <v>15.9</v>
      </c>
      <c r="CB272" s="273">
        <f t="shared" si="71"/>
        <v>39.995999999999995</v>
      </c>
      <c r="CC272" s="417">
        <f t="shared" si="72"/>
        <v>0.60246024602460246</v>
      </c>
      <c r="CD272" s="273">
        <f t="shared" si="73"/>
        <v>127.2</v>
      </c>
      <c r="CE272" s="273"/>
      <c r="CF272" s="273"/>
      <c r="CG272" s="332"/>
      <c r="CH272" s="332"/>
      <c r="CI272" s="332"/>
      <c r="CJ272" s="332"/>
      <c r="CK272" s="332"/>
      <c r="CL272" s="332"/>
      <c r="CM272" s="332"/>
      <c r="CN272" s="332"/>
      <c r="CO272" s="272"/>
      <c r="CP272" s="272"/>
      <c r="CQ272" s="272"/>
      <c r="CR272" s="173">
        <v>4</v>
      </c>
      <c r="CS272" s="173">
        <v>9</v>
      </c>
      <c r="CT272" s="176" t="s">
        <v>735</v>
      </c>
      <c r="CU272" s="173"/>
      <c r="CV272" s="173"/>
      <c r="CW272" s="372"/>
      <c r="CX272" s="368"/>
      <c r="CY272" s="369"/>
      <c r="CZ272" s="370"/>
      <c r="DA272" s="370"/>
      <c r="DB272" s="370"/>
      <c r="DC272" s="371"/>
      <c r="DD272" s="372"/>
      <c r="DE272" s="372"/>
      <c r="DF272" s="372"/>
      <c r="DG272" s="372"/>
      <c r="DH272" s="372"/>
      <c r="DI272" s="372"/>
      <c r="DJ272" s="372"/>
      <c r="DK272" s="372"/>
      <c r="DL272" s="372"/>
      <c r="DM272" s="368"/>
      <c r="DN272" s="368"/>
      <c r="DO272" s="368"/>
      <c r="DP272" s="373"/>
      <c r="DQ272" s="373"/>
      <c r="DR272" s="373"/>
      <c r="DS272" s="374">
        <f t="shared" si="74"/>
        <v>0</v>
      </c>
      <c r="DT272" s="374">
        <f t="shared" si="75"/>
        <v>0</v>
      </c>
    </row>
    <row r="273" spans="1:124" s="412" customFormat="1" ht="15" customHeight="1">
      <c r="A273" s="270">
        <v>1206</v>
      </c>
      <c r="B273" s="269" t="s">
        <v>912</v>
      </c>
      <c r="C273" s="269" t="s">
        <v>1035</v>
      </c>
      <c r="D273" s="269">
        <v>7100</v>
      </c>
      <c r="E273" s="270" t="s">
        <v>329</v>
      </c>
      <c r="F273" s="270" t="s">
        <v>330</v>
      </c>
      <c r="G273" s="270">
        <v>2</v>
      </c>
      <c r="H273" s="270" t="s">
        <v>1305</v>
      </c>
      <c r="I273" s="324">
        <v>43621</v>
      </c>
      <c r="J273" s="270" t="s">
        <v>211</v>
      </c>
      <c r="K273" s="270" t="s">
        <v>479</v>
      </c>
      <c r="L273" s="270" t="s">
        <v>211</v>
      </c>
      <c r="M273" s="270" t="s">
        <v>1293</v>
      </c>
      <c r="N273" s="270">
        <v>61102099</v>
      </c>
      <c r="O273" s="325" t="s">
        <v>1174</v>
      </c>
      <c r="P273" s="326" t="s">
        <v>219</v>
      </c>
      <c r="Q273" s="270" t="s">
        <v>211</v>
      </c>
      <c r="R273" s="270" t="s">
        <v>211</v>
      </c>
      <c r="S273" s="270" t="s">
        <v>518</v>
      </c>
      <c r="T273" s="272" t="s">
        <v>211</v>
      </c>
      <c r="U273" s="272" t="s">
        <v>4</v>
      </c>
      <c r="V273" s="272" t="s">
        <v>212</v>
      </c>
      <c r="W273" s="272"/>
      <c r="X273" s="272" t="s">
        <v>1082</v>
      </c>
      <c r="Y273" s="272" t="s">
        <v>4</v>
      </c>
      <c r="Z273" s="272" t="s">
        <v>211</v>
      </c>
      <c r="AA273" s="272" t="s">
        <v>211</v>
      </c>
      <c r="AB273" s="272" t="s">
        <v>185</v>
      </c>
      <c r="AC273" s="272" t="s">
        <v>581</v>
      </c>
      <c r="AD273" s="272" t="s">
        <v>265</v>
      </c>
      <c r="AE273" s="272" t="s">
        <v>951</v>
      </c>
      <c r="AF273" s="270"/>
      <c r="AG273" s="272" t="s">
        <v>605</v>
      </c>
      <c r="AH273" s="272" t="s">
        <v>606</v>
      </c>
      <c r="AI273" s="272"/>
      <c r="AJ273" s="272" t="s">
        <v>740</v>
      </c>
      <c r="AK273" s="272"/>
      <c r="AL273" s="361" t="s">
        <v>650</v>
      </c>
      <c r="AM273" s="272" t="s">
        <v>213</v>
      </c>
      <c r="AN273" s="272"/>
      <c r="AO273" s="272"/>
      <c r="AP273" s="272"/>
      <c r="AQ273" s="272" t="s">
        <v>679</v>
      </c>
      <c r="AR273" s="272">
        <v>400</v>
      </c>
      <c r="AS273" s="366" t="s">
        <v>691</v>
      </c>
      <c r="AT273" s="273"/>
      <c r="AU273" s="272" t="s">
        <v>694</v>
      </c>
      <c r="AV273" s="272" t="s">
        <v>7</v>
      </c>
      <c r="AW273" s="272">
        <v>0</v>
      </c>
      <c r="AX273" s="332"/>
      <c r="AY273" s="332"/>
      <c r="AZ273" s="332"/>
      <c r="BA273" s="274"/>
      <c r="BB273" s="273"/>
      <c r="BC273" s="273" t="s">
        <v>215</v>
      </c>
      <c r="BD273" s="273" t="s">
        <v>1042</v>
      </c>
      <c r="BE273" s="273" t="s">
        <v>1043</v>
      </c>
      <c r="BF273" s="273">
        <v>16.899999999999999</v>
      </c>
      <c r="BG273" s="273">
        <f>IFERROR((BV273*(1-Assumptions!$K$3))*(1-BT273),0)</f>
        <v>17.598239999999997</v>
      </c>
      <c r="BH273" s="273">
        <f t="shared" si="64"/>
        <v>31.8</v>
      </c>
      <c r="BI273" s="273">
        <v>15.9</v>
      </c>
      <c r="BJ273" s="273"/>
      <c r="BK273" s="273"/>
      <c r="BL273" s="273"/>
      <c r="BM273" s="273"/>
      <c r="BN273" s="273">
        <f t="shared" si="65"/>
        <v>15.9</v>
      </c>
      <c r="BO273" s="328">
        <f>IFERROR(((IF(BN273&gt;0,BN273)))*INDEX(Assumptions!$B:$B,MATCH(AB273,Assumptions!$A:$A,0)),0)</f>
        <v>0</v>
      </c>
      <c r="BP273" s="273">
        <f>IFERROR(((IF(BN273&gt;0,BN273)))*INDEX(Assumptions!$C:$C,MATCH(AB273,Assumptions!$A:$A,0)),0)</f>
        <v>0</v>
      </c>
      <c r="BQ273" s="273">
        <f>IFERROR(((IF(BN273&gt;0,BN273)))*INDEX(Assumptions!$D:$D,MATCH(AB273,Assumptions!$A:$A,0)),0)</f>
        <v>0</v>
      </c>
      <c r="BR273" s="273">
        <f>IFERROR(((IF(BN273&gt;0,BN273)))*INDEX(Assumptions!$G:$G,MATCH(AC273,Assumptions!$F:$F,0)),0)</f>
        <v>0</v>
      </c>
      <c r="BS273" s="273">
        <f t="shared" si="66"/>
        <v>0</v>
      </c>
      <c r="BT273" s="329">
        <f>IFERROR(INDEX(Assumptions!$B:$B,MATCH(AB273,Assumptions!$A:$A,0))+INDEX(Assumptions!$C:$C,MATCH(AB273,Assumptions!$A:$A,0))+INDEX(Assumptions!$D:$D,MATCH(AB273,Assumptions!$A:$A,0))+INDEX(Assumptions!$G:$G,MATCH(AC273,Assumptions!$F:$F,0)),0)</f>
        <v>0</v>
      </c>
      <c r="BU273" s="273">
        <f t="shared" si="67"/>
        <v>15.9</v>
      </c>
      <c r="BV273" s="273">
        <f t="shared" si="68"/>
        <v>39.995999999999995</v>
      </c>
      <c r="BW273" s="273">
        <f t="shared" si="69"/>
        <v>42.012605042016808</v>
      </c>
      <c r="BX273" s="272">
        <v>2.5</v>
      </c>
      <c r="BY273" s="273">
        <v>99.99</v>
      </c>
      <c r="BZ273" s="330">
        <v>1</v>
      </c>
      <c r="CA273" s="273">
        <f t="shared" si="70"/>
        <v>15.9</v>
      </c>
      <c r="CB273" s="273">
        <f t="shared" si="71"/>
        <v>39.995999999999995</v>
      </c>
      <c r="CC273" s="417">
        <f t="shared" si="72"/>
        <v>0.60246024602460246</v>
      </c>
      <c r="CD273" s="273">
        <f t="shared" si="73"/>
        <v>159</v>
      </c>
      <c r="CE273" s="273"/>
      <c r="CF273" s="273"/>
      <c r="CG273" s="332"/>
      <c r="CH273" s="332"/>
      <c r="CI273" s="332"/>
      <c r="CJ273" s="332"/>
      <c r="CK273" s="332"/>
      <c r="CL273" s="332"/>
      <c r="CM273" s="332"/>
      <c r="CN273" s="332"/>
      <c r="CO273" s="272"/>
      <c r="CP273" s="272"/>
      <c r="CQ273" s="272"/>
      <c r="CR273" s="173">
        <v>5</v>
      </c>
      <c r="CS273" s="173">
        <v>8</v>
      </c>
      <c r="CT273" s="176" t="s">
        <v>735</v>
      </c>
      <c r="CU273" s="173"/>
      <c r="CV273" s="173"/>
      <c r="CW273" s="372"/>
      <c r="CX273" s="368"/>
      <c r="CY273" s="369"/>
      <c r="CZ273" s="370"/>
      <c r="DA273" s="370"/>
      <c r="DB273" s="370"/>
      <c r="DC273" s="371"/>
      <c r="DD273" s="372"/>
      <c r="DE273" s="372"/>
      <c r="DF273" s="372"/>
      <c r="DG273" s="372"/>
      <c r="DH273" s="372"/>
      <c r="DI273" s="372"/>
      <c r="DJ273" s="372"/>
      <c r="DK273" s="372"/>
      <c r="DL273" s="372"/>
      <c r="DM273" s="368"/>
      <c r="DN273" s="368"/>
      <c r="DO273" s="368"/>
      <c r="DP273" s="373"/>
      <c r="DQ273" s="373"/>
      <c r="DR273" s="373"/>
      <c r="DS273" s="374">
        <f t="shared" si="74"/>
        <v>0</v>
      </c>
      <c r="DT273" s="374">
        <f t="shared" si="75"/>
        <v>0</v>
      </c>
    </row>
    <row r="274" spans="1:124" s="412" customFormat="1" ht="15" customHeight="1">
      <c r="A274" s="270">
        <v>1207</v>
      </c>
      <c r="B274" s="269" t="s">
        <v>913</v>
      </c>
      <c r="C274" s="269" t="s">
        <v>1048</v>
      </c>
      <c r="D274" s="269">
        <v>7000</v>
      </c>
      <c r="E274" s="270" t="s">
        <v>329</v>
      </c>
      <c r="F274" s="270" t="s">
        <v>331</v>
      </c>
      <c r="G274" s="270">
        <v>2</v>
      </c>
      <c r="H274" s="270" t="s">
        <v>1305</v>
      </c>
      <c r="I274" s="324">
        <v>43621</v>
      </c>
      <c r="J274" s="270" t="s">
        <v>211</v>
      </c>
      <c r="K274" s="270" t="s">
        <v>479</v>
      </c>
      <c r="L274" s="270" t="s">
        <v>211</v>
      </c>
      <c r="M274" s="270" t="s">
        <v>1293</v>
      </c>
      <c r="N274" s="270">
        <v>61102099</v>
      </c>
      <c r="O274" s="325" t="s">
        <v>1174</v>
      </c>
      <c r="P274" s="326" t="s">
        <v>219</v>
      </c>
      <c r="Q274" s="270" t="s">
        <v>211</v>
      </c>
      <c r="R274" s="270" t="s">
        <v>211</v>
      </c>
      <c r="S274" s="270" t="s">
        <v>518</v>
      </c>
      <c r="T274" s="272" t="s">
        <v>211</v>
      </c>
      <c r="U274" s="272" t="s">
        <v>4</v>
      </c>
      <c r="V274" s="272" t="s">
        <v>212</v>
      </c>
      <c r="W274" s="272"/>
      <c r="X274" s="272" t="s">
        <v>1082</v>
      </c>
      <c r="Y274" s="272" t="s">
        <v>4</v>
      </c>
      <c r="Z274" s="272" t="s">
        <v>211</v>
      </c>
      <c r="AA274" s="272" t="s">
        <v>211</v>
      </c>
      <c r="AB274" s="272" t="s">
        <v>185</v>
      </c>
      <c r="AC274" s="272" t="s">
        <v>581</v>
      </c>
      <c r="AD274" s="272" t="s">
        <v>265</v>
      </c>
      <c r="AE274" s="272" t="s">
        <v>951</v>
      </c>
      <c r="AF274" s="270"/>
      <c r="AG274" s="272" t="s">
        <v>605</v>
      </c>
      <c r="AH274" s="272" t="s">
        <v>606</v>
      </c>
      <c r="AI274" s="272"/>
      <c r="AJ274" s="272" t="s">
        <v>740</v>
      </c>
      <c r="AK274" s="272"/>
      <c r="AL274" s="361" t="s">
        <v>650</v>
      </c>
      <c r="AM274" s="272" t="s">
        <v>213</v>
      </c>
      <c r="AN274" s="272"/>
      <c r="AO274" s="272"/>
      <c r="AP274" s="272"/>
      <c r="AQ274" s="272" t="s">
        <v>679</v>
      </c>
      <c r="AR274" s="272">
        <v>400</v>
      </c>
      <c r="AS274" s="366" t="s">
        <v>691</v>
      </c>
      <c r="AT274" s="273"/>
      <c r="AU274" s="272" t="s">
        <v>694</v>
      </c>
      <c r="AV274" s="272" t="s">
        <v>7</v>
      </c>
      <c r="AW274" s="272">
        <v>0</v>
      </c>
      <c r="AX274" s="332"/>
      <c r="AY274" s="332"/>
      <c r="AZ274" s="332"/>
      <c r="BA274" s="274"/>
      <c r="BB274" s="273"/>
      <c r="BC274" s="273" t="s">
        <v>215</v>
      </c>
      <c r="BD274" s="273" t="s">
        <v>1042</v>
      </c>
      <c r="BE274" s="273" t="s">
        <v>1043</v>
      </c>
      <c r="BF274" s="273">
        <v>16.899999999999999</v>
      </c>
      <c r="BG274" s="273">
        <f>IFERROR((BV274*(1-Assumptions!$K$3))*(1-BT274),0)</f>
        <v>19.358239999999995</v>
      </c>
      <c r="BH274" s="273">
        <f t="shared" si="64"/>
        <v>37.799999999999997</v>
      </c>
      <c r="BI274" s="273">
        <v>18.899999999999999</v>
      </c>
      <c r="BJ274" s="273"/>
      <c r="BK274" s="273"/>
      <c r="BL274" s="273"/>
      <c r="BM274" s="273"/>
      <c r="BN274" s="273">
        <f t="shared" si="65"/>
        <v>18.899999999999999</v>
      </c>
      <c r="BO274" s="328">
        <f>IFERROR(((IF(BN274&gt;0,BN274)))*INDEX(Assumptions!$B:$B,MATCH(AB274,Assumptions!$A:$A,0)),0)</f>
        <v>0</v>
      </c>
      <c r="BP274" s="273">
        <f>IFERROR(((IF(BN274&gt;0,BN274)))*INDEX(Assumptions!$C:$C,MATCH(AB274,Assumptions!$A:$A,0)),0)</f>
        <v>0</v>
      </c>
      <c r="BQ274" s="273">
        <f>IFERROR(((IF(BN274&gt;0,BN274)))*INDEX(Assumptions!$D:$D,MATCH(AB274,Assumptions!$A:$A,0)),0)</f>
        <v>0</v>
      </c>
      <c r="BR274" s="273">
        <f>IFERROR(((IF(BN274&gt;0,BN274)))*INDEX(Assumptions!$G:$G,MATCH(AC274,Assumptions!$F:$F,0)),0)</f>
        <v>0</v>
      </c>
      <c r="BS274" s="273">
        <f t="shared" si="66"/>
        <v>0</v>
      </c>
      <c r="BT274" s="329">
        <f>IFERROR(INDEX(Assumptions!$B:$B,MATCH(AB274,Assumptions!$A:$A,0))+INDEX(Assumptions!$C:$C,MATCH(AB274,Assumptions!$A:$A,0))+INDEX(Assumptions!$D:$D,MATCH(AB274,Assumptions!$A:$A,0))+INDEX(Assumptions!$G:$G,MATCH(AC274,Assumptions!$F:$F,0)),0)</f>
        <v>0</v>
      </c>
      <c r="BU274" s="273">
        <f t="shared" si="67"/>
        <v>18.899999999999999</v>
      </c>
      <c r="BV274" s="273">
        <f t="shared" si="68"/>
        <v>43.995999999999995</v>
      </c>
      <c r="BW274" s="273">
        <f t="shared" si="69"/>
        <v>46.214285714285715</v>
      </c>
      <c r="BX274" s="272">
        <v>2.5</v>
      </c>
      <c r="BY274" s="273">
        <v>109.99</v>
      </c>
      <c r="BZ274" s="330">
        <v>1</v>
      </c>
      <c r="CA274" s="273">
        <f t="shared" si="70"/>
        <v>18.899999999999999</v>
      </c>
      <c r="CB274" s="273">
        <f t="shared" si="71"/>
        <v>43.995999999999995</v>
      </c>
      <c r="CC274" s="417">
        <f t="shared" si="72"/>
        <v>0.57041549231748334</v>
      </c>
      <c r="CD274" s="273">
        <f t="shared" si="73"/>
        <v>415.79999999999995</v>
      </c>
      <c r="CE274" s="273"/>
      <c r="CF274" s="273"/>
      <c r="CG274" s="332"/>
      <c r="CH274" s="332"/>
      <c r="CI274" s="332"/>
      <c r="CJ274" s="332"/>
      <c r="CK274" s="332"/>
      <c r="CL274" s="332"/>
      <c r="CM274" s="332"/>
      <c r="CN274" s="332"/>
      <c r="CO274" s="272"/>
      <c r="CP274" s="272"/>
      <c r="CQ274" s="272"/>
      <c r="CR274" s="173">
        <v>11</v>
      </c>
      <c r="CS274" s="173">
        <v>2</v>
      </c>
      <c r="CT274" s="176" t="s">
        <v>735</v>
      </c>
      <c r="CU274" s="173"/>
      <c r="CV274" s="173"/>
      <c r="CW274" s="372"/>
      <c r="CX274" s="368"/>
      <c r="CY274" s="369"/>
      <c r="CZ274" s="370"/>
      <c r="DA274" s="370"/>
      <c r="DB274" s="370"/>
      <c r="DC274" s="371"/>
      <c r="DD274" s="372"/>
      <c r="DE274" s="372"/>
      <c r="DF274" s="372"/>
      <c r="DG274" s="372"/>
      <c r="DH274" s="372"/>
      <c r="DI274" s="372"/>
      <c r="DJ274" s="372"/>
      <c r="DK274" s="372"/>
      <c r="DL274" s="372"/>
      <c r="DM274" s="368"/>
      <c r="DN274" s="368"/>
      <c r="DO274" s="368"/>
      <c r="DP274" s="373"/>
      <c r="DQ274" s="373"/>
      <c r="DR274" s="373"/>
      <c r="DS274" s="374">
        <f t="shared" si="74"/>
        <v>0</v>
      </c>
      <c r="DT274" s="374">
        <f t="shared" si="75"/>
        <v>0</v>
      </c>
    </row>
    <row r="275" spans="1:124" s="412" customFormat="1" ht="14.25" customHeight="1">
      <c r="A275" s="270">
        <v>1208</v>
      </c>
      <c r="B275" s="269" t="s">
        <v>914</v>
      </c>
      <c r="C275" s="269" t="s">
        <v>1181</v>
      </c>
      <c r="D275" s="269">
        <v>8005</v>
      </c>
      <c r="E275" s="270" t="s">
        <v>329</v>
      </c>
      <c r="F275" s="270" t="s">
        <v>1196</v>
      </c>
      <c r="G275" s="270">
        <v>4</v>
      </c>
      <c r="H275" s="270" t="s">
        <v>1305</v>
      </c>
      <c r="I275" s="324">
        <v>43621</v>
      </c>
      <c r="J275" s="270" t="s">
        <v>211</v>
      </c>
      <c r="K275" s="270" t="s">
        <v>479</v>
      </c>
      <c r="L275" s="270" t="s">
        <v>211</v>
      </c>
      <c r="M275" s="270" t="s">
        <v>1293</v>
      </c>
      <c r="N275" s="270">
        <v>61102099</v>
      </c>
      <c r="O275" s="325" t="s">
        <v>1174</v>
      </c>
      <c r="P275" s="326" t="s">
        <v>219</v>
      </c>
      <c r="Q275" s="270" t="s">
        <v>211</v>
      </c>
      <c r="R275" s="270" t="s">
        <v>211</v>
      </c>
      <c r="S275" s="270" t="s">
        <v>370</v>
      </c>
      <c r="T275" s="272" t="s">
        <v>211</v>
      </c>
      <c r="U275" s="272" t="s">
        <v>4</v>
      </c>
      <c r="V275" s="272" t="s">
        <v>212</v>
      </c>
      <c r="W275" s="272"/>
      <c r="X275" s="272" t="s">
        <v>1082</v>
      </c>
      <c r="Y275" s="272" t="s">
        <v>4</v>
      </c>
      <c r="Z275" s="272" t="s">
        <v>211</v>
      </c>
      <c r="AA275" s="272" t="s">
        <v>211</v>
      </c>
      <c r="AB275" s="272" t="s">
        <v>185</v>
      </c>
      <c r="AC275" s="272" t="s">
        <v>581</v>
      </c>
      <c r="AD275" s="272" t="s">
        <v>265</v>
      </c>
      <c r="AE275" s="272" t="s">
        <v>951</v>
      </c>
      <c r="AF275" s="270"/>
      <c r="AG275" s="272" t="s">
        <v>605</v>
      </c>
      <c r="AH275" s="272" t="s">
        <v>606</v>
      </c>
      <c r="AI275" s="272"/>
      <c r="AJ275" s="272" t="s">
        <v>740</v>
      </c>
      <c r="AK275" s="272"/>
      <c r="AL275" s="361" t="s">
        <v>650</v>
      </c>
      <c r="AM275" s="272" t="s">
        <v>213</v>
      </c>
      <c r="AN275" s="272"/>
      <c r="AO275" s="272"/>
      <c r="AP275" s="272"/>
      <c r="AQ275" s="272" t="s">
        <v>679</v>
      </c>
      <c r="AR275" s="272">
        <v>400</v>
      </c>
      <c r="AS275" s="366" t="s">
        <v>691</v>
      </c>
      <c r="AT275" s="273"/>
      <c r="AU275" s="272" t="s">
        <v>694</v>
      </c>
      <c r="AV275" s="272" t="s">
        <v>7</v>
      </c>
      <c r="AW275" s="272">
        <v>0</v>
      </c>
      <c r="AX275" s="332"/>
      <c r="AY275" s="332"/>
      <c r="AZ275" s="332"/>
      <c r="BA275" s="274"/>
      <c r="BB275" s="273"/>
      <c r="BC275" s="273" t="s">
        <v>215</v>
      </c>
      <c r="BD275" s="273" t="s">
        <v>1042</v>
      </c>
      <c r="BE275" s="273" t="s">
        <v>1043</v>
      </c>
      <c r="BF275" s="273">
        <v>16.899999999999999</v>
      </c>
      <c r="BG275" s="273">
        <f>IFERROR((BV275*(1-Assumptions!$K$3))*(1-BT275),0)</f>
        <v>19.358239999999995</v>
      </c>
      <c r="BH275" s="273">
        <f t="shared" si="64"/>
        <v>35.6</v>
      </c>
      <c r="BI275" s="273">
        <v>17.8</v>
      </c>
      <c r="BJ275" s="273"/>
      <c r="BK275" s="273"/>
      <c r="BL275" s="273"/>
      <c r="BM275" s="273"/>
      <c r="BN275" s="273">
        <f t="shared" si="65"/>
        <v>17.8</v>
      </c>
      <c r="BO275" s="328">
        <f>IFERROR(((IF(BN275&gt;0,BN275)))*INDEX(Assumptions!$B:$B,MATCH(AB275,Assumptions!$A:$A,0)),0)</f>
        <v>0</v>
      </c>
      <c r="BP275" s="273">
        <f>IFERROR(((IF(BN275&gt;0,BN275)))*INDEX(Assumptions!$C:$C,MATCH(AB275,Assumptions!$A:$A,0)),0)</f>
        <v>0</v>
      </c>
      <c r="BQ275" s="273">
        <f>IFERROR(((IF(BN275&gt;0,BN275)))*INDEX(Assumptions!$D:$D,MATCH(AB275,Assumptions!$A:$A,0)),0)</f>
        <v>0</v>
      </c>
      <c r="BR275" s="273">
        <f>IFERROR(((IF(BN275&gt;0,BN275)))*INDEX(Assumptions!$G:$G,MATCH(AC275,Assumptions!$F:$F,0)),0)</f>
        <v>0</v>
      </c>
      <c r="BS275" s="273">
        <f t="shared" si="66"/>
        <v>0</v>
      </c>
      <c r="BT275" s="329">
        <f>IFERROR(INDEX(Assumptions!$B:$B,MATCH(AB275,Assumptions!$A:$A,0))+INDEX(Assumptions!$C:$C,MATCH(AB275,Assumptions!$A:$A,0))+INDEX(Assumptions!$D:$D,MATCH(AB275,Assumptions!$A:$A,0))+INDEX(Assumptions!$G:$G,MATCH(AC275,Assumptions!$F:$F,0)),0)</f>
        <v>0</v>
      </c>
      <c r="BU275" s="273">
        <f t="shared" si="67"/>
        <v>17.8</v>
      </c>
      <c r="BV275" s="273">
        <f t="shared" si="68"/>
        <v>43.995999999999995</v>
      </c>
      <c r="BW275" s="273">
        <f t="shared" si="69"/>
        <v>46.214285714285715</v>
      </c>
      <c r="BX275" s="272">
        <v>2.5</v>
      </c>
      <c r="BY275" s="273">
        <v>109.99</v>
      </c>
      <c r="BZ275" s="330">
        <v>1</v>
      </c>
      <c r="CA275" s="273">
        <f t="shared" si="70"/>
        <v>17.8</v>
      </c>
      <c r="CB275" s="273">
        <f t="shared" si="71"/>
        <v>43.995999999999995</v>
      </c>
      <c r="CC275" s="417">
        <f t="shared" si="72"/>
        <v>0.59541776525138645</v>
      </c>
      <c r="CD275" s="273">
        <f t="shared" si="73"/>
        <v>356</v>
      </c>
      <c r="CE275" s="273"/>
      <c r="CF275" s="273"/>
      <c r="CG275" s="332"/>
      <c r="CH275" s="332"/>
      <c r="CI275" s="332"/>
      <c r="CJ275" s="332"/>
      <c r="CK275" s="332"/>
      <c r="CL275" s="332"/>
      <c r="CM275" s="332"/>
      <c r="CN275" s="332"/>
      <c r="CO275" s="272"/>
      <c r="CP275" s="272"/>
      <c r="CQ275" s="272"/>
      <c r="CR275" s="173">
        <v>10</v>
      </c>
      <c r="CS275" s="173" t="s">
        <v>211</v>
      </c>
      <c r="CT275" s="176" t="s">
        <v>735</v>
      </c>
      <c r="CU275" s="173"/>
      <c r="CV275" s="173"/>
      <c r="CW275" s="372"/>
      <c r="CX275" s="368"/>
      <c r="CY275" s="369"/>
      <c r="CZ275" s="370"/>
      <c r="DA275" s="370"/>
      <c r="DB275" s="370"/>
      <c r="DC275" s="371"/>
      <c r="DD275" s="372"/>
      <c r="DE275" s="372"/>
      <c r="DF275" s="372"/>
      <c r="DG275" s="372"/>
      <c r="DH275" s="372"/>
      <c r="DI275" s="372"/>
      <c r="DJ275" s="372"/>
      <c r="DK275" s="372"/>
      <c r="DL275" s="372"/>
      <c r="DM275" s="368"/>
      <c r="DN275" s="368"/>
      <c r="DO275" s="368"/>
      <c r="DP275" s="373"/>
      <c r="DQ275" s="373"/>
      <c r="DR275" s="373"/>
      <c r="DS275" s="374">
        <f t="shared" si="74"/>
        <v>0</v>
      </c>
      <c r="DT275" s="374">
        <f t="shared" si="75"/>
        <v>0</v>
      </c>
    </row>
    <row r="276" spans="1:124" s="412" customFormat="1" ht="15" customHeight="1">
      <c r="A276" s="270">
        <v>1210</v>
      </c>
      <c r="B276" s="269" t="s">
        <v>915</v>
      </c>
      <c r="C276" s="269" t="s">
        <v>1059</v>
      </c>
      <c r="D276" s="269">
        <v>8302</v>
      </c>
      <c r="E276" s="270" t="s">
        <v>332</v>
      </c>
      <c r="F276" s="270" t="s">
        <v>333</v>
      </c>
      <c r="G276" s="270">
        <v>3</v>
      </c>
      <c r="H276" s="270" t="s">
        <v>1305</v>
      </c>
      <c r="I276" s="324">
        <v>43621</v>
      </c>
      <c r="J276" s="270" t="s">
        <v>211</v>
      </c>
      <c r="K276" s="270" t="s">
        <v>479</v>
      </c>
      <c r="L276" s="270" t="s">
        <v>211</v>
      </c>
      <c r="M276" s="270" t="s">
        <v>1293</v>
      </c>
      <c r="N276" s="270">
        <v>61102099</v>
      </c>
      <c r="O276" s="325" t="s">
        <v>1174</v>
      </c>
      <c r="P276" s="326" t="s">
        <v>219</v>
      </c>
      <c r="Q276" s="270" t="s">
        <v>211</v>
      </c>
      <c r="R276" s="270" t="s">
        <v>211</v>
      </c>
      <c r="S276" s="270" t="s">
        <v>370</v>
      </c>
      <c r="T276" s="272" t="s">
        <v>211</v>
      </c>
      <c r="U276" s="272" t="s">
        <v>7</v>
      </c>
      <c r="V276" s="272" t="s">
        <v>212</v>
      </c>
      <c r="W276" s="272" t="s">
        <v>211</v>
      </c>
      <c r="X276" s="272" t="s">
        <v>1082</v>
      </c>
      <c r="Y276" s="272" t="s">
        <v>578</v>
      </c>
      <c r="Z276" s="272" t="s">
        <v>211</v>
      </c>
      <c r="AA276" s="272" t="s">
        <v>211</v>
      </c>
      <c r="AB276" s="272" t="s">
        <v>185</v>
      </c>
      <c r="AC276" s="272" t="s">
        <v>581</v>
      </c>
      <c r="AD276" s="272" t="s">
        <v>265</v>
      </c>
      <c r="AE276" s="272" t="s">
        <v>951</v>
      </c>
      <c r="AF276" s="270"/>
      <c r="AG276" s="272" t="s">
        <v>605</v>
      </c>
      <c r="AH276" s="272" t="s">
        <v>607</v>
      </c>
      <c r="AI276" s="272"/>
      <c r="AJ276" s="272" t="s">
        <v>740</v>
      </c>
      <c r="AK276" s="272"/>
      <c r="AL276" s="361" t="s">
        <v>650</v>
      </c>
      <c r="AM276" s="272" t="s">
        <v>213</v>
      </c>
      <c r="AN276" s="272"/>
      <c r="AO276" s="272"/>
      <c r="AP276" s="272"/>
      <c r="AQ276" s="272" t="s">
        <v>680</v>
      </c>
      <c r="AR276" s="272">
        <v>500</v>
      </c>
      <c r="AS276" s="366" t="s">
        <v>622</v>
      </c>
      <c r="AT276" s="273"/>
      <c r="AU276" s="272" t="s">
        <v>694</v>
      </c>
      <c r="AV276" s="272" t="s">
        <v>622</v>
      </c>
      <c r="AW276" s="272">
        <v>0</v>
      </c>
      <c r="AX276" s="332"/>
      <c r="AY276" s="332"/>
      <c r="AZ276" s="332"/>
      <c r="BA276" s="274"/>
      <c r="BB276" s="273"/>
      <c r="BC276" s="273" t="s">
        <v>215</v>
      </c>
      <c r="BD276" s="273" t="s">
        <v>1042</v>
      </c>
      <c r="BE276" s="273" t="s">
        <v>1043</v>
      </c>
      <c r="BF276" s="273">
        <v>23.7</v>
      </c>
      <c r="BG276" s="273">
        <f>IFERROR((BV276*(1-Assumptions!$K$3))*(1-BT276),0)</f>
        <v>24.63824</v>
      </c>
      <c r="BH276" s="273">
        <f t="shared" si="64"/>
        <v>43.8</v>
      </c>
      <c r="BI276" s="380">
        <v>21.9</v>
      </c>
      <c r="BJ276" s="273"/>
      <c r="BK276" s="273"/>
      <c r="BL276" s="273"/>
      <c r="BM276" s="273"/>
      <c r="BN276" s="273">
        <f t="shared" si="65"/>
        <v>21.9</v>
      </c>
      <c r="BO276" s="328">
        <f>IFERROR(((IF(BN276&gt;0,BN276)))*INDEX(Assumptions!$B:$B,MATCH(AB276,Assumptions!$A:$A,0)),0)</f>
        <v>0</v>
      </c>
      <c r="BP276" s="273">
        <f>IFERROR(((IF(BN276&gt;0,BN276)))*INDEX(Assumptions!$C:$C,MATCH(AB276,Assumptions!$A:$A,0)),0)</f>
        <v>0</v>
      </c>
      <c r="BQ276" s="273">
        <f>IFERROR(((IF(BN276&gt;0,BN276)))*INDEX(Assumptions!$D:$D,MATCH(AB276,Assumptions!$A:$A,0)),0)</f>
        <v>0</v>
      </c>
      <c r="BR276" s="273">
        <f>IFERROR(((IF(BN276&gt;0,BN276)))*INDEX(Assumptions!$G:$G,MATCH(AC276,Assumptions!$F:$F,0)),0)</f>
        <v>0</v>
      </c>
      <c r="BS276" s="273">
        <f t="shared" si="66"/>
        <v>0</v>
      </c>
      <c r="BT276" s="329">
        <f>IFERROR(INDEX(Assumptions!$B:$B,MATCH(AB276,Assumptions!$A:$A,0))+INDEX(Assumptions!$C:$C,MATCH(AB276,Assumptions!$A:$A,0))+INDEX(Assumptions!$D:$D,MATCH(AB276,Assumptions!$A:$A,0))+INDEX(Assumptions!$G:$G,MATCH(AC276,Assumptions!$F:$F,0)),0)</f>
        <v>0</v>
      </c>
      <c r="BU276" s="273">
        <f t="shared" si="67"/>
        <v>21.9</v>
      </c>
      <c r="BV276" s="273">
        <f t="shared" si="68"/>
        <v>55.996000000000002</v>
      </c>
      <c r="BW276" s="273">
        <f t="shared" si="69"/>
        <v>58.819327731092443</v>
      </c>
      <c r="BX276" s="272">
        <v>2.5</v>
      </c>
      <c r="BY276" s="273">
        <v>139.99</v>
      </c>
      <c r="BZ276" s="330">
        <v>1</v>
      </c>
      <c r="CA276" s="273">
        <f t="shared" si="70"/>
        <v>21.9</v>
      </c>
      <c r="CB276" s="273">
        <f t="shared" si="71"/>
        <v>55.996000000000002</v>
      </c>
      <c r="CC276" s="417">
        <f t="shared" si="72"/>
        <v>0.60890063575969722</v>
      </c>
      <c r="CD276" s="273">
        <f t="shared" si="73"/>
        <v>394.2</v>
      </c>
      <c r="CE276" s="273"/>
      <c r="CF276" s="273"/>
      <c r="CG276" s="332"/>
      <c r="CH276" s="332"/>
      <c r="CI276" s="332"/>
      <c r="CJ276" s="332" t="s">
        <v>715</v>
      </c>
      <c r="CK276" s="332"/>
      <c r="CL276" s="332">
        <v>43487</v>
      </c>
      <c r="CM276" s="332"/>
      <c r="CN276" s="332"/>
      <c r="CO276" s="272" t="s">
        <v>728</v>
      </c>
      <c r="CP276" s="272"/>
      <c r="CQ276" s="272"/>
      <c r="CR276" s="173">
        <v>9</v>
      </c>
      <c r="CS276" s="173">
        <v>4</v>
      </c>
      <c r="CT276" s="395" t="s">
        <v>735</v>
      </c>
      <c r="CU276" s="173"/>
      <c r="CV276" s="173"/>
      <c r="CW276" s="372"/>
      <c r="CX276" s="368"/>
      <c r="CY276" s="369"/>
      <c r="CZ276" s="370"/>
      <c r="DA276" s="370"/>
      <c r="DB276" s="370"/>
      <c r="DC276" s="371"/>
      <c r="DD276" s="372"/>
      <c r="DE276" s="372"/>
      <c r="DF276" s="372"/>
      <c r="DG276" s="372"/>
      <c r="DH276" s="372"/>
      <c r="DI276" s="372"/>
      <c r="DJ276" s="372"/>
      <c r="DK276" s="372"/>
      <c r="DL276" s="372"/>
      <c r="DM276" s="368"/>
      <c r="DN276" s="368"/>
      <c r="DO276" s="368"/>
      <c r="DP276" s="373"/>
      <c r="DQ276" s="373"/>
      <c r="DR276" s="373"/>
      <c r="DS276" s="374">
        <f t="shared" si="74"/>
        <v>0</v>
      </c>
      <c r="DT276" s="374">
        <f t="shared" si="75"/>
        <v>0</v>
      </c>
    </row>
    <row r="277" spans="1:124" s="412" customFormat="1" ht="15" customHeight="1">
      <c r="A277" s="270">
        <v>1215</v>
      </c>
      <c r="B277" s="269" t="s">
        <v>753</v>
      </c>
      <c r="C277" s="269" t="s">
        <v>1181</v>
      </c>
      <c r="D277" s="269">
        <v>8008</v>
      </c>
      <c r="E277" s="270" t="s">
        <v>334</v>
      </c>
      <c r="F277" s="270" t="s">
        <v>292</v>
      </c>
      <c r="G277" s="270">
        <v>1</v>
      </c>
      <c r="H277" s="270" t="s">
        <v>1305</v>
      </c>
      <c r="I277" s="324">
        <v>43621</v>
      </c>
      <c r="J277" s="270" t="s">
        <v>211</v>
      </c>
      <c r="K277" s="270" t="s">
        <v>479</v>
      </c>
      <c r="L277" s="270" t="s">
        <v>211</v>
      </c>
      <c r="M277" s="270" t="s">
        <v>1206</v>
      </c>
      <c r="N277" s="270">
        <v>61091000</v>
      </c>
      <c r="O277" s="325" t="s">
        <v>1038</v>
      </c>
      <c r="P277" s="326" t="s">
        <v>219</v>
      </c>
      <c r="Q277" s="270" t="s">
        <v>211</v>
      </c>
      <c r="R277" s="270" t="s">
        <v>211</v>
      </c>
      <c r="S277" s="270" t="s">
        <v>515</v>
      </c>
      <c r="T277" s="272" t="s">
        <v>211</v>
      </c>
      <c r="U277" s="272" t="s">
        <v>541</v>
      </c>
      <c r="V277" s="272" t="s">
        <v>212</v>
      </c>
      <c r="W277" s="272" t="s">
        <v>211</v>
      </c>
      <c r="X277" s="272" t="s">
        <v>1082</v>
      </c>
      <c r="Y277" s="272" t="s">
        <v>578</v>
      </c>
      <c r="Z277" s="272" t="s">
        <v>211</v>
      </c>
      <c r="AA277" s="272" t="s">
        <v>211</v>
      </c>
      <c r="AB277" s="272" t="s">
        <v>185</v>
      </c>
      <c r="AC277" s="272" t="s">
        <v>581</v>
      </c>
      <c r="AD277" s="272" t="s">
        <v>265</v>
      </c>
      <c r="AE277" s="272" t="s">
        <v>951</v>
      </c>
      <c r="AF277" s="270"/>
      <c r="AG277" s="272" t="s">
        <v>608</v>
      </c>
      <c r="AH277" s="272" t="s">
        <v>609</v>
      </c>
      <c r="AI277" s="272"/>
      <c r="AJ277" s="272" t="s">
        <v>740</v>
      </c>
      <c r="AK277" s="272"/>
      <c r="AL277" s="361" t="s">
        <v>650</v>
      </c>
      <c r="AM277" s="272" t="s">
        <v>213</v>
      </c>
      <c r="AN277" s="272"/>
      <c r="AO277" s="272"/>
      <c r="AP277" s="272"/>
      <c r="AQ277" s="272" t="s">
        <v>622</v>
      </c>
      <c r="AR277" s="272">
        <v>250</v>
      </c>
      <c r="AS277" s="366" t="s">
        <v>622</v>
      </c>
      <c r="AT277" s="273"/>
      <c r="AU277" s="272" t="s">
        <v>622</v>
      </c>
      <c r="AV277" s="272" t="s">
        <v>622</v>
      </c>
      <c r="AW277" s="272">
        <v>0</v>
      </c>
      <c r="AX277" s="332"/>
      <c r="AY277" s="332"/>
      <c r="AZ277" s="332"/>
      <c r="BA277" s="274"/>
      <c r="BB277" s="273"/>
      <c r="BC277" s="273" t="s">
        <v>215</v>
      </c>
      <c r="BD277" s="273" t="s">
        <v>1042</v>
      </c>
      <c r="BE277" s="273" t="s">
        <v>1043</v>
      </c>
      <c r="BF277" s="273">
        <v>10.199999999999999</v>
      </c>
      <c r="BG277" s="273">
        <f>IFERROR((BV277*(1-Assumptions!$K$3))*(1-BT277),0)</f>
        <v>10.55824</v>
      </c>
      <c r="BH277" s="273">
        <f t="shared" si="64"/>
        <v>22.8</v>
      </c>
      <c r="BI277" s="273">
        <v>11.4</v>
      </c>
      <c r="BJ277" s="273"/>
      <c r="BK277" s="273"/>
      <c r="BL277" s="273"/>
      <c r="BM277" s="273"/>
      <c r="BN277" s="273">
        <f t="shared" si="65"/>
        <v>11.4</v>
      </c>
      <c r="BO277" s="328">
        <f>IFERROR(((IF(BN277&gt;0,BN277)))*INDEX(Assumptions!$B:$B,MATCH(AB277,Assumptions!$A:$A,0)),0)</f>
        <v>0</v>
      </c>
      <c r="BP277" s="273">
        <f>IFERROR(((IF(BN277&gt;0,BN277)))*INDEX(Assumptions!$C:$C,MATCH(AB277,Assumptions!$A:$A,0)),0)</f>
        <v>0</v>
      </c>
      <c r="BQ277" s="273">
        <f>IFERROR(((IF(BN277&gt;0,BN277)))*INDEX(Assumptions!$D:$D,MATCH(AB277,Assumptions!$A:$A,0)),0)</f>
        <v>0</v>
      </c>
      <c r="BR277" s="273">
        <f>IFERROR(((IF(BN277&gt;0,BN277)))*INDEX(Assumptions!$G:$G,MATCH(AC277,Assumptions!$F:$F,0)),0)</f>
        <v>0</v>
      </c>
      <c r="BS277" s="273">
        <f t="shared" si="66"/>
        <v>0</v>
      </c>
      <c r="BT277" s="329">
        <f>IFERROR(INDEX(Assumptions!$B:$B,MATCH(AB277,Assumptions!$A:$A,0))+INDEX(Assumptions!$C:$C,MATCH(AB277,Assumptions!$A:$A,0))+INDEX(Assumptions!$D:$D,MATCH(AB277,Assumptions!$A:$A,0))+INDEX(Assumptions!$G:$G,MATCH(AC277,Assumptions!$F:$F,0)),0)</f>
        <v>0</v>
      </c>
      <c r="BU277" s="273">
        <f t="shared" si="67"/>
        <v>11.4</v>
      </c>
      <c r="BV277" s="273">
        <f t="shared" si="68"/>
        <v>23.996000000000002</v>
      </c>
      <c r="BW277" s="273">
        <f t="shared" si="69"/>
        <v>25.205882352941178</v>
      </c>
      <c r="BX277" s="272">
        <v>2.5</v>
      </c>
      <c r="BY277" s="380">
        <v>59.99</v>
      </c>
      <c r="BZ277" s="330">
        <v>1</v>
      </c>
      <c r="CA277" s="273">
        <f t="shared" si="70"/>
        <v>11.4</v>
      </c>
      <c r="CB277" s="273">
        <f t="shared" si="71"/>
        <v>23.996000000000002</v>
      </c>
      <c r="CC277" s="367">
        <f t="shared" si="72"/>
        <v>0.5249208201366895</v>
      </c>
      <c r="CD277" s="273">
        <f t="shared" si="73"/>
        <v>296.40000000000003</v>
      </c>
      <c r="CE277" s="273"/>
      <c r="CF277" s="273"/>
      <c r="CG277" s="332"/>
      <c r="CH277" s="332"/>
      <c r="CI277" s="332"/>
      <c r="CJ277" s="332" t="s">
        <v>715</v>
      </c>
      <c r="CK277" s="332" t="s">
        <v>704</v>
      </c>
      <c r="CL277" s="332">
        <v>43487</v>
      </c>
      <c r="CM277" s="332"/>
      <c r="CN277" s="332"/>
      <c r="CO277" s="272" t="s">
        <v>729</v>
      </c>
      <c r="CP277" s="272"/>
      <c r="CQ277" s="272"/>
      <c r="CR277" s="173">
        <v>13</v>
      </c>
      <c r="CS277" s="173" t="s">
        <v>211</v>
      </c>
      <c r="CT277" s="176" t="s">
        <v>735</v>
      </c>
      <c r="CU277" s="173"/>
      <c r="CV277" s="173"/>
      <c r="CW277" s="372"/>
      <c r="CX277" s="368"/>
      <c r="CY277" s="369"/>
      <c r="CZ277" s="370"/>
      <c r="DA277" s="370"/>
      <c r="DB277" s="370"/>
      <c r="DC277" s="371"/>
      <c r="DD277" s="372"/>
      <c r="DE277" s="372"/>
      <c r="DF277" s="372"/>
      <c r="DG277" s="372"/>
      <c r="DH277" s="372"/>
      <c r="DI277" s="372"/>
      <c r="DJ277" s="372"/>
      <c r="DK277" s="372"/>
      <c r="DL277" s="372"/>
      <c r="DM277" s="368"/>
      <c r="DN277" s="368"/>
      <c r="DO277" s="368"/>
      <c r="DP277" s="373"/>
      <c r="DQ277" s="373"/>
      <c r="DR277" s="373"/>
      <c r="DS277" s="374">
        <f t="shared" si="74"/>
        <v>0</v>
      </c>
      <c r="DT277" s="374">
        <f t="shared" si="75"/>
        <v>0</v>
      </c>
    </row>
    <row r="278" spans="1:124" s="412" customFormat="1" ht="15" customHeight="1">
      <c r="A278" s="270">
        <v>1220</v>
      </c>
      <c r="B278" s="269" t="s">
        <v>754</v>
      </c>
      <c r="C278" s="269" t="s">
        <v>1184</v>
      </c>
      <c r="D278" s="269">
        <v>7712</v>
      </c>
      <c r="E278" s="270" t="s">
        <v>334</v>
      </c>
      <c r="F278" s="270" t="s">
        <v>310</v>
      </c>
      <c r="G278" s="270">
        <v>1</v>
      </c>
      <c r="H278" s="270" t="s">
        <v>1305</v>
      </c>
      <c r="I278" s="324">
        <v>43621</v>
      </c>
      <c r="J278" s="270" t="s">
        <v>211</v>
      </c>
      <c r="K278" s="270" t="s">
        <v>479</v>
      </c>
      <c r="L278" s="270" t="s">
        <v>211</v>
      </c>
      <c r="M278" s="270" t="s">
        <v>1206</v>
      </c>
      <c r="N278" s="270">
        <v>61091000</v>
      </c>
      <c r="O278" s="325" t="s">
        <v>1038</v>
      </c>
      <c r="P278" s="326" t="s">
        <v>219</v>
      </c>
      <c r="Q278" s="270" t="s">
        <v>211</v>
      </c>
      <c r="R278" s="270" t="s">
        <v>211</v>
      </c>
      <c r="S278" s="270" t="s">
        <v>515</v>
      </c>
      <c r="T278" s="272" t="s">
        <v>211</v>
      </c>
      <c r="U278" s="272" t="s">
        <v>541</v>
      </c>
      <c r="V278" s="272" t="s">
        <v>212</v>
      </c>
      <c r="W278" s="272"/>
      <c r="X278" s="272" t="s">
        <v>1082</v>
      </c>
      <c r="Y278" s="272" t="s">
        <v>578</v>
      </c>
      <c r="Z278" s="272" t="s">
        <v>211</v>
      </c>
      <c r="AA278" s="272" t="s">
        <v>211</v>
      </c>
      <c r="AB278" s="272" t="s">
        <v>185</v>
      </c>
      <c r="AC278" s="272" t="s">
        <v>581</v>
      </c>
      <c r="AD278" s="272" t="s">
        <v>265</v>
      </c>
      <c r="AE278" s="272" t="s">
        <v>951</v>
      </c>
      <c r="AF278" s="270"/>
      <c r="AG278" s="272" t="s">
        <v>608</v>
      </c>
      <c r="AH278" s="272" t="s">
        <v>609</v>
      </c>
      <c r="AI278" s="272"/>
      <c r="AJ278" s="272" t="s">
        <v>740</v>
      </c>
      <c r="AK278" s="272"/>
      <c r="AL278" s="361" t="s">
        <v>650</v>
      </c>
      <c r="AM278" s="272" t="s">
        <v>213</v>
      </c>
      <c r="AN278" s="272"/>
      <c r="AO278" s="272"/>
      <c r="AP278" s="272"/>
      <c r="AQ278" s="272" t="s">
        <v>622</v>
      </c>
      <c r="AR278" s="272">
        <v>250</v>
      </c>
      <c r="AS278" s="366" t="s">
        <v>622</v>
      </c>
      <c r="AT278" s="273"/>
      <c r="AU278" s="272" t="s">
        <v>622</v>
      </c>
      <c r="AV278" s="272" t="s">
        <v>622</v>
      </c>
      <c r="AW278" s="272">
        <v>0</v>
      </c>
      <c r="AX278" s="332"/>
      <c r="AY278" s="332"/>
      <c r="AZ278" s="332"/>
      <c r="BA278" s="274"/>
      <c r="BB278" s="273"/>
      <c r="BC278" s="273" t="s">
        <v>215</v>
      </c>
      <c r="BD278" s="273" t="s">
        <v>1042</v>
      </c>
      <c r="BE278" s="273" t="s">
        <v>1043</v>
      </c>
      <c r="BF278" s="273">
        <v>10.199999999999999</v>
      </c>
      <c r="BG278" s="273">
        <f>IFERROR((BV278*(1-Assumptions!$K$3))*(1-BT278),0)</f>
        <v>10.55824</v>
      </c>
      <c r="BH278" s="273">
        <f t="shared" si="64"/>
        <v>22.8</v>
      </c>
      <c r="BI278" s="273">
        <v>11.4</v>
      </c>
      <c r="BJ278" s="273"/>
      <c r="BK278" s="273"/>
      <c r="BL278" s="273"/>
      <c r="BM278" s="273"/>
      <c r="BN278" s="273">
        <f t="shared" si="65"/>
        <v>11.4</v>
      </c>
      <c r="BO278" s="328">
        <f>IFERROR(((IF(BN278&gt;0,BN278)))*INDEX(Assumptions!$B:$B,MATCH(AB278,Assumptions!$A:$A,0)),0)</f>
        <v>0</v>
      </c>
      <c r="BP278" s="273">
        <f>IFERROR(((IF(BN278&gt;0,BN278)))*INDEX(Assumptions!$C:$C,MATCH(AB278,Assumptions!$A:$A,0)),0)</f>
        <v>0</v>
      </c>
      <c r="BQ278" s="273">
        <f>IFERROR(((IF(BN278&gt;0,BN278)))*INDEX(Assumptions!$D:$D,MATCH(AB278,Assumptions!$A:$A,0)),0)</f>
        <v>0</v>
      </c>
      <c r="BR278" s="273">
        <f>IFERROR(((IF(BN278&gt;0,BN278)))*INDEX(Assumptions!$G:$G,MATCH(AC278,Assumptions!$F:$F,0)),0)</f>
        <v>0</v>
      </c>
      <c r="BS278" s="273">
        <f t="shared" si="66"/>
        <v>0</v>
      </c>
      <c r="BT278" s="329">
        <f>IFERROR(INDEX(Assumptions!$B:$B,MATCH(AB278,Assumptions!$A:$A,0))+INDEX(Assumptions!$C:$C,MATCH(AB278,Assumptions!$A:$A,0))+INDEX(Assumptions!$D:$D,MATCH(AB278,Assumptions!$A:$A,0))+INDEX(Assumptions!$G:$G,MATCH(AC278,Assumptions!$F:$F,0)),0)</f>
        <v>0</v>
      </c>
      <c r="BU278" s="273">
        <f t="shared" si="67"/>
        <v>11.4</v>
      </c>
      <c r="BV278" s="273">
        <f t="shared" si="68"/>
        <v>23.996000000000002</v>
      </c>
      <c r="BW278" s="273">
        <f t="shared" si="69"/>
        <v>25.205882352941178</v>
      </c>
      <c r="BX278" s="272">
        <v>2.5</v>
      </c>
      <c r="BY278" s="380">
        <v>59.99</v>
      </c>
      <c r="BZ278" s="330">
        <v>1</v>
      </c>
      <c r="CA278" s="273">
        <f t="shared" si="70"/>
        <v>11.4</v>
      </c>
      <c r="CB278" s="273">
        <f t="shared" si="71"/>
        <v>23.996000000000002</v>
      </c>
      <c r="CC278" s="367">
        <f t="shared" si="72"/>
        <v>0.5249208201366895</v>
      </c>
      <c r="CD278" s="273">
        <f t="shared" si="73"/>
        <v>114</v>
      </c>
      <c r="CE278" s="273"/>
      <c r="CF278" s="273"/>
      <c r="CG278" s="332"/>
      <c r="CH278" s="332"/>
      <c r="CI278" s="332"/>
      <c r="CJ278" s="332"/>
      <c r="CK278" s="332"/>
      <c r="CL278" s="332"/>
      <c r="CM278" s="332"/>
      <c r="CN278" s="332"/>
      <c r="CO278" s="272" t="s">
        <v>729</v>
      </c>
      <c r="CP278" s="272"/>
      <c r="CQ278" s="272"/>
      <c r="CR278" s="173">
        <v>5</v>
      </c>
      <c r="CS278" s="173" t="s">
        <v>211</v>
      </c>
      <c r="CT278" s="176" t="s">
        <v>735</v>
      </c>
      <c r="CU278" s="173"/>
      <c r="CV278" s="173"/>
      <c r="CW278" s="372"/>
      <c r="CX278" s="368"/>
      <c r="CY278" s="369"/>
      <c r="CZ278" s="370"/>
      <c r="DA278" s="370"/>
      <c r="DB278" s="370"/>
      <c r="DC278" s="371"/>
      <c r="DD278" s="372"/>
      <c r="DE278" s="372"/>
      <c r="DF278" s="372"/>
      <c r="DG278" s="372"/>
      <c r="DH278" s="372"/>
      <c r="DI278" s="372"/>
      <c r="DJ278" s="372"/>
      <c r="DK278" s="372"/>
      <c r="DL278" s="372"/>
      <c r="DM278" s="368"/>
      <c r="DN278" s="368"/>
      <c r="DO278" s="368"/>
      <c r="DP278" s="373"/>
      <c r="DQ278" s="373"/>
      <c r="DR278" s="373"/>
      <c r="DS278" s="374">
        <f t="shared" si="74"/>
        <v>0</v>
      </c>
      <c r="DT278" s="374">
        <f t="shared" si="75"/>
        <v>0</v>
      </c>
    </row>
    <row r="279" spans="1:124" s="412" customFormat="1" ht="15" customHeight="1">
      <c r="A279" s="270">
        <v>1230</v>
      </c>
      <c r="B279" s="269" t="s">
        <v>916</v>
      </c>
      <c r="C279" s="269" t="s">
        <v>1181</v>
      </c>
      <c r="D279" s="269">
        <v>8009</v>
      </c>
      <c r="E279" s="270" t="s">
        <v>335</v>
      </c>
      <c r="F279" s="270" t="s">
        <v>336</v>
      </c>
      <c r="G279" s="270">
        <v>1</v>
      </c>
      <c r="H279" s="270" t="s">
        <v>1305</v>
      </c>
      <c r="I279" s="324">
        <v>43621</v>
      </c>
      <c r="J279" s="270" t="s">
        <v>211</v>
      </c>
      <c r="K279" s="270" t="s">
        <v>479</v>
      </c>
      <c r="L279" s="270" t="s">
        <v>211</v>
      </c>
      <c r="M279" s="270" t="s">
        <v>1037</v>
      </c>
      <c r="N279" s="270">
        <v>61099090</v>
      </c>
      <c r="O279" s="325" t="s">
        <v>1172</v>
      </c>
      <c r="P279" s="326" t="s">
        <v>219</v>
      </c>
      <c r="Q279" s="270" t="s">
        <v>211</v>
      </c>
      <c r="R279" s="270" t="s">
        <v>211</v>
      </c>
      <c r="S279" s="270" t="s">
        <v>515</v>
      </c>
      <c r="T279" s="272" t="s">
        <v>211</v>
      </c>
      <c r="U279" s="272" t="s">
        <v>4</v>
      </c>
      <c r="V279" s="272" t="s">
        <v>212</v>
      </c>
      <c r="W279" s="272" t="s">
        <v>211</v>
      </c>
      <c r="X279" s="272" t="s">
        <v>1082</v>
      </c>
      <c r="Y279" s="272" t="s">
        <v>4</v>
      </c>
      <c r="Z279" s="272" t="s">
        <v>211</v>
      </c>
      <c r="AA279" s="272" t="s">
        <v>211</v>
      </c>
      <c r="AB279" s="272" t="s">
        <v>185</v>
      </c>
      <c r="AC279" s="272" t="s">
        <v>581</v>
      </c>
      <c r="AD279" s="272" t="s">
        <v>265</v>
      </c>
      <c r="AE279" s="272" t="s">
        <v>951</v>
      </c>
      <c r="AF279" s="270"/>
      <c r="AG279" s="272" t="s">
        <v>605</v>
      </c>
      <c r="AH279" s="272" t="s">
        <v>610</v>
      </c>
      <c r="AI279" s="272"/>
      <c r="AJ279" s="272" t="s">
        <v>740</v>
      </c>
      <c r="AK279" s="272"/>
      <c r="AL279" s="361" t="s">
        <v>650</v>
      </c>
      <c r="AM279" s="272" t="s">
        <v>652</v>
      </c>
      <c r="AN279" s="272"/>
      <c r="AO279" s="272"/>
      <c r="AP279" s="272"/>
      <c r="AQ279" s="272" t="s">
        <v>681</v>
      </c>
      <c r="AR279" s="272">
        <v>100</v>
      </c>
      <c r="AS279" s="366">
        <v>3.6</v>
      </c>
      <c r="AT279" s="273" t="s">
        <v>1250</v>
      </c>
      <c r="AU279" s="272">
        <v>600</v>
      </c>
      <c r="AV279" s="272" t="s">
        <v>707</v>
      </c>
      <c r="AW279" s="272">
        <v>0</v>
      </c>
      <c r="AX279" s="332"/>
      <c r="AY279" s="332"/>
      <c r="AZ279" s="332"/>
      <c r="BA279" s="274"/>
      <c r="BB279" s="273"/>
      <c r="BC279" s="273" t="s">
        <v>215</v>
      </c>
      <c r="BD279" s="273" t="s">
        <v>1042</v>
      </c>
      <c r="BE279" s="273" t="s">
        <v>1043</v>
      </c>
      <c r="BF279" s="273">
        <v>10.199999999999999</v>
      </c>
      <c r="BG279" s="273">
        <f>IFERROR((BV279*(1-Assumptions!$K$3))*(1-BT279),0)</f>
        <v>10.55824</v>
      </c>
      <c r="BH279" s="273">
        <f t="shared" si="64"/>
        <v>25.8</v>
      </c>
      <c r="BI279" s="273">
        <v>12.9</v>
      </c>
      <c r="BJ279" s="273"/>
      <c r="BK279" s="273"/>
      <c r="BL279" s="273"/>
      <c r="BM279" s="273"/>
      <c r="BN279" s="273">
        <f t="shared" si="65"/>
        <v>12.9</v>
      </c>
      <c r="BO279" s="328">
        <f>IFERROR(((IF(BN279&gt;0,BN279)))*INDEX(Assumptions!$B:$B,MATCH(AB279,Assumptions!$A:$A,0)),0)</f>
        <v>0</v>
      </c>
      <c r="BP279" s="273">
        <f>IFERROR(((IF(BN279&gt;0,BN279)))*INDEX(Assumptions!$C:$C,MATCH(AB279,Assumptions!$A:$A,0)),0)</f>
        <v>0</v>
      </c>
      <c r="BQ279" s="273">
        <f>IFERROR(((IF(BN279&gt;0,BN279)))*INDEX(Assumptions!$D:$D,MATCH(AB279,Assumptions!$A:$A,0)),0)</f>
        <v>0</v>
      </c>
      <c r="BR279" s="273">
        <f>IFERROR(((IF(BN279&gt;0,BN279)))*INDEX(Assumptions!$G:$G,MATCH(AC279,Assumptions!$F:$F,0)),0)</f>
        <v>0</v>
      </c>
      <c r="BS279" s="273">
        <f t="shared" si="66"/>
        <v>0</v>
      </c>
      <c r="BT279" s="329">
        <f>IFERROR(INDEX(Assumptions!$B:$B,MATCH(AB279,Assumptions!$A:$A,0))+INDEX(Assumptions!$C:$C,MATCH(AB279,Assumptions!$A:$A,0))+INDEX(Assumptions!$D:$D,MATCH(AB279,Assumptions!$A:$A,0))+INDEX(Assumptions!$G:$G,MATCH(AC279,Assumptions!$F:$F,0)),0)</f>
        <v>0</v>
      </c>
      <c r="BU279" s="273">
        <f t="shared" si="67"/>
        <v>12.9</v>
      </c>
      <c r="BV279" s="273">
        <f t="shared" si="68"/>
        <v>23.996000000000002</v>
      </c>
      <c r="BW279" s="273">
        <f t="shared" si="69"/>
        <v>25.205882352941178</v>
      </c>
      <c r="BX279" s="272">
        <v>2.5</v>
      </c>
      <c r="BY279" s="380">
        <v>59.99</v>
      </c>
      <c r="BZ279" s="330">
        <v>1</v>
      </c>
      <c r="CA279" s="273">
        <f t="shared" si="70"/>
        <v>12.9</v>
      </c>
      <c r="CB279" s="273">
        <f t="shared" si="71"/>
        <v>23.996000000000002</v>
      </c>
      <c r="CC279" s="367">
        <f t="shared" si="72"/>
        <v>0.4624104017336223</v>
      </c>
      <c r="CD279" s="273">
        <f t="shared" si="73"/>
        <v>283.8</v>
      </c>
      <c r="CE279" s="273"/>
      <c r="CF279" s="273"/>
      <c r="CG279" s="332"/>
      <c r="CH279" s="332"/>
      <c r="CI279" s="332"/>
      <c r="CJ279" s="332"/>
      <c r="CK279" s="332" t="s">
        <v>704</v>
      </c>
      <c r="CL279" s="332"/>
      <c r="CM279" s="332"/>
      <c r="CN279" s="332"/>
      <c r="CO279" s="272"/>
      <c r="CP279" s="272"/>
      <c r="CQ279" s="272"/>
      <c r="CR279" s="173">
        <v>11</v>
      </c>
      <c r="CS279" s="173" t="s">
        <v>211</v>
      </c>
      <c r="CT279" s="176" t="s">
        <v>735</v>
      </c>
      <c r="CU279" s="173"/>
      <c r="CV279" s="173"/>
      <c r="CW279" s="372"/>
      <c r="CX279" s="368"/>
      <c r="CY279" s="369"/>
      <c r="CZ279" s="370"/>
      <c r="DA279" s="370"/>
      <c r="DB279" s="370"/>
      <c r="DC279" s="371"/>
      <c r="DD279" s="372"/>
      <c r="DE279" s="372"/>
      <c r="DF279" s="372"/>
      <c r="DG279" s="372"/>
      <c r="DH279" s="372"/>
      <c r="DI279" s="372"/>
      <c r="DJ279" s="372"/>
      <c r="DK279" s="372"/>
      <c r="DL279" s="372"/>
      <c r="DM279" s="368"/>
      <c r="DN279" s="368"/>
      <c r="DO279" s="368"/>
      <c r="DP279" s="373"/>
      <c r="DQ279" s="373"/>
      <c r="DR279" s="373"/>
      <c r="DS279" s="374">
        <f t="shared" si="74"/>
        <v>0</v>
      </c>
      <c r="DT279" s="374">
        <f t="shared" si="75"/>
        <v>0</v>
      </c>
    </row>
    <row r="280" spans="1:124" s="412" customFormat="1" ht="15" customHeight="1">
      <c r="A280" s="270">
        <v>1235</v>
      </c>
      <c r="B280" s="269" t="s">
        <v>917</v>
      </c>
      <c r="C280" s="269" t="s">
        <v>1184</v>
      </c>
      <c r="D280" s="269">
        <v>7713</v>
      </c>
      <c r="E280" s="270" t="s">
        <v>335</v>
      </c>
      <c r="F280" s="327" t="s">
        <v>337</v>
      </c>
      <c r="G280" s="270">
        <v>1</v>
      </c>
      <c r="H280" s="270" t="s">
        <v>1305</v>
      </c>
      <c r="I280" s="324">
        <v>43621</v>
      </c>
      <c r="J280" s="270" t="s">
        <v>211</v>
      </c>
      <c r="K280" s="270" t="s">
        <v>479</v>
      </c>
      <c r="L280" s="270" t="s">
        <v>211</v>
      </c>
      <c r="M280" s="270" t="s">
        <v>1037</v>
      </c>
      <c r="N280" s="270">
        <v>61099090</v>
      </c>
      <c r="O280" s="325" t="s">
        <v>1172</v>
      </c>
      <c r="P280" s="326" t="s">
        <v>219</v>
      </c>
      <c r="Q280" s="270" t="s">
        <v>211</v>
      </c>
      <c r="R280" s="270" t="s">
        <v>211</v>
      </c>
      <c r="S280" s="270" t="s">
        <v>515</v>
      </c>
      <c r="T280" s="272" t="s">
        <v>211</v>
      </c>
      <c r="U280" s="272" t="s">
        <v>4</v>
      </c>
      <c r="V280" s="272" t="s">
        <v>212</v>
      </c>
      <c r="W280" s="272"/>
      <c r="X280" s="272" t="s">
        <v>1082</v>
      </c>
      <c r="Y280" s="272" t="s">
        <v>4</v>
      </c>
      <c r="Z280" s="272" t="s">
        <v>211</v>
      </c>
      <c r="AA280" s="272" t="s">
        <v>211</v>
      </c>
      <c r="AB280" s="272" t="s">
        <v>185</v>
      </c>
      <c r="AC280" s="272" t="s">
        <v>581</v>
      </c>
      <c r="AD280" s="272" t="s">
        <v>265</v>
      </c>
      <c r="AE280" s="272" t="s">
        <v>951</v>
      </c>
      <c r="AF280" s="270"/>
      <c r="AG280" s="272" t="s">
        <v>605</v>
      </c>
      <c r="AH280" s="272" t="s">
        <v>610</v>
      </c>
      <c r="AI280" s="272"/>
      <c r="AJ280" s="272" t="s">
        <v>740</v>
      </c>
      <c r="AK280" s="272"/>
      <c r="AL280" s="361" t="s">
        <v>650</v>
      </c>
      <c r="AM280" s="272" t="s">
        <v>652</v>
      </c>
      <c r="AN280" s="272"/>
      <c r="AO280" s="272"/>
      <c r="AP280" s="272"/>
      <c r="AQ280" s="272" t="s">
        <v>681</v>
      </c>
      <c r="AR280" s="272">
        <v>100</v>
      </c>
      <c r="AS280" s="366">
        <v>3.6</v>
      </c>
      <c r="AT280" s="273" t="s">
        <v>1250</v>
      </c>
      <c r="AU280" s="272">
        <v>600</v>
      </c>
      <c r="AV280" s="272" t="s">
        <v>707</v>
      </c>
      <c r="AW280" s="272">
        <v>0</v>
      </c>
      <c r="AX280" s="332"/>
      <c r="AY280" s="332"/>
      <c r="AZ280" s="332"/>
      <c r="BA280" s="274"/>
      <c r="BB280" s="273"/>
      <c r="BC280" s="273" t="s">
        <v>215</v>
      </c>
      <c r="BD280" s="273" t="s">
        <v>1042</v>
      </c>
      <c r="BE280" s="273" t="s">
        <v>1043</v>
      </c>
      <c r="BF280" s="273">
        <v>10.199999999999999</v>
      </c>
      <c r="BG280" s="273">
        <f>IFERROR((BV280*(1-Assumptions!$K$3))*(1-BT280),0)</f>
        <v>10.55824</v>
      </c>
      <c r="BH280" s="273">
        <f t="shared" si="64"/>
        <v>25.8</v>
      </c>
      <c r="BI280" s="273">
        <v>12.9</v>
      </c>
      <c r="BJ280" s="273"/>
      <c r="BK280" s="273"/>
      <c r="BL280" s="273"/>
      <c r="BM280" s="273"/>
      <c r="BN280" s="273">
        <f t="shared" si="65"/>
        <v>12.9</v>
      </c>
      <c r="BO280" s="328">
        <f>IFERROR(((IF(BN280&gt;0,BN280)))*INDEX(Assumptions!$B:$B,MATCH(AB280,Assumptions!$A:$A,0)),0)</f>
        <v>0</v>
      </c>
      <c r="BP280" s="273">
        <f>IFERROR(((IF(BN280&gt;0,BN280)))*INDEX(Assumptions!$C:$C,MATCH(AB280,Assumptions!$A:$A,0)),0)</f>
        <v>0</v>
      </c>
      <c r="BQ280" s="273">
        <f>IFERROR(((IF(BN280&gt;0,BN280)))*INDEX(Assumptions!$D:$D,MATCH(AB280,Assumptions!$A:$A,0)),0)</f>
        <v>0</v>
      </c>
      <c r="BR280" s="273">
        <f>IFERROR(((IF(BN280&gt;0,BN280)))*INDEX(Assumptions!$G:$G,MATCH(AC280,Assumptions!$F:$F,0)),0)</f>
        <v>0</v>
      </c>
      <c r="BS280" s="273">
        <f t="shared" si="66"/>
        <v>0</v>
      </c>
      <c r="BT280" s="329">
        <f>IFERROR(INDEX(Assumptions!$B:$B,MATCH(AB280,Assumptions!$A:$A,0))+INDEX(Assumptions!$C:$C,MATCH(AB280,Assumptions!$A:$A,0))+INDEX(Assumptions!$D:$D,MATCH(AB280,Assumptions!$A:$A,0))+INDEX(Assumptions!$G:$G,MATCH(AC280,Assumptions!$F:$F,0)),0)</f>
        <v>0</v>
      </c>
      <c r="BU280" s="273">
        <f t="shared" si="67"/>
        <v>12.9</v>
      </c>
      <c r="BV280" s="273">
        <f t="shared" si="68"/>
        <v>23.996000000000002</v>
      </c>
      <c r="BW280" s="273">
        <f t="shared" si="69"/>
        <v>25.205882352941178</v>
      </c>
      <c r="BX280" s="272">
        <v>2.5</v>
      </c>
      <c r="BY280" s="380">
        <v>59.99</v>
      </c>
      <c r="BZ280" s="330">
        <v>1</v>
      </c>
      <c r="CA280" s="273">
        <f t="shared" si="70"/>
        <v>12.9</v>
      </c>
      <c r="CB280" s="273">
        <f t="shared" si="71"/>
        <v>23.996000000000002</v>
      </c>
      <c r="CC280" s="367">
        <f t="shared" si="72"/>
        <v>0.4624104017336223</v>
      </c>
      <c r="CD280" s="273">
        <f t="shared" si="73"/>
        <v>335.40000000000003</v>
      </c>
      <c r="CE280" s="273"/>
      <c r="CF280" s="273"/>
      <c r="CG280" s="332"/>
      <c r="CH280" s="332"/>
      <c r="CI280" s="332"/>
      <c r="CJ280" s="332"/>
      <c r="CK280" s="332"/>
      <c r="CL280" s="332"/>
      <c r="CM280" s="332"/>
      <c r="CN280" s="332"/>
      <c r="CO280" s="272"/>
      <c r="CP280" s="272"/>
      <c r="CQ280" s="272"/>
      <c r="CR280" s="173">
        <v>13</v>
      </c>
      <c r="CS280" s="173" t="s">
        <v>211</v>
      </c>
      <c r="CT280" s="176" t="s">
        <v>735</v>
      </c>
      <c r="CU280" s="173"/>
      <c r="CV280" s="173"/>
      <c r="CW280" s="372"/>
      <c r="CX280" s="368"/>
      <c r="CY280" s="369"/>
      <c r="CZ280" s="370"/>
      <c r="DA280" s="370"/>
      <c r="DB280" s="370"/>
      <c r="DC280" s="371"/>
      <c r="DD280" s="372"/>
      <c r="DE280" s="372"/>
      <c r="DF280" s="372"/>
      <c r="DG280" s="372"/>
      <c r="DH280" s="372"/>
      <c r="DI280" s="372"/>
      <c r="DJ280" s="372"/>
      <c r="DK280" s="372"/>
      <c r="DL280" s="372"/>
      <c r="DM280" s="368"/>
      <c r="DN280" s="368"/>
      <c r="DO280" s="368"/>
      <c r="DP280" s="373"/>
      <c r="DQ280" s="373"/>
      <c r="DR280" s="373"/>
      <c r="DS280" s="374">
        <f t="shared" si="74"/>
        <v>0</v>
      </c>
      <c r="DT280" s="374">
        <f t="shared" si="75"/>
        <v>0</v>
      </c>
    </row>
    <row r="281" spans="1:124" s="66" customFormat="1" ht="15" customHeight="1">
      <c r="A281" s="269">
        <v>1240</v>
      </c>
      <c r="B281" s="269" t="s">
        <v>918</v>
      </c>
      <c r="C281" s="269" t="s">
        <v>1035</v>
      </c>
      <c r="D281" s="269">
        <v>7100</v>
      </c>
      <c r="E281" s="269" t="s">
        <v>335</v>
      </c>
      <c r="F281" s="269" t="s">
        <v>330</v>
      </c>
      <c r="G281" s="269">
        <v>1</v>
      </c>
      <c r="H281" s="269" t="s">
        <v>1305</v>
      </c>
      <c r="I281" s="339">
        <v>43614</v>
      </c>
      <c r="J281" s="269" t="s">
        <v>211</v>
      </c>
      <c r="K281" s="269" t="s">
        <v>479</v>
      </c>
      <c r="L281" s="269" t="s">
        <v>211</v>
      </c>
      <c r="M281" s="269" t="s">
        <v>1037</v>
      </c>
      <c r="N281" s="269">
        <v>61091000</v>
      </c>
      <c r="O281" s="377" t="s">
        <v>1038</v>
      </c>
      <c r="P281" s="282" t="s">
        <v>219</v>
      </c>
      <c r="Q281" s="269" t="s">
        <v>211</v>
      </c>
      <c r="R281" s="269" t="s">
        <v>211</v>
      </c>
      <c r="S281" s="269" t="s">
        <v>7</v>
      </c>
      <c r="T281" s="337" t="s">
        <v>211</v>
      </c>
      <c r="U281" s="337" t="s">
        <v>4</v>
      </c>
      <c r="V281" s="337" t="s">
        <v>212</v>
      </c>
      <c r="W281" s="337"/>
      <c r="X281" s="337" t="s">
        <v>1082</v>
      </c>
      <c r="Y281" s="337" t="s">
        <v>4</v>
      </c>
      <c r="Z281" s="337" t="s">
        <v>211</v>
      </c>
      <c r="AA281" s="337" t="s">
        <v>211</v>
      </c>
      <c r="AB281" s="337" t="s">
        <v>185</v>
      </c>
      <c r="AC281" s="337" t="s">
        <v>581</v>
      </c>
      <c r="AD281" s="337" t="s">
        <v>265</v>
      </c>
      <c r="AE281" s="337" t="s">
        <v>951</v>
      </c>
      <c r="AF281" s="269"/>
      <c r="AG281" s="337" t="s">
        <v>605</v>
      </c>
      <c r="AH281" s="337" t="s">
        <v>611</v>
      </c>
      <c r="AI281" s="337"/>
      <c r="AJ281" s="337" t="s">
        <v>740</v>
      </c>
      <c r="AK281" s="337"/>
      <c r="AL281" s="337" t="s">
        <v>650</v>
      </c>
      <c r="AM281" s="337" t="s">
        <v>213</v>
      </c>
      <c r="AN281" s="337"/>
      <c r="AO281" s="337"/>
      <c r="AP281" s="337"/>
      <c r="AQ281" s="337" t="s">
        <v>739</v>
      </c>
      <c r="AR281" s="337">
        <v>150</v>
      </c>
      <c r="AS281" s="379"/>
      <c r="AT281" s="380"/>
      <c r="AU281" s="337"/>
      <c r="AV281" s="337"/>
      <c r="AW281" s="337">
        <v>0</v>
      </c>
      <c r="AX281" s="381"/>
      <c r="AY281" s="381"/>
      <c r="AZ281" s="381"/>
      <c r="BA281" s="382"/>
      <c r="BB281" s="380"/>
      <c r="BC281" s="380" t="s">
        <v>215</v>
      </c>
      <c r="BD281" s="380" t="s">
        <v>1042</v>
      </c>
      <c r="BE281" s="380" t="s">
        <v>1043</v>
      </c>
      <c r="BF281" s="380">
        <v>8.5</v>
      </c>
      <c r="BG281" s="380">
        <f>IFERROR((BV281*(1-Assumptions!$K$3))*(1-BT281),0)</f>
        <v>8.7982399999999998</v>
      </c>
      <c r="BH281" s="380">
        <f t="shared" si="64"/>
        <v>17.8</v>
      </c>
      <c r="BI281" s="380">
        <v>8.9</v>
      </c>
      <c r="BJ281" s="380"/>
      <c r="BK281" s="380"/>
      <c r="BL281" s="380"/>
      <c r="BM281" s="380"/>
      <c r="BN281" s="380">
        <f t="shared" si="65"/>
        <v>8.9</v>
      </c>
      <c r="BO281" s="383">
        <f>IFERROR(((IF(BN281&gt;0,BN281)))*INDEX(Assumptions!$B:$B,MATCH(AB281,Assumptions!$A:$A,0)),0)</f>
        <v>0</v>
      </c>
      <c r="BP281" s="380">
        <f>IFERROR(((IF(BN281&gt;0,BN281)))*INDEX(Assumptions!$C:$C,MATCH(AB281,Assumptions!$A:$A,0)),0)</f>
        <v>0</v>
      </c>
      <c r="BQ281" s="380">
        <f>IFERROR(((IF(BN281&gt;0,BN281)))*INDEX(Assumptions!$D:$D,MATCH(AB281,Assumptions!$A:$A,0)),0)</f>
        <v>0</v>
      </c>
      <c r="BR281" s="380">
        <f>IFERROR(((IF(BN281&gt;0,BN281)))*INDEX(Assumptions!$G:$G,MATCH(AC281,Assumptions!$F:$F,0)),0)</f>
        <v>0</v>
      </c>
      <c r="BS281" s="380">
        <f t="shared" si="66"/>
        <v>0</v>
      </c>
      <c r="BT281" s="384">
        <f>IFERROR(INDEX(Assumptions!$B:$B,MATCH(AB281,Assumptions!$A:$A,0))+INDEX(Assumptions!$C:$C,MATCH(AB281,Assumptions!$A:$A,0))+INDEX(Assumptions!$D:$D,MATCH(AB281,Assumptions!$A:$A,0))+INDEX(Assumptions!$G:$G,MATCH(AC281,Assumptions!$F:$F,0)),0)</f>
        <v>0</v>
      </c>
      <c r="BU281" s="380">
        <f t="shared" si="67"/>
        <v>8.9</v>
      </c>
      <c r="BV281" s="380">
        <f t="shared" si="68"/>
        <v>19.996000000000002</v>
      </c>
      <c r="BW281" s="380">
        <f t="shared" si="69"/>
        <v>21.004201680672271</v>
      </c>
      <c r="BX281" s="337">
        <v>2.5</v>
      </c>
      <c r="BY281" s="380">
        <v>49.99</v>
      </c>
      <c r="BZ281" s="385">
        <v>1</v>
      </c>
      <c r="CA281" s="380">
        <f t="shared" si="70"/>
        <v>8.9</v>
      </c>
      <c r="CB281" s="380">
        <f t="shared" si="71"/>
        <v>19.996000000000002</v>
      </c>
      <c r="CC281" s="386">
        <f t="shared" si="72"/>
        <v>0.55491098219643931</v>
      </c>
      <c r="CD281" s="380">
        <f t="shared" si="73"/>
        <v>231.4</v>
      </c>
      <c r="CE281" s="380"/>
      <c r="CF281" s="380"/>
      <c r="CG281" s="381"/>
      <c r="CH281" s="381"/>
      <c r="CI281" s="381"/>
      <c r="CJ281" s="381"/>
      <c r="CK281" s="381"/>
      <c r="CL281" s="381"/>
      <c r="CM281" s="381"/>
      <c r="CN281" s="381"/>
      <c r="CO281" s="337"/>
      <c r="CP281" s="337"/>
      <c r="CQ281" s="337"/>
      <c r="CR281" s="387">
        <v>13</v>
      </c>
      <c r="CS281" s="387" t="s">
        <v>211</v>
      </c>
      <c r="CT281" s="395" t="s">
        <v>735</v>
      </c>
      <c r="CU281" s="387"/>
      <c r="CV281" s="387"/>
      <c r="CW281" s="392"/>
      <c r="CX281" s="388"/>
      <c r="CY281" s="389"/>
      <c r="CZ281" s="390"/>
      <c r="DA281" s="390"/>
      <c r="DB281" s="390"/>
      <c r="DC281" s="391"/>
      <c r="DD281" s="392"/>
      <c r="DE281" s="392"/>
      <c r="DF281" s="392"/>
      <c r="DG281" s="392"/>
      <c r="DH281" s="392"/>
      <c r="DI281" s="392"/>
      <c r="DJ281" s="392"/>
      <c r="DK281" s="392"/>
      <c r="DL281" s="392"/>
      <c r="DM281" s="388"/>
      <c r="DN281" s="388"/>
      <c r="DO281" s="388"/>
      <c r="DP281" s="393"/>
      <c r="DQ281" s="393"/>
      <c r="DR281" s="393"/>
      <c r="DS281" s="394">
        <f t="shared" si="74"/>
        <v>0</v>
      </c>
      <c r="DT281" s="394">
        <f t="shared" si="75"/>
        <v>0</v>
      </c>
    </row>
    <row r="282" spans="1:124" s="66" customFormat="1" ht="15" customHeight="1">
      <c r="A282" s="269">
        <v>1245</v>
      </c>
      <c r="B282" s="269" t="s">
        <v>919</v>
      </c>
      <c r="C282" s="269" t="s">
        <v>1078</v>
      </c>
      <c r="D282" s="269">
        <v>8112</v>
      </c>
      <c r="E282" s="269" t="s">
        <v>335</v>
      </c>
      <c r="F282" s="269" t="s">
        <v>307</v>
      </c>
      <c r="G282" s="269">
        <v>1</v>
      </c>
      <c r="H282" s="269" t="s">
        <v>1305</v>
      </c>
      <c r="I282" s="339">
        <v>43614</v>
      </c>
      <c r="J282" s="269" t="s">
        <v>211</v>
      </c>
      <c r="K282" s="269" t="s">
        <v>479</v>
      </c>
      <c r="L282" s="269" t="s">
        <v>211</v>
      </c>
      <c r="M282" s="269" t="s">
        <v>1037</v>
      </c>
      <c r="N282" s="269">
        <v>61091000</v>
      </c>
      <c r="O282" s="377" t="s">
        <v>1038</v>
      </c>
      <c r="P282" s="282" t="s">
        <v>219</v>
      </c>
      <c r="Q282" s="269" t="s">
        <v>211</v>
      </c>
      <c r="R282" s="269" t="s">
        <v>211</v>
      </c>
      <c r="S282" s="269" t="s">
        <v>7</v>
      </c>
      <c r="T282" s="337" t="s">
        <v>211</v>
      </c>
      <c r="U282" s="337" t="s">
        <v>4</v>
      </c>
      <c r="V282" s="337" t="s">
        <v>212</v>
      </c>
      <c r="W282" s="337"/>
      <c r="X282" s="337" t="s">
        <v>1082</v>
      </c>
      <c r="Y282" s="337" t="s">
        <v>4</v>
      </c>
      <c r="Z282" s="337" t="s">
        <v>211</v>
      </c>
      <c r="AA282" s="337" t="s">
        <v>211</v>
      </c>
      <c r="AB282" s="337" t="s">
        <v>185</v>
      </c>
      <c r="AC282" s="337" t="s">
        <v>581</v>
      </c>
      <c r="AD282" s="337" t="s">
        <v>265</v>
      </c>
      <c r="AE282" s="337" t="s">
        <v>951</v>
      </c>
      <c r="AF282" s="269"/>
      <c r="AG282" s="337" t="s">
        <v>605</v>
      </c>
      <c r="AH282" s="337" t="s">
        <v>611</v>
      </c>
      <c r="AI282" s="337"/>
      <c r="AJ282" s="337" t="s">
        <v>740</v>
      </c>
      <c r="AK282" s="337"/>
      <c r="AL282" s="337" t="s">
        <v>650</v>
      </c>
      <c r="AM282" s="337" t="s">
        <v>213</v>
      </c>
      <c r="AN282" s="337"/>
      <c r="AO282" s="337"/>
      <c r="AP282" s="337"/>
      <c r="AQ282" s="337" t="s">
        <v>739</v>
      </c>
      <c r="AR282" s="337">
        <v>150</v>
      </c>
      <c r="AS282" s="379"/>
      <c r="AT282" s="380"/>
      <c r="AU282" s="337"/>
      <c r="AV282" s="337"/>
      <c r="AW282" s="337">
        <v>0</v>
      </c>
      <c r="AX282" s="381"/>
      <c r="AY282" s="381"/>
      <c r="AZ282" s="381"/>
      <c r="BA282" s="382"/>
      <c r="BB282" s="380"/>
      <c r="BC282" s="380" t="s">
        <v>215</v>
      </c>
      <c r="BD282" s="380" t="s">
        <v>1042</v>
      </c>
      <c r="BE282" s="380" t="s">
        <v>1043</v>
      </c>
      <c r="BF282" s="380">
        <v>8.5</v>
      </c>
      <c r="BG282" s="380">
        <f>IFERROR((BV282*(1-Assumptions!$K$3))*(1-BT282),0)</f>
        <v>8.7982399999999998</v>
      </c>
      <c r="BH282" s="380">
        <f t="shared" si="64"/>
        <v>17.8</v>
      </c>
      <c r="BI282" s="380">
        <v>8.9</v>
      </c>
      <c r="BJ282" s="380"/>
      <c r="BK282" s="380"/>
      <c r="BL282" s="380"/>
      <c r="BM282" s="380"/>
      <c r="BN282" s="380">
        <f t="shared" si="65"/>
        <v>8.9</v>
      </c>
      <c r="BO282" s="383">
        <f>IFERROR(((IF(BN282&gt;0,BN282)))*INDEX(Assumptions!$B:$B,MATCH(AB282,Assumptions!$A:$A,0)),0)</f>
        <v>0</v>
      </c>
      <c r="BP282" s="380">
        <f>IFERROR(((IF(BN282&gt;0,BN282)))*INDEX(Assumptions!$C:$C,MATCH(AB282,Assumptions!$A:$A,0)),0)</f>
        <v>0</v>
      </c>
      <c r="BQ282" s="380">
        <f>IFERROR(((IF(BN282&gt;0,BN282)))*INDEX(Assumptions!$D:$D,MATCH(AB282,Assumptions!$A:$A,0)),0)</f>
        <v>0</v>
      </c>
      <c r="BR282" s="380">
        <f>IFERROR(((IF(BN282&gt;0,BN282)))*INDEX(Assumptions!$G:$G,MATCH(AC282,Assumptions!$F:$F,0)),0)</f>
        <v>0</v>
      </c>
      <c r="BS282" s="380">
        <f t="shared" si="66"/>
        <v>0</v>
      </c>
      <c r="BT282" s="384">
        <f>IFERROR(INDEX(Assumptions!$B:$B,MATCH(AB282,Assumptions!$A:$A,0))+INDEX(Assumptions!$C:$C,MATCH(AB282,Assumptions!$A:$A,0))+INDEX(Assumptions!$D:$D,MATCH(AB282,Assumptions!$A:$A,0))+INDEX(Assumptions!$G:$G,MATCH(AC282,Assumptions!$F:$F,0)),0)</f>
        <v>0</v>
      </c>
      <c r="BU282" s="380">
        <f t="shared" si="67"/>
        <v>8.9</v>
      </c>
      <c r="BV282" s="380">
        <f t="shared" si="68"/>
        <v>19.996000000000002</v>
      </c>
      <c r="BW282" s="380">
        <f t="shared" si="69"/>
        <v>21.004201680672271</v>
      </c>
      <c r="BX282" s="337">
        <v>2.5</v>
      </c>
      <c r="BY282" s="380">
        <v>49.99</v>
      </c>
      <c r="BZ282" s="385">
        <v>1</v>
      </c>
      <c r="CA282" s="380">
        <f t="shared" si="70"/>
        <v>8.9</v>
      </c>
      <c r="CB282" s="380">
        <f t="shared" si="71"/>
        <v>19.996000000000002</v>
      </c>
      <c r="CC282" s="386">
        <f t="shared" si="72"/>
        <v>0.55491098219643931</v>
      </c>
      <c r="CD282" s="380">
        <f t="shared" si="73"/>
        <v>71.2</v>
      </c>
      <c r="CE282" s="380"/>
      <c r="CF282" s="380"/>
      <c r="CG282" s="381"/>
      <c r="CH282" s="381"/>
      <c r="CI282" s="381"/>
      <c r="CJ282" s="381"/>
      <c r="CK282" s="381"/>
      <c r="CL282" s="381"/>
      <c r="CM282" s="381"/>
      <c r="CN282" s="381"/>
      <c r="CO282" s="337"/>
      <c r="CP282" s="337"/>
      <c r="CQ282" s="337"/>
      <c r="CR282" s="387">
        <v>4</v>
      </c>
      <c r="CS282" s="387">
        <v>9</v>
      </c>
      <c r="CT282" s="395" t="s">
        <v>735</v>
      </c>
      <c r="CU282" s="387"/>
      <c r="CV282" s="387"/>
      <c r="CW282" s="392"/>
      <c r="CX282" s="388"/>
      <c r="CY282" s="389"/>
      <c r="CZ282" s="390"/>
      <c r="DA282" s="390"/>
      <c r="DB282" s="390"/>
      <c r="DC282" s="391"/>
      <c r="DD282" s="392"/>
      <c r="DE282" s="392"/>
      <c r="DF282" s="392"/>
      <c r="DG282" s="392"/>
      <c r="DH282" s="392"/>
      <c r="DI282" s="392"/>
      <c r="DJ282" s="392"/>
      <c r="DK282" s="392"/>
      <c r="DL282" s="392"/>
      <c r="DM282" s="388"/>
      <c r="DN282" s="388"/>
      <c r="DO282" s="388"/>
      <c r="DP282" s="393"/>
      <c r="DQ282" s="393"/>
      <c r="DR282" s="393"/>
      <c r="DS282" s="394">
        <f t="shared" si="74"/>
        <v>0</v>
      </c>
      <c r="DT282" s="394">
        <f t="shared" si="75"/>
        <v>0</v>
      </c>
    </row>
    <row r="283" spans="1:124" s="412" customFormat="1" ht="15" customHeight="1">
      <c r="A283" s="270">
        <v>1255</v>
      </c>
      <c r="B283" s="269" t="s">
        <v>920</v>
      </c>
      <c r="C283" s="269" t="s">
        <v>1188</v>
      </c>
      <c r="D283" s="269">
        <v>7618</v>
      </c>
      <c r="E283" s="270" t="s">
        <v>335</v>
      </c>
      <c r="F283" s="270" t="s">
        <v>1281</v>
      </c>
      <c r="G283" s="270">
        <v>2</v>
      </c>
      <c r="H283" s="270" t="s">
        <v>1305</v>
      </c>
      <c r="I283" s="324">
        <v>43621</v>
      </c>
      <c r="J283" s="270" t="s">
        <v>211</v>
      </c>
      <c r="K283" s="270" t="s">
        <v>479</v>
      </c>
      <c r="L283" s="270" t="s">
        <v>211</v>
      </c>
      <c r="M283" s="270" t="s">
        <v>1037</v>
      </c>
      <c r="N283" s="270">
        <v>61099090</v>
      </c>
      <c r="O283" s="325" t="s">
        <v>1172</v>
      </c>
      <c r="P283" s="326" t="s">
        <v>219</v>
      </c>
      <c r="Q283" s="270" t="s">
        <v>211</v>
      </c>
      <c r="R283" s="270" t="s">
        <v>211</v>
      </c>
      <c r="S283" s="270" t="s">
        <v>515</v>
      </c>
      <c r="T283" s="272" t="s">
        <v>211</v>
      </c>
      <c r="U283" s="272" t="s">
        <v>4</v>
      </c>
      <c r="V283" s="272" t="s">
        <v>212</v>
      </c>
      <c r="W283" s="272" t="s">
        <v>211</v>
      </c>
      <c r="X283" s="272" t="s">
        <v>1082</v>
      </c>
      <c r="Y283" s="272" t="s">
        <v>4</v>
      </c>
      <c r="Z283" s="272" t="s">
        <v>211</v>
      </c>
      <c r="AA283" s="272" t="s">
        <v>211</v>
      </c>
      <c r="AB283" s="272" t="s">
        <v>185</v>
      </c>
      <c r="AC283" s="272" t="s">
        <v>581</v>
      </c>
      <c r="AD283" s="272" t="s">
        <v>265</v>
      </c>
      <c r="AE283" s="272" t="s">
        <v>951</v>
      </c>
      <c r="AF283" s="270"/>
      <c r="AG283" s="272" t="s">
        <v>605</v>
      </c>
      <c r="AH283" s="272" t="s">
        <v>610</v>
      </c>
      <c r="AI283" s="272"/>
      <c r="AJ283" s="272" t="s">
        <v>740</v>
      </c>
      <c r="AK283" s="272"/>
      <c r="AL283" s="361" t="s">
        <v>650</v>
      </c>
      <c r="AM283" s="272" t="s">
        <v>652</v>
      </c>
      <c r="AN283" s="272"/>
      <c r="AO283" s="272"/>
      <c r="AP283" s="272"/>
      <c r="AQ283" s="272" t="s">
        <v>681</v>
      </c>
      <c r="AR283" s="272">
        <v>150</v>
      </c>
      <c r="AS283" s="366">
        <v>3.6</v>
      </c>
      <c r="AT283" s="273" t="s">
        <v>1250</v>
      </c>
      <c r="AU283" s="272">
        <v>600</v>
      </c>
      <c r="AV283" s="272" t="s">
        <v>707</v>
      </c>
      <c r="AW283" s="272">
        <v>0</v>
      </c>
      <c r="AX283" s="332"/>
      <c r="AY283" s="332"/>
      <c r="AZ283" s="332"/>
      <c r="BA283" s="274"/>
      <c r="BB283" s="273"/>
      <c r="BC283" s="273" t="s">
        <v>215</v>
      </c>
      <c r="BD283" s="273" t="s">
        <v>1042</v>
      </c>
      <c r="BE283" s="273" t="s">
        <v>1043</v>
      </c>
      <c r="BF283" s="273">
        <v>11.9</v>
      </c>
      <c r="BG283" s="273">
        <f>IFERROR((BV283*(1-Assumptions!$K$3))*(1-BT283),0)</f>
        <v>12.318239999999998</v>
      </c>
      <c r="BH283" s="273">
        <f t="shared" si="64"/>
        <v>31.8</v>
      </c>
      <c r="BI283" s="273">
        <v>15.9</v>
      </c>
      <c r="BJ283" s="273"/>
      <c r="BK283" s="273"/>
      <c r="BL283" s="273"/>
      <c r="BM283" s="273"/>
      <c r="BN283" s="273">
        <f t="shared" si="65"/>
        <v>15.9</v>
      </c>
      <c r="BO283" s="328">
        <f>IFERROR(((IF(BN283&gt;0,BN283)))*INDEX(Assumptions!$B:$B,MATCH(AB283,Assumptions!$A:$A,0)),0)</f>
        <v>0</v>
      </c>
      <c r="BP283" s="273">
        <f>IFERROR(((IF(BN283&gt;0,BN283)))*INDEX(Assumptions!$C:$C,MATCH(AB283,Assumptions!$A:$A,0)),0)</f>
        <v>0</v>
      </c>
      <c r="BQ283" s="273">
        <f>IFERROR(((IF(BN283&gt;0,BN283)))*INDEX(Assumptions!$D:$D,MATCH(AB283,Assumptions!$A:$A,0)),0)</f>
        <v>0</v>
      </c>
      <c r="BR283" s="273">
        <f>IFERROR(((IF(BN283&gt;0,BN283)))*INDEX(Assumptions!$G:$G,MATCH(AC283,Assumptions!$F:$F,0)),0)</f>
        <v>0</v>
      </c>
      <c r="BS283" s="273">
        <f t="shared" si="66"/>
        <v>0</v>
      </c>
      <c r="BT283" s="329">
        <f>IFERROR(INDEX(Assumptions!$B:$B,MATCH(AB283,Assumptions!$A:$A,0))+INDEX(Assumptions!$C:$C,MATCH(AB283,Assumptions!$A:$A,0))+INDEX(Assumptions!$D:$D,MATCH(AB283,Assumptions!$A:$A,0))+INDEX(Assumptions!$G:$G,MATCH(AC283,Assumptions!$F:$F,0)),0)</f>
        <v>0</v>
      </c>
      <c r="BU283" s="273">
        <f t="shared" si="67"/>
        <v>15.9</v>
      </c>
      <c r="BV283" s="273">
        <f t="shared" si="68"/>
        <v>27.995999999999999</v>
      </c>
      <c r="BW283" s="273">
        <f t="shared" si="69"/>
        <v>29.407563025210084</v>
      </c>
      <c r="BX283" s="272">
        <v>2.5</v>
      </c>
      <c r="BY283" s="380">
        <v>69.989999999999995</v>
      </c>
      <c r="BZ283" s="330">
        <v>1</v>
      </c>
      <c r="CA283" s="273">
        <f t="shared" si="70"/>
        <v>15.9</v>
      </c>
      <c r="CB283" s="273">
        <f t="shared" si="71"/>
        <v>27.995999999999999</v>
      </c>
      <c r="CC283" s="367">
        <f t="shared" si="72"/>
        <v>0.43206172310330043</v>
      </c>
      <c r="CD283" s="273">
        <f t="shared" si="73"/>
        <v>127.2</v>
      </c>
      <c r="CE283" s="273"/>
      <c r="CF283" s="273"/>
      <c r="CG283" s="332"/>
      <c r="CH283" s="332"/>
      <c r="CI283" s="332"/>
      <c r="CJ283" s="332"/>
      <c r="CK283" s="332" t="s">
        <v>704</v>
      </c>
      <c r="CL283" s="332"/>
      <c r="CM283" s="332"/>
      <c r="CN283" s="332"/>
      <c r="CO283" s="272"/>
      <c r="CP283" s="272"/>
      <c r="CQ283" s="272"/>
      <c r="CR283" s="173">
        <v>4</v>
      </c>
      <c r="CS283" s="173">
        <v>9</v>
      </c>
      <c r="CT283" s="176" t="s">
        <v>735</v>
      </c>
      <c r="CU283" s="173"/>
      <c r="CV283" s="173"/>
      <c r="CW283" s="372"/>
      <c r="CX283" s="368"/>
      <c r="CY283" s="369"/>
      <c r="CZ283" s="370"/>
      <c r="DA283" s="370"/>
      <c r="DB283" s="370"/>
      <c r="DC283" s="371"/>
      <c r="DD283" s="372"/>
      <c r="DE283" s="372"/>
      <c r="DF283" s="372"/>
      <c r="DG283" s="372"/>
      <c r="DH283" s="372"/>
      <c r="DI283" s="372"/>
      <c r="DJ283" s="372"/>
      <c r="DK283" s="372"/>
      <c r="DL283" s="372"/>
      <c r="DM283" s="368"/>
      <c r="DN283" s="368"/>
      <c r="DO283" s="368"/>
      <c r="DP283" s="373"/>
      <c r="DQ283" s="373"/>
      <c r="DR283" s="373"/>
      <c r="DS283" s="374">
        <f t="shared" si="74"/>
        <v>0</v>
      </c>
      <c r="DT283" s="374">
        <f t="shared" si="75"/>
        <v>0</v>
      </c>
    </row>
    <row r="284" spans="1:124" s="412" customFormat="1" ht="15" customHeight="1">
      <c r="A284" s="270">
        <v>1260</v>
      </c>
      <c r="B284" s="269" t="s">
        <v>1215</v>
      </c>
      <c r="C284" s="269" t="s">
        <v>1078</v>
      </c>
      <c r="D284" s="269">
        <v>8126</v>
      </c>
      <c r="E284" s="270" t="s">
        <v>335</v>
      </c>
      <c r="F284" s="270" t="s">
        <v>340</v>
      </c>
      <c r="G284" s="270">
        <v>2</v>
      </c>
      <c r="H284" s="270" t="s">
        <v>1305</v>
      </c>
      <c r="I284" s="324">
        <v>43621</v>
      </c>
      <c r="J284" s="270" t="s">
        <v>211</v>
      </c>
      <c r="K284" s="270" t="s">
        <v>479</v>
      </c>
      <c r="L284" s="270" t="s">
        <v>211</v>
      </c>
      <c r="M284" s="270" t="s">
        <v>1037</v>
      </c>
      <c r="N284" s="270">
        <v>61099090</v>
      </c>
      <c r="O284" s="325" t="s">
        <v>1172</v>
      </c>
      <c r="P284" s="326" t="s">
        <v>219</v>
      </c>
      <c r="Q284" s="270" t="s">
        <v>211</v>
      </c>
      <c r="R284" s="270" t="s">
        <v>211</v>
      </c>
      <c r="S284" s="270" t="s">
        <v>515</v>
      </c>
      <c r="T284" s="272" t="s">
        <v>211</v>
      </c>
      <c r="U284" s="272" t="s">
        <v>4</v>
      </c>
      <c r="V284" s="272" t="s">
        <v>212</v>
      </c>
      <c r="W284" s="272" t="s">
        <v>211</v>
      </c>
      <c r="X284" s="272" t="s">
        <v>1082</v>
      </c>
      <c r="Y284" s="272" t="s">
        <v>4</v>
      </c>
      <c r="Z284" s="272" t="s">
        <v>211</v>
      </c>
      <c r="AA284" s="272" t="s">
        <v>211</v>
      </c>
      <c r="AB284" s="272" t="s">
        <v>185</v>
      </c>
      <c r="AC284" s="272" t="s">
        <v>581</v>
      </c>
      <c r="AD284" s="272" t="s">
        <v>265</v>
      </c>
      <c r="AE284" s="272" t="s">
        <v>951</v>
      </c>
      <c r="AF284" s="270"/>
      <c r="AG284" s="272" t="s">
        <v>605</v>
      </c>
      <c r="AH284" s="272" t="s">
        <v>610</v>
      </c>
      <c r="AI284" s="272"/>
      <c r="AJ284" s="272" t="s">
        <v>740</v>
      </c>
      <c r="AK284" s="272"/>
      <c r="AL284" s="361" t="s">
        <v>650</v>
      </c>
      <c r="AM284" s="272" t="s">
        <v>652</v>
      </c>
      <c r="AN284" s="272"/>
      <c r="AO284" s="272"/>
      <c r="AP284" s="272"/>
      <c r="AQ284" s="272" t="s">
        <v>681</v>
      </c>
      <c r="AR284" s="272">
        <v>150</v>
      </c>
      <c r="AS284" s="366">
        <v>3.6</v>
      </c>
      <c r="AT284" s="273" t="s">
        <v>1250</v>
      </c>
      <c r="AU284" s="272">
        <v>600</v>
      </c>
      <c r="AV284" s="272" t="s">
        <v>707</v>
      </c>
      <c r="AW284" s="272">
        <v>0</v>
      </c>
      <c r="AX284" s="332"/>
      <c r="AY284" s="332"/>
      <c r="AZ284" s="332"/>
      <c r="BA284" s="274"/>
      <c r="BB284" s="273"/>
      <c r="BC284" s="273" t="s">
        <v>215</v>
      </c>
      <c r="BD284" s="273" t="s">
        <v>1042</v>
      </c>
      <c r="BE284" s="273" t="s">
        <v>1043</v>
      </c>
      <c r="BF284" s="273">
        <v>11.9</v>
      </c>
      <c r="BG284" s="273">
        <f>IFERROR((BV284*(1-Assumptions!$K$3))*(1-BT284),0)</f>
        <v>12.318239999999998</v>
      </c>
      <c r="BH284" s="273">
        <f t="shared" si="64"/>
        <v>31.8</v>
      </c>
      <c r="BI284" s="273">
        <v>15.9</v>
      </c>
      <c r="BJ284" s="273"/>
      <c r="BK284" s="273"/>
      <c r="BL284" s="273"/>
      <c r="BM284" s="273"/>
      <c r="BN284" s="273">
        <f t="shared" si="65"/>
        <v>15.9</v>
      </c>
      <c r="BO284" s="328">
        <f>IFERROR(((IF(BN284&gt;0,BN284)))*INDEX(Assumptions!$B:$B,MATCH(AB284,Assumptions!$A:$A,0)),0)</f>
        <v>0</v>
      </c>
      <c r="BP284" s="273">
        <f>IFERROR(((IF(BN284&gt;0,BN284)))*INDEX(Assumptions!$C:$C,MATCH(AB284,Assumptions!$A:$A,0)),0)</f>
        <v>0</v>
      </c>
      <c r="BQ284" s="273">
        <f>IFERROR(((IF(BN284&gt;0,BN284)))*INDEX(Assumptions!$D:$D,MATCH(AB284,Assumptions!$A:$A,0)),0)</f>
        <v>0</v>
      </c>
      <c r="BR284" s="273">
        <f>IFERROR(((IF(BN284&gt;0,BN284)))*INDEX(Assumptions!$G:$G,MATCH(AC284,Assumptions!$F:$F,0)),0)</f>
        <v>0</v>
      </c>
      <c r="BS284" s="273">
        <f t="shared" si="66"/>
        <v>0</v>
      </c>
      <c r="BT284" s="329">
        <f>IFERROR(INDEX(Assumptions!$B:$B,MATCH(AB284,Assumptions!$A:$A,0))+INDEX(Assumptions!$C:$C,MATCH(AB284,Assumptions!$A:$A,0))+INDEX(Assumptions!$D:$D,MATCH(AB284,Assumptions!$A:$A,0))+INDEX(Assumptions!$G:$G,MATCH(AC284,Assumptions!$F:$F,0)),0)</f>
        <v>0</v>
      </c>
      <c r="BU284" s="273">
        <f t="shared" si="67"/>
        <v>15.9</v>
      </c>
      <c r="BV284" s="273">
        <f t="shared" si="68"/>
        <v>27.995999999999999</v>
      </c>
      <c r="BW284" s="273">
        <f t="shared" si="69"/>
        <v>29.407563025210084</v>
      </c>
      <c r="BX284" s="272">
        <v>2.5</v>
      </c>
      <c r="BY284" s="380">
        <v>69.989999999999995</v>
      </c>
      <c r="BZ284" s="330">
        <v>1</v>
      </c>
      <c r="CA284" s="273">
        <f t="shared" si="70"/>
        <v>15.9</v>
      </c>
      <c r="CB284" s="273">
        <f t="shared" si="71"/>
        <v>27.995999999999999</v>
      </c>
      <c r="CC284" s="367">
        <f t="shared" si="72"/>
        <v>0.43206172310330043</v>
      </c>
      <c r="CD284" s="273">
        <f t="shared" si="73"/>
        <v>413.40000000000003</v>
      </c>
      <c r="CE284" s="273"/>
      <c r="CF284" s="273"/>
      <c r="CG284" s="332"/>
      <c r="CH284" s="332"/>
      <c r="CI284" s="332"/>
      <c r="CJ284" s="332"/>
      <c r="CK284" s="332" t="s">
        <v>704</v>
      </c>
      <c r="CL284" s="332"/>
      <c r="CM284" s="332"/>
      <c r="CN284" s="332"/>
      <c r="CO284" s="272"/>
      <c r="CP284" s="272"/>
      <c r="CQ284" s="272"/>
      <c r="CR284" s="173">
        <v>13</v>
      </c>
      <c r="CS284" s="173" t="s">
        <v>211</v>
      </c>
      <c r="CT284" s="176" t="s">
        <v>735</v>
      </c>
      <c r="CU284" s="173"/>
      <c r="CV284" s="173"/>
      <c r="CW284" s="372"/>
      <c r="CX284" s="368"/>
      <c r="CY284" s="369"/>
      <c r="CZ284" s="370"/>
      <c r="DA284" s="370"/>
      <c r="DB284" s="370"/>
      <c r="DC284" s="371"/>
      <c r="DD284" s="372"/>
      <c r="DE284" s="372"/>
      <c r="DF284" s="372"/>
      <c r="DG284" s="372"/>
      <c r="DH284" s="372"/>
      <c r="DI284" s="372"/>
      <c r="DJ284" s="372"/>
      <c r="DK284" s="372"/>
      <c r="DL284" s="372"/>
      <c r="DM284" s="368"/>
      <c r="DN284" s="368"/>
      <c r="DO284" s="368"/>
      <c r="DP284" s="373"/>
      <c r="DQ284" s="373"/>
      <c r="DR284" s="373"/>
      <c r="DS284" s="374">
        <f t="shared" si="74"/>
        <v>0</v>
      </c>
      <c r="DT284" s="374">
        <f t="shared" si="75"/>
        <v>0</v>
      </c>
    </row>
    <row r="285" spans="1:124" s="412" customFormat="1" ht="15" customHeight="1">
      <c r="A285" s="270">
        <v>1265</v>
      </c>
      <c r="B285" s="269" t="s">
        <v>1216</v>
      </c>
      <c r="C285" s="269" t="s">
        <v>1187</v>
      </c>
      <c r="D285" s="269">
        <v>7920</v>
      </c>
      <c r="E285" s="270" t="s">
        <v>335</v>
      </c>
      <c r="F285" s="270" t="s">
        <v>341</v>
      </c>
      <c r="G285" s="270">
        <v>2</v>
      </c>
      <c r="H285" s="270" t="s">
        <v>1305</v>
      </c>
      <c r="I285" s="324">
        <v>43621</v>
      </c>
      <c r="J285" s="270" t="s">
        <v>211</v>
      </c>
      <c r="K285" s="270" t="s">
        <v>479</v>
      </c>
      <c r="L285" s="270" t="s">
        <v>211</v>
      </c>
      <c r="M285" s="270" t="s">
        <v>1037</v>
      </c>
      <c r="N285" s="270">
        <v>61099090</v>
      </c>
      <c r="O285" s="325" t="s">
        <v>1172</v>
      </c>
      <c r="P285" s="326" t="s">
        <v>219</v>
      </c>
      <c r="Q285" s="270" t="s">
        <v>211</v>
      </c>
      <c r="R285" s="270" t="s">
        <v>211</v>
      </c>
      <c r="S285" s="270" t="s">
        <v>515</v>
      </c>
      <c r="T285" s="272" t="s">
        <v>211</v>
      </c>
      <c r="U285" s="272" t="s">
        <v>4</v>
      </c>
      <c r="V285" s="272" t="s">
        <v>212</v>
      </c>
      <c r="W285" s="272" t="s">
        <v>211</v>
      </c>
      <c r="X285" s="272" t="s">
        <v>1082</v>
      </c>
      <c r="Y285" s="272" t="s">
        <v>4</v>
      </c>
      <c r="Z285" s="272" t="s">
        <v>211</v>
      </c>
      <c r="AA285" s="272" t="s">
        <v>211</v>
      </c>
      <c r="AB285" s="272" t="s">
        <v>185</v>
      </c>
      <c r="AC285" s="272" t="s">
        <v>581</v>
      </c>
      <c r="AD285" s="272" t="s">
        <v>265</v>
      </c>
      <c r="AE285" s="272" t="s">
        <v>951</v>
      </c>
      <c r="AF285" s="270"/>
      <c r="AG285" s="272" t="s">
        <v>605</v>
      </c>
      <c r="AH285" s="272" t="s">
        <v>610</v>
      </c>
      <c r="AI285" s="272"/>
      <c r="AJ285" s="272" t="s">
        <v>740</v>
      </c>
      <c r="AK285" s="272"/>
      <c r="AL285" s="361" t="s">
        <v>650</v>
      </c>
      <c r="AM285" s="272" t="s">
        <v>652</v>
      </c>
      <c r="AN285" s="272"/>
      <c r="AO285" s="272"/>
      <c r="AP285" s="272"/>
      <c r="AQ285" s="272" t="s">
        <v>681</v>
      </c>
      <c r="AR285" s="272">
        <v>150</v>
      </c>
      <c r="AS285" s="366">
        <v>3.6</v>
      </c>
      <c r="AT285" s="273" t="s">
        <v>1250</v>
      </c>
      <c r="AU285" s="272">
        <v>600</v>
      </c>
      <c r="AV285" s="272" t="s">
        <v>707</v>
      </c>
      <c r="AW285" s="272">
        <v>0</v>
      </c>
      <c r="AX285" s="332"/>
      <c r="AY285" s="332"/>
      <c r="AZ285" s="332"/>
      <c r="BA285" s="274"/>
      <c r="BB285" s="273"/>
      <c r="BC285" s="273" t="s">
        <v>215</v>
      </c>
      <c r="BD285" s="273" t="s">
        <v>1042</v>
      </c>
      <c r="BE285" s="273" t="s">
        <v>1043</v>
      </c>
      <c r="BF285" s="273">
        <v>11.9</v>
      </c>
      <c r="BG285" s="273">
        <f>IFERROR((BV285*(1-Assumptions!$K$3))*(1-BT285),0)</f>
        <v>12.318239999999998</v>
      </c>
      <c r="BH285" s="273">
        <f t="shared" si="64"/>
        <v>31.8</v>
      </c>
      <c r="BI285" s="273">
        <v>15.9</v>
      </c>
      <c r="BJ285" s="273"/>
      <c r="BK285" s="273"/>
      <c r="BL285" s="273"/>
      <c r="BM285" s="273"/>
      <c r="BN285" s="273">
        <f t="shared" si="65"/>
        <v>15.9</v>
      </c>
      <c r="BO285" s="328">
        <f>IFERROR(((IF(BN285&gt;0,BN285)))*INDEX(Assumptions!$B:$B,MATCH(AB285,Assumptions!$A:$A,0)),0)</f>
        <v>0</v>
      </c>
      <c r="BP285" s="273">
        <f>IFERROR(((IF(BN285&gt;0,BN285)))*INDEX(Assumptions!$C:$C,MATCH(AB285,Assumptions!$A:$A,0)),0)</f>
        <v>0</v>
      </c>
      <c r="BQ285" s="273">
        <f>IFERROR(((IF(BN285&gt;0,BN285)))*INDEX(Assumptions!$D:$D,MATCH(AB285,Assumptions!$A:$A,0)),0)</f>
        <v>0</v>
      </c>
      <c r="BR285" s="273">
        <f>IFERROR(((IF(BN285&gt;0,BN285)))*INDEX(Assumptions!$G:$G,MATCH(AC285,Assumptions!$F:$F,0)),0)</f>
        <v>0</v>
      </c>
      <c r="BS285" s="273">
        <f t="shared" si="66"/>
        <v>0</v>
      </c>
      <c r="BT285" s="329">
        <f>IFERROR(INDEX(Assumptions!$B:$B,MATCH(AB285,Assumptions!$A:$A,0))+INDEX(Assumptions!$C:$C,MATCH(AB285,Assumptions!$A:$A,0))+INDEX(Assumptions!$D:$D,MATCH(AB285,Assumptions!$A:$A,0))+INDEX(Assumptions!$G:$G,MATCH(AC285,Assumptions!$F:$F,0)),0)</f>
        <v>0</v>
      </c>
      <c r="BU285" s="273">
        <f t="shared" si="67"/>
        <v>15.9</v>
      </c>
      <c r="BV285" s="273">
        <f t="shared" si="68"/>
        <v>27.995999999999999</v>
      </c>
      <c r="BW285" s="273">
        <f t="shared" si="69"/>
        <v>29.407563025210084</v>
      </c>
      <c r="BX285" s="272">
        <v>2.5</v>
      </c>
      <c r="BY285" s="380">
        <v>69.989999999999995</v>
      </c>
      <c r="BZ285" s="330">
        <v>1</v>
      </c>
      <c r="CA285" s="273">
        <f t="shared" si="70"/>
        <v>15.9</v>
      </c>
      <c r="CB285" s="273">
        <f t="shared" si="71"/>
        <v>27.995999999999999</v>
      </c>
      <c r="CC285" s="367">
        <f t="shared" si="72"/>
        <v>0.43206172310330043</v>
      </c>
      <c r="CD285" s="273">
        <f t="shared" si="73"/>
        <v>413.40000000000003</v>
      </c>
      <c r="CE285" s="273"/>
      <c r="CF285" s="273"/>
      <c r="CG285" s="332"/>
      <c r="CH285" s="332"/>
      <c r="CI285" s="332"/>
      <c r="CJ285" s="332"/>
      <c r="CK285" s="332" t="s">
        <v>704</v>
      </c>
      <c r="CL285" s="332"/>
      <c r="CM285" s="332"/>
      <c r="CN285" s="332"/>
      <c r="CO285" s="272"/>
      <c r="CP285" s="272"/>
      <c r="CQ285" s="272"/>
      <c r="CR285" s="173">
        <v>13</v>
      </c>
      <c r="CS285" s="173" t="s">
        <v>211</v>
      </c>
      <c r="CT285" s="176" t="s">
        <v>735</v>
      </c>
      <c r="CU285" s="173"/>
      <c r="CV285" s="173"/>
      <c r="CW285" s="372"/>
      <c r="CX285" s="368"/>
      <c r="CY285" s="369"/>
      <c r="CZ285" s="370"/>
      <c r="DA285" s="370"/>
      <c r="DB285" s="370"/>
      <c r="DC285" s="371"/>
      <c r="DD285" s="372"/>
      <c r="DE285" s="372"/>
      <c r="DF285" s="372"/>
      <c r="DG285" s="372"/>
      <c r="DH285" s="372"/>
      <c r="DI285" s="372"/>
      <c r="DJ285" s="372"/>
      <c r="DK285" s="372"/>
      <c r="DL285" s="372"/>
      <c r="DM285" s="368"/>
      <c r="DN285" s="368"/>
      <c r="DO285" s="368"/>
      <c r="DP285" s="373"/>
      <c r="DQ285" s="373"/>
      <c r="DR285" s="373"/>
      <c r="DS285" s="374">
        <f t="shared" si="74"/>
        <v>0</v>
      </c>
      <c r="DT285" s="374">
        <f t="shared" si="75"/>
        <v>0</v>
      </c>
    </row>
    <row r="286" spans="1:124" s="412" customFormat="1" ht="15" customHeight="1">
      <c r="A286" s="270">
        <v>1265</v>
      </c>
      <c r="B286" s="269" t="s">
        <v>1217</v>
      </c>
      <c r="C286" s="269" t="s">
        <v>1078</v>
      </c>
      <c r="D286" s="269">
        <v>8143</v>
      </c>
      <c r="E286" s="270" t="s">
        <v>335</v>
      </c>
      <c r="F286" s="270" t="s">
        <v>342</v>
      </c>
      <c r="G286" s="270">
        <v>2</v>
      </c>
      <c r="H286" s="270" t="s">
        <v>1305</v>
      </c>
      <c r="I286" s="339">
        <v>43614</v>
      </c>
      <c r="J286" s="270" t="s">
        <v>211</v>
      </c>
      <c r="K286" s="270" t="s">
        <v>479</v>
      </c>
      <c r="L286" s="270" t="s">
        <v>211</v>
      </c>
      <c r="M286" s="270" t="s">
        <v>1037</v>
      </c>
      <c r="N286" s="270">
        <v>61091000</v>
      </c>
      <c r="O286" s="325" t="s">
        <v>1038</v>
      </c>
      <c r="P286" s="326" t="s">
        <v>219</v>
      </c>
      <c r="Q286" s="270" t="s">
        <v>211</v>
      </c>
      <c r="R286" s="270" t="s">
        <v>211</v>
      </c>
      <c r="S286" s="270" t="s">
        <v>515</v>
      </c>
      <c r="T286" s="272" t="s">
        <v>211</v>
      </c>
      <c r="U286" s="272" t="s">
        <v>4</v>
      </c>
      <c r="V286" s="272" t="s">
        <v>212</v>
      </c>
      <c r="W286" s="272" t="s">
        <v>211</v>
      </c>
      <c r="X286" s="272" t="s">
        <v>1082</v>
      </c>
      <c r="Y286" s="272" t="s">
        <v>4</v>
      </c>
      <c r="Z286" s="272" t="s">
        <v>211</v>
      </c>
      <c r="AA286" s="272" t="s">
        <v>211</v>
      </c>
      <c r="AB286" s="272" t="s">
        <v>185</v>
      </c>
      <c r="AC286" s="272" t="s">
        <v>581</v>
      </c>
      <c r="AD286" s="272" t="s">
        <v>265</v>
      </c>
      <c r="AE286" s="272" t="s">
        <v>951</v>
      </c>
      <c r="AF286" s="270"/>
      <c r="AG286" s="272" t="s">
        <v>605</v>
      </c>
      <c r="AH286" s="272" t="s">
        <v>611</v>
      </c>
      <c r="AI286" s="272"/>
      <c r="AJ286" s="272" t="s">
        <v>740</v>
      </c>
      <c r="AK286" s="272"/>
      <c r="AL286" s="361" t="s">
        <v>650</v>
      </c>
      <c r="AM286" s="272" t="s">
        <v>213</v>
      </c>
      <c r="AN286" s="272"/>
      <c r="AO286" s="272"/>
      <c r="AP286" s="272"/>
      <c r="AQ286" s="272" t="s">
        <v>739</v>
      </c>
      <c r="AR286" s="272">
        <v>150</v>
      </c>
      <c r="AS286" s="366"/>
      <c r="AT286" s="273"/>
      <c r="AU286" s="272"/>
      <c r="AV286" s="272"/>
      <c r="AW286" s="272">
        <v>0</v>
      </c>
      <c r="AX286" s="332"/>
      <c r="AY286" s="332"/>
      <c r="AZ286" s="332"/>
      <c r="BA286" s="274"/>
      <c r="BB286" s="273"/>
      <c r="BC286" s="273" t="s">
        <v>215</v>
      </c>
      <c r="BD286" s="273" t="s">
        <v>1042</v>
      </c>
      <c r="BE286" s="273" t="s">
        <v>1043</v>
      </c>
      <c r="BF286" s="273">
        <v>8.5</v>
      </c>
      <c r="BG286" s="273">
        <f>IFERROR((BV286*(1-Assumptions!$K$3))*(1-BT286),0)</f>
        <v>8.7982399999999998</v>
      </c>
      <c r="BH286" s="273">
        <f t="shared" si="64"/>
        <v>17.8</v>
      </c>
      <c r="BI286" s="273">
        <v>8.9</v>
      </c>
      <c r="BJ286" s="273"/>
      <c r="BK286" s="273"/>
      <c r="BL286" s="273"/>
      <c r="BM286" s="273"/>
      <c r="BN286" s="273">
        <f t="shared" si="65"/>
        <v>8.9</v>
      </c>
      <c r="BO286" s="328">
        <f>IFERROR(((IF(BN286&gt;0,BN286)))*INDEX(Assumptions!$B:$B,MATCH(AB286,Assumptions!$A:$A,0)),0)</f>
        <v>0</v>
      </c>
      <c r="BP286" s="273">
        <f>IFERROR(((IF(BN286&gt;0,BN286)))*INDEX(Assumptions!$C:$C,MATCH(AB286,Assumptions!$A:$A,0)),0)</f>
        <v>0</v>
      </c>
      <c r="BQ286" s="273">
        <f>IFERROR(((IF(BN286&gt;0,BN286)))*INDEX(Assumptions!$D:$D,MATCH(AB286,Assumptions!$A:$A,0)),0)</f>
        <v>0</v>
      </c>
      <c r="BR286" s="273">
        <f>IFERROR(((IF(BN286&gt;0,BN286)))*INDEX(Assumptions!$G:$G,MATCH(AC286,Assumptions!$F:$F,0)),0)</f>
        <v>0</v>
      </c>
      <c r="BS286" s="273">
        <f t="shared" si="66"/>
        <v>0</v>
      </c>
      <c r="BT286" s="329">
        <f>IFERROR(INDEX(Assumptions!$B:$B,MATCH(AB286,Assumptions!$A:$A,0))+INDEX(Assumptions!$C:$C,MATCH(AB286,Assumptions!$A:$A,0))+INDEX(Assumptions!$D:$D,MATCH(AB286,Assumptions!$A:$A,0))+INDEX(Assumptions!$G:$G,MATCH(AC286,Assumptions!$F:$F,0)),0)</f>
        <v>0</v>
      </c>
      <c r="BU286" s="273">
        <f t="shared" si="67"/>
        <v>8.9</v>
      </c>
      <c r="BV286" s="273">
        <f t="shared" si="68"/>
        <v>19.996000000000002</v>
      </c>
      <c r="BW286" s="273">
        <f t="shared" si="69"/>
        <v>21.004201680672271</v>
      </c>
      <c r="BX286" s="272">
        <v>2.5</v>
      </c>
      <c r="BY286" s="273">
        <v>49.99</v>
      </c>
      <c r="BZ286" s="330">
        <v>1</v>
      </c>
      <c r="CA286" s="273">
        <f t="shared" si="70"/>
        <v>8.9</v>
      </c>
      <c r="CB286" s="273">
        <f t="shared" si="71"/>
        <v>19.996000000000002</v>
      </c>
      <c r="CC286" s="367">
        <f t="shared" si="72"/>
        <v>0.55491098219643931</v>
      </c>
      <c r="CD286" s="273">
        <f t="shared" si="73"/>
        <v>195.8</v>
      </c>
      <c r="CE286" s="273"/>
      <c r="CF286" s="273"/>
      <c r="CG286" s="332"/>
      <c r="CH286" s="332"/>
      <c r="CI286" s="332"/>
      <c r="CJ286" s="332"/>
      <c r="CK286" s="332"/>
      <c r="CL286" s="332"/>
      <c r="CM286" s="332"/>
      <c r="CN286" s="332"/>
      <c r="CO286" s="272"/>
      <c r="CP286" s="272"/>
      <c r="CQ286" s="272"/>
      <c r="CR286" s="173">
        <v>11</v>
      </c>
      <c r="CS286" s="173" t="s">
        <v>211</v>
      </c>
      <c r="CT286" s="176" t="s">
        <v>735</v>
      </c>
      <c r="CU286" s="173"/>
      <c r="CV286" s="173"/>
      <c r="CW286" s="372"/>
      <c r="CX286" s="368"/>
      <c r="CY286" s="369"/>
      <c r="CZ286" s="370"/>
      <c r="DA286" s="370"/>
      <c r="DB286" s="370"/>
      <c r="DC286" s="371"/>
      <c r="DD286" s="372"/>
      <c r="DE286" s="372"/>
      <c r="DF286" s="372"/>
      <c r="DG286" s="372"/>
      <c r="DH286" s="372"/>
      <c r="DI286" s="372"/>
      <c r="DJ286" s="372"/>
      <c r="DK286" s="372"/>
      <c r="DL286" s="372"/>
      <c r="DM286" s="368"/>
      <c r="DN286" s="368"/>
      <c r="DO286" s="368"/>
      <c r="DP286" s="373"/>
      <c r="DQ286" s="373"/>
      <c r="DR286" s="373"/>
      <c r="DS286" s="374">
        <f t="shared" si="74"/>
        <v>0</v>
      </c>
      <c r="DT286" s="374">
        <f t="shared" si="75"/>
        <v>0</v>
      </c>
    </row>
    <row r="287" spans="1:124" s="412" customFormat="1" ht="15" customHeight="1">
      <c r="A287" s="270">
        <v>1266</v>
      </c>
      <c r="B287" s="269" t="s">
        <v>1218</v>
      </c>
      <c r="C287" s="269" t="s">
        <v>1035</v>
      </c>
      <c r="D287" s="269">
        <v>7118</v>
      </c>
      <c r="E287" s="270" t="s">
        <v>335</v>
      </c>
      <c r="F287" s="270" t="s">
        <v>343</v>
      </c>
      <c r="G287" s="270">
        <v>2</v>
      </c>
      <c r="H287" s="270" t="s">
        <v>1305</v>
      </c>
      <c r="I287" s="339">
        <v>43614</v>
      </c>
      <c r="J287" s="270" t="s">
        <v>211</v>
      </c>
      <c r="K287" s="270" t="s">
        <v>479</v>
      </c>
      <c r="L287" s="270" t="s">
        <v>211</v>
      </c>
      <c r="M287" s="270" t="s">
        <v>1037</v>
      </c>
      <c r="N287" s="270">
        <v>61091000</v>
      </c>
      <c r="O287" s="325" t="s">
        <v>1038</v>
      </c>
      <c r="P287" s="326" t="s">
        <v>219</v>
      </c>
      <c r="Q287" s="270" t="s">
        <v>211</v>
      </c>
      <c r="R287" s="270" t="s">
        <v>211</v>
      </c>
      <c r="S287" s="270" t="s">
        <v>515</v>
      </c>
      <c r="T287" s="272" t="s">
        <v>211</v>
      </c>
      <c r="U287" s="272" t="s">
        <v>4</v>
      </c>
      <c r="V287" s="272" t="s">
        <v>212</v>
      </c>
      <c r="W287" s="272" t="s">
        <v>211</v>
      </c>
      <c r="X287" s="272" t="s">
        <v>1082</v>
      </c>
      <c r="Y287" s="272" t="s">
        <v>4</v>
      </c>
      <c r="Z287" s="272" t="s">
        <v>211</v>
      </c>
      <c r="AA287" s="272" t="s">
        <v>211</v>
      </c>
      <c r="AB287" s="272" t="s">
        <v>185</v>
      </c>
      <c r="AC287" s="272" t="s">
        <v>581</v>
      </c>
      <c r="AD287" s="272" t="s">
        <v>265</v>
      </c>
      <c r="AE287" s="272" t="s">
        <v>951</v>
      </c>
      <c r="AF287" s="270"/>
      <c r="AG287" s="272" t="s">
        <v>605</v>
      </c>
      <c r="AH287" s="272" t="s">
        <v>611</v>
      </c>
      <c r="AI287" s="272"/>
      <c r="AJ287" s="272" t="s">
        <v>740</v>
      </c>
      <c r="AK287" s="272"/>
      <c r="AL287" s="361" t="s">
        <v>650</v>
      </c>
      <c r="AM287" s="272" t="s">
        <v>213</v>
      </c>
      <c r="AN287" s="272"/>
      <c r="AO287" s="272"/>
      <c r="AP287" s="272"/>
      <c r="AQ287" s="272" t="s">
        <v>739</v>
      </c>
      <c r="AR287" s="272">
        <v>150</v>
      </c>
      <c r="AS287" s="366"/>
      <c r="AT287" s="273"/>
      <c r="AU287" s="272"/>
      <c r="AV287" s="272"/>
      <c r="AW287" s="272">
        <v>0</v>
      </c>
      <c r="AX287" s="332"/>
      <c r="AY287" s="332"/>
      <c r="AZ287" s="332"/>
      <c r="BA287" s="274"/>
      <c r="BB287" s="273"/>
      <c r="BC287" s="273" t="s">
        <v>215</v>
      </c>
      <c r="BD287" s="273" t="s">
        <v>1042</v>
      </c>
      <c r="BE287" s="273" t="s">
        <v>1043</v>
      </c>
      <c r="BF287" s="273">
        <v>8.5</v>
      </c>
      <c r="BG287" s="273">
        <f>IFERROR((BV287*(1-Assumptions!$K$3))*(1-BT287),0)</f>
        <v>8.7982399999999998</v>
      </c>
      <c r="BH287" s="273">
        <f t="shared" si="64"/>
        <v>17.8</v>
      </c>
      <c r="BI287" s="273">
        <v>8.9</v>
      </c>
      <c r="BJ287" s="273"/>
      <c r="BK287" s="273"/>
      <c r="BL287" s="273"/>
      <c r="BM287" s="273"/>
      <c r="BN287" s="273">
        <f t="shared" si="65"/>
        <v>8.9</v>
      </c>
      <c r="BO287" s="328">
        <f>IFERROR(((IF(BN287&gt;0,BN287)))*INDEX(Assumptions!$B:$B,MATCH(AB287,Assumptions!$A:$A,0)),0)</f>
        <v>0</v>
      </c>
      <c r="BP287" s="273">
        <f>IFERROR(((IF(BN287&gt;0,BN287)))*INDEX(Assumptions!$C:$C,MATCH(AB287,Assumptions!$A:$A,0)),0)</f>
        <v>0</v>
      </c>
      <c r="BQ287" s="273">
        <f>IFERROR(((IF(BN287&gt;0,BN287)))*INDEX(Assumptions!$D:$D,MATCH(AB287,Assumptions!$A:$A,0)),0)</f>
        <v>0</v>
      </c>
      <c r="BR287" s="273">
        <f>IFERROR(((IF(BN287&gt;0,BN287)))*INDEX(Assumptions!$G:$G,MATCH(AC287,Assumptions!$F:$F,0)),0)</f>
        <v>0</v>
      </c>
      <c r="BS287" s="273">
        <f t="shared" si="66"/>
        <v>0</v>
      </c>
      <c r="BT287" s="329">
        <f>IFERROR(INDEX(Assumptions!$B:$B,MATCH(AB287,Assumptions!$A:$A,0))+INDEX(Assumptions!$C:$C,MATCH(AB287,Assumptions!$A:$A,0))+INDEX(Assumptions!$D:$D,MATCH(AB287,Assumptions!$A:$A,0))+INDEX(Assumptions!$G:$G,MATCH(AC287,Assumptions!$F:$F,0)),0)</f>
        <v>0</v>
      </c>
      <c r="BU287" s="273">
        <f t="shared" si="67"/>
        <v>8.9</v>
      </c>
      <c r="BV287" s="273">
        <f t="shared" si="68"/>
        <v>19.996000000000002</v>
      </c>
      <c r="BW287" s="273">
        <f t="shared" si="69"/>
        <v>21.004201680672271</v>
      </c>
      <c r="BX287" s="272">
        <v>2.5</v>
      </c>
      <c r="BY287" s="273">
        <v>49.99</v>
      </c>
      <c r="BZ287" s="330">
        <v>1</v>
      </c>
      <c r="CA287" s="273">
        <f t="shared" si="70"/>
        <v>8.9</v>
      </c>
      <c r="CB287" s="273">
        <f t="shared" si="71"/>
        <v>19.996000000000002</v>
      </c>
      <c r="CC287" s="367">
        <f t="shared" si="72"/>
        <v>0.55491098219643931</v>
      </c>
      <c r="CD287" s="273">
        <f t="shared" si="73"/>
        <v>195.8</v>
      </c>
      <c r="CE287" s="273"/>
      <c r="CF287" s="273"/>
      <c r="CG287" s="332"/>
      <c r="CH287" s="332"/>
      <c r="CI287" s="332"/>
      <c r="CJ287" s="332"/>
      <c r="CK287" s="332"/>
      <c r="CL287" s="332"/>
      <c r="CM287" s="332"/>
      <c r="CN287" s="332"/>
      <c r="CO287" s="272"/>
      <c r="CP287" s="272"/>
      <c r="CQ287" s="272"/>
      <c r="CR287" s="173">
        <v>11</v>
      </c>
      <c r="CS287" s="173" t="s">
        <v>211</v>
      </c>
      <c r="CT287" s="176" t="s">
        <v>735</v>
      </c>
      <c r="CU287" s="173"/>
      <c r="CV287" s="173"/>
      <c r="CW287" s="372"/>
      <c r="CX287" s="368"/>
      <c r="CY287" s="369"/>
      <c r="CZ287" s="370"/>
      <c r="DA287" s="370"/>
      <c r="DB287" s="370"/>
      <c r="DC287" s="371"/>
      <c r="DD287" s="372"/>
      <c r="DE287" s="372"/>
      <c r="DF287" s="372"/>
      <c r="DG287" s="372"/>
      <c r="DH287" s="372"/>
      <c r="DI287" s="372"/>
      <c r="DJ287" s="372"/>
      <c r="DK287" s="372"/>
      <c r="DL287" s="372"/>
      <c r="DM287" s="368"/>
      <c r="DN287" s="368"/>
      <c r="DO287" s="368"/>
      <c r="DP287" s="373"/>
      <c r="DQ287" s="373"/>
      <c r="DR287" s="373"/>
      <c r="DS287" s="374">
        <f t="shared" si="74"/>
        <v>0</v>
      </c>
      <c r="DT287" s="374">
        <f t="shared" si="75"/>
        <v>0</v>
      </c>
    </row>
    <row r="288" spans="1:124" s="66" customFormat="1" ht="15" customHeight="1">
      <c r="A288" s="269">
        <v>1267</v>
      </c>
      <c r="B288" s="269" t="s">
        <v>1219</v>
      </c>
      <c r="C288" s="269" t="s">
        <v>1184</v>
      </c>
      <c r="D288" s="269">
        <v>7712</v>
      </c>
      <c r="E288" s="269" t="s">
        <v>335</v>
      </c>
      <c r="F288" s="269" t="s">
        <v>310</v>
      </c>
      <c r="G288" s="269">
        <v>1</v>
      </c>
      <c r="H288" s="269" t="s">
        <v>1305</v>
      </c>
      <c r="I288" s="339">
        <v>43614</v>
      </c>
      <c r="J288" s="269" t="s">
        <v>211</v>
      </c>
      <c r="K288" s="269" t="s">
        <v>479</v>
      </c>
      <c r="L288" s="269" t="s">
        <v>211</v>
      </c>
      <c r="M288" s="269" t="s">
        <v>1037</v>
      </c>
      <c r="N288" s="269">
        <v>61091000</v>
      </c>
      <c r="O288" s="377" t="s">
        <v>1038</v>
      </c>
      <c r="P288" s="282" t="s">
        <v>219</v>
      </c>
      <c r="Q288" s="269" t="s">
        <v>211</v>
      </c>
      <c r="R288" s="269" t="s">
        <v>211</v>
      </c>
      <c r="S288" s="269" t="s">
        <v>7</v>
      </c>
      <c r="T288" s="337" t="s">
        <v>211</v>
      </c>
      <c r="U288" s="337" t="s">
        <v>4</v>
      </c>
      <c r="V288" s="337" t="s">
        <v>212</v>
      </c>
      <c r="W288" s="337"/>
      <c r="X288" s="337" t="s">
        <v>1082</v>
      </c>
      <c r="Y288" s="337" t="s">
        <v>4</v>
      </c>
      <c r="Z288" s="337" t="s">
        <v>211</v>
      </c>
      <c r="AA288" s="337" t="s">
        <v>211</v>
      </c>
      <c r="AB288" s="337" t="s">
        <v>185</v>
      </c>
      <c r="AC288" s="337" t="s">
        <v>581</v>
      </c>
      <c r="AD288" s="337" t="s">
        <v>265</v>
      </c>
      <c r="AE288" s="337" t="s">
        <v>951</v>
      </c>
      <c r="AF288" s="269"/>
      <c r="AG288" s="337" t="s">
        <v>605</v>
      </c>
      <c r="AH288" s="337" t="s">
        <v>611</v>
      </c>
      <c r="AI288" s="337"/>
      <c r="AJ288" s="337" t="s">
        <v>740</v>
      </c>
      <c r="AK288" s="337"/>
      <c r="AL288" s="337" t="s">
        <v>650</v>
      </c>
      <c r="AM288" s="337" t="s">
        <v>213</v>
      </c>
      <c r="AN288" s="337"/>
      <c r="AO288" s="337"/>
      <c r="AP288" s="337"/>
      <c r="AQ288" s="337" t="s">
        <v>739</v>
      </c>
      <c r="AR288" s="337">
        <v>150</v>
      </c>
      <c r="AS288" s="379"/>
      <c r="AT288" s="380"/>
      <c r="AU288" s="337"/>
      <c r="AV288" s="337"/>
      <c r="AW288" s="337">
        <v>0</v>
      </c>
      <c r="AX288" s="381"/>
      <c r="AY288" s="381"/>
      <c r="AZ288" s="381"/>
      <c r="BA288" s="382"/>
      <c r="BB288" s="380"/>
      <c r="BC288" s="380" t="s">
        <v>215</v>
      </c>
      <c r="BD288" s="380" t="s">
        <v>1042</v>
      </c>
      <c r="BE288" s="380" t="s">
        <v>1043</v>
      </c>
      <c r="BF288" s="380">
        <v>8.5</v>
      </c>
      <c r="BG288" s="380">
        <f>IFERROR((BV288*(1-Assumptions!$K$3))*(1-BT288),0)</f>
        <v>8.7982399999999998</v>
      </c>
      <c r="BH288" s="380">
        <f t="shared" si="64"/>
        <v>17.8</v>
      </c>
      <c r="BI288" s="380">
        <v>8.9</v>
      </c>
      <c r="BJ288" s="380"/>
      <c r="BK288" s="380"/>
      <c r="BL288" s="380"/>
      <c r="BM288" s="380"/>
      <c r="BN288" s="380">
        <f t="shared" si="65"/>
        <v>8.9</v>
      </c>
      <c r="BO288" s="383">
        <f>IFERROR(((IF(BN288&gt;0,BN288)))*INDEX(Assumptions!$B:$B,MATCH(AB288,Assumptions!$A:$A,0)),0)</f>
        <v>0</v>
      </c>
      <c r="BP288" s="380">
        <f>IFERROR(((IF(BN288&gt;0,BN288)))*INDEX(Assumptions!$C:$C,MATCH(AB288,Assumptions!$A:$A,0)),0)</f>
        <v>0</v>
      </c>
      <c r="BQ288" s="380">
        <f>IFERROR(((IF(BN288&gt;0,BN288)))*INDEX(Assumptions!$D:$D,MATCH(AB288,Assumptions!$A:$A,0)),0)</f>
        <v>0</v>
      </c>
      <c r="BR288" s="380">
        <f>IFERROR(((IF(BN288&gt;0,BN288)))*INDEX(Assumptions!$G:$G,MATCH(AC288,Assumptions!$F:$F,0)),0)</f>
        <v>0</v>
      </c>
      <c r="BS288" s="380">
        <f t="shared" si="66"/>
        <v>0</v>
      </c>
      <c r="BT288" s="384">
        <f>IFERROR(INDEX(Assumptions!$B:$B,MATCH(AB288,Assumptions!$A:$A,0))+INDEX(Assumptions!$C:$C,MATCH(AB288,Assumptions!$A:$A,0))+INDEX(Assumptions!$D:$D,MATCH(AB288,Assumptions!$A:$A,0))+INDEX(Assumptions!$G:$G,MATCH(AC288,Assumptions!$F:$F,0)),0)</f>
        <v>0</v>
      </c>
      <c r="BU288" s="380">
        <f t="shared" si="67"/>
        <v>8.9</v>
      </c>
      <c r="BV288" s="380">
        <f t="shared" si="68"/>
        <v>19.996000000000002</v>
      </c>
      <c r="BW288" s="380">
        <f t="shared" si="69"/>
        <v>21.004201680672271</v>
      </c>
      <c r="BX288" s="337">
        <v>2.5</v>
      </c>
      <c r="BY288" s="380">
        <v>49.99</v>
      </c>
      <c r="BZ288" s="385">
        <v>1</v>
      </c>
      <c r="CA288" s="380">
        <f t="shared" si="70"/>
        <v>8.9</v>
      </c>
      <c r="CB288" s="380">
        <f t="shared" si="71"/>
        <v>19.996000000000002</v>
      </c>
      <c r="CC288" s="386">
        <f t="shared" si="72"/>
        <v>0.55491098219643931</v>
      </c>
      <c r="CD288" s="380">
        <f t="shared" si="73"/>
        <v>231.4</v>
      </c>
      <c r="CE288" s="380"/>
      <c r="CF288" s="380"/>
      <c r="CG288" s="381"/>
      <c r="CH288" s="381"/>
      <c r="CI288" s="381"/>
      <c r="CJ288" s="381"/>
      <c r="CK288" s="381"/>
      <c r="CL288" s="381"/>
      <c r="CM288" s="381"/>
      <c r="CN288" s="381"/>
      <c r="CO288" s="337"/>
      <c r="CP288" s="337"/>
      <c r="CQ288" s="337"/>
      <c r="CR288" s="387">
        <v>13</v>
      </c>
      <c r="CS288" s="387" t="s">
        <v>211</v>
      </c>
      <c r="CT288" s="395" t="s">
        <v>735</v>
      </c>
      <c r="CU288" s="387"/>
      <c r="CV288" s="387"/>
      <c r="CW288" s="392"/>
      <c r="CX288" s="388"/>
      <c r="CY288" s="389"/>
      <c r="CZ288" s="390"/>
      <c r="DA288" s="390"/>
      <c r="DB288" s="390"/>
      <c r="DC288" s="391"/>
      <c r="DD288" s="392"/>
      <c r="DE288" s="392"/>
      <c r="DF288" s="392"/>
      <c r="DG288" s="392"/>
      <c r="DH288" s="392"/>
      <c r="DI288" s="392"/>
      <c r="DJ288" s="392"/>
      <c r="DK288" s="392"/>
      <c r="DL288" s="392"/>
      <c r="DM288" s="388"/>
      <c r="DN288" s="388"/>
      <c r="DO288" s="388"/>
      <c r="DP288" s="393"/>
      <c r="DQ288" s="393"/>
      <c r="DR288" s="393"/>
      <c r="DS288" s="394">
        <f t="shared" si="74"/>
        <v>0</v>
      </c>
      <c r="DT288" s="394">
        <f t="shared" si="75"/>
        <v>0</v>
      </c>
    </row>
    <row r="289" spans="1:124" s="412" customFormat="1" ht="15" customHeight="1">
      <c r="A289" s="270">
        <v>1275</v>
      </c>
      <c r="B289" s="269" t="s">
        <v>921</v>
      </c>
      <c r="C289" s="269" t="s">
        <v>1188</v>
      </c>
      <c r="D289" s="269">
        <v>7617</v>
      </c>
      <c r="E289" s="270" t="s">
        <v>345</v>
      </c>
      <c r="F289" s="270" t="s">
        <v>346</v>
      </c>
      <c r="G289" s="400">
        <v>2</v>
      </c>
      <c r="H289" s="400" t="s">
        <v>1305</v>
      </c>
      <c r="I289" s="413">
        <v>43621</v>
      </c>
      <c r="J289" s="270" t="s">
        <v>211</v>
      </c>
      <c r="K289" s="270" t="s">
        <v>479</v>
      </c>
      <c r="L289" s="270" t="s">
        <v>211</v>
      </c>
      <c r="M289" s="270" t="s">
        <v>1037</v>
      </c>
      <c r="N289" s="270">
        <v>61091000</v>
      </c>
      <c r="O289" s="325" t="s">
        <v>1038</v>
      </c>
      <c r="P289" s="414" t="s">
        <v>219</v>
      </c>
      <c r="Q289" s="270" t="s">
        <v>211</v>
      </c>
      <c r="R289" s="270" t="s">
        <v>211</v>
      </c>
      <c r="S289" s="400" t="s">
        <v>515</v>
      </c>
      <c r="T289" s="272" t="s">
        <v>211</v>
      </c>
      <c r="U289" s="361" t="s">
        <v>7</v>
      </c>
      <c r="V289" s="361" t="s">
        <v>212</v>
      </c>
      <c r="W289" s="342"/>
      <c r="X289" s="272" t="s">
        <v>1082</v>
      </c>
      <c r="Y289" s="361" t="s">
        <v>578</v>
      </c>
      <c r="Z289" s="272" t="s">
        <v>211</v>
      </c>
      <c r="AA289" s="272" t="s">
        <v>211</v>
      </c>
      <c r="AB289" s="272" t="s">
        <v>185</v>
      </c>
      <c r="AC289" s="272" t="s">
        <v>581</v>
      </c>
      <c r="AD289" s="272" t="s">
        <v>265</v>
      </c>
      <c r="AE289" s="272" t="s">
        <v>951</v>
      </c>
      <c r="AF289" s="270"/>
      <c r="AG289" s="272" t="s">
        <v>608</v>
      </c>
      <c r="AH289" s="272" t="s">
        <v>609</v>
      </c>
      <c r="AI289" s="361"/>
      <c r="AJ289" s="272" t="s">
        <v>740</v>
      </c>
      <c r="AK289" s="272"/>
      <c r="AL289" s="361" t="s">
        <v>650</v>
      </c>
      <c r="AM289" s="272" t="s">
        <v>213</v>
      </c>
      <c r="AN289" s="272"/>
      <c r="AO289" s="272"/>
      <c r="AP289" s="272"/>
      <c r="AQ289" s="361" t="s">
        <v>622</v>
      </c>
      <c r="AR289" s="272">
        <v>150</v>
      </c>
      <c r="AS289" s="366"/>
      <c r="AT289" s="273"/>
      <c r="AU289" s="272" t="s">
        <v>622</v>
      </c>
      <c r="AV289" s="272" t="s">
        <v>622</v>
      </c>
      <c r="AW289" s="272">
        <v>0</v>
      </c>
      <c r="AX289" s="332"/>
      <c r="AY289" s="332"/>
      <c r="AZ289" s="332"/>
      <c r="BA289" s="274"/>
      <c r="BB289" s="273"/>
      <c r="BC289" s="273" t="s">
        <v>215</v>
      </c>
      <c r="BD289" s="273" t="s">
        <v>1042</v>
      </c>
      <c r="BE289" s="273" t="s">
        <v>1043</v>
      </c>
      <c r="BF289" s="273">
        <v>10.199999999999999</v>
      </c>
      <c r="BG289" s="273">
        <f>IFERROR((BV289*(1-Assumptions!$K$3))*(1-BT289),0)</f>
        <v>10.55824</v>
      </c>
      <c r="BH289" s="273">
        <f t="shared" si="64"/>
        <v>21.8</v>
      </c>
      <c r="BI289" s="273">
        <v>10.9</v>
      </c>
      <c r="BJ289" s="273"/>
      <c r="BK289" s="273"/>
      <c r="BL289" s="273"/>
      <c r="BM289" s="273"/>
      <c r="BN289" s="273">
        <f t="shared" si="65"/>
        <v>10.9</v>
      </c>
      <c r="BO289" s="328">
        <f>IFERROR(((IF(BN289&gt;0,BN289)))*INDEX(Assumptions!$B:$B,MATCH(AB289,Assumptions!$A:$A,0)),0)</f>
        <v>0</v>
      </c>
      <c r="BP289" s="273">
        <f>IFERROR(((IF(BN289&gt;0,BN289)))*INDEX(Assumptions!$C:$C,MATCH(AB289,Assumptions!$A:$A,0)),0)</f>
        <v>0</v>
      </c>
      <c r="BQ289" s="273">
        <f>IFERROR(((IF(BN289&gt;0,BN289)))*INDEX(Assumptions!$D:$D,MATCH(AB289,Assumptions!$A:$A,0)),0)</f>
        <v>0</v>
      </c>
      <c r="BR289" s="273">
        <f>IFERROR(((IF(BN289&gt;0,BN289)))*INDEX(Assumptions!$G:$G,MATCH(AC289,Assumptions!$F:$F,0)),0)</f>
        <v>0</v>
      </c>
      <c r="BS289" s="273">
        <f t="shared" si="66"/>
        <v>0</v>
      </c>
      <c r="BT289" s="329">
        <f>IFERROR(INDEX(Assumptions!$B:$B,MATCH(AB289,Assumptions!$A:$A,0))+INDEX(Assumptions!$C:$C,MATCH(AB289,Assumptions!$A:$A,0))+INDEX(Assumptions!$D:$D,MATCH(AB289,Assumptions!$A:$A,0))+INDEX(Assumptions!$G:$G,MATCH(AC289,Assumptions!$F:$F,0)),0)</f>
        <v>0</v>
      </c>
      <c r="BU289" s="273">
        <f t="shared" si="67"/>
        <v>10.9</v>
      </c>
      <c r="BV289" s="273">
        <f t="shared" si="68"/>
        <v>23.996000000000002</v>
      </c>
      <c r="BW289" s="273">
        <f t="shared" si="69"/>
        <v>25.205882352941178</v>
      </c>
      <c r="BX289" s="272">
        <v>2.5</v>
      </c>
      <c r="BY289" s="273">
        <v>59.99</v>
      </c>
      <c r="BZ289" s="330">
        <v>1</v>
      </c>
      <c r="CA289" s="273">
        <f t="shared" si="70"/>
        <v>10.9</v>
      </c>
      <c r="CB289" s="273">
        <f t="shared" si="71"/>
        <v>23.996000000000002</v>
      </c>
      <c r="CC289" s="367">
        <f t="shared" si="72"/>
        <v>0.54575762627104518</v>
      </c>
      <c r="CD289" s="273">
        <f t="shared" si="73"/>
        <v>87.2</v>
      </c>
      <c r="CE289" s="343"/>
      <c r="CF289" s="343"/>
      <c r="CG289" s="416"/>
      <c r="CH289" s="416"/>
      <c r="CI289" s="416"/>
      <c r="CJ289" s="416"/>
      <c r="CK289" s="416"/>
      <c r="CL289" s="416">
        <v>43487</v>
      </c>
      <c r="CM289" s="332"/>
      <c r="CN289" s="332"/>
      <c r="CO289" s="272" t="s">
        <v>729</v>
      </c>
      <c r="CP289" s="342"/>
      <c r="CQ289" s="272"/>
      <c r="CR289" s="173">
        <v>4</v>
      </c>
      <c r="CS289" s="173">
        <v>9</v>
      </c>
      <c r="CT289" s="395" t="s">
        <v>735</v>
      </c>
      <c r="CU289" s="173"/>
      <c r="CV289" s="173"/>
      <c r="CW289" s="372"/>
      <c r="CX289" s="368"/>
      <c r="CY289" s="369"/>
      <c r="CZ289" s="370"/>
      <c r="DA289" s="370"/>
      <c r="DB289" s="370"/>
      <c r="DC289" s="371"/>
      <c r="DD289" s="372"/>
      <c r="DE289" s="372"/>
      <c r="DF289" s="372"/>
      <c r="DG289" s="372"/>
      <c r="DH289" s="372"/>
      <c r="DI289" s="372"/>
      <c r="DJ289" s="372"/>
      <c r="DK289" s="372"/>
      <c r="DL289" s="372"/>
      <c r="DM289" s="368"/>
      <c r="DN289" s="368"/>
      <c r="DO289" s="368"/>
      <c r="DP289" s="373"/>
      <c r="DQ289" s="373"/>
      <c r="DR289" s="373"/>
      <c r="DS289" s="374">
        <f t="shared" si="74"/>
        <v>0</v>
      </c>
      <c r="DT289" s="374">
        <f t="shared" si="75"/>
        <v>0</v>
      </c>
    </row>
    <row r="290" spans="1:124" s="412" customFormat="1" ht="15" customHeight="1">
      <c r="A290" s="270">
        <v>1280</v>
      </c>
      <c r="B290" s="269" t="s">
        <v>922</v>
      </c>
      <c r="C290" s="269" t="s">
        <v>1187</v>
      </c>
      <c r="D290" s="269">
        <v>7919</v>
      </c>
      <c r="E290" s="270" t="s">
        <v>345</v>
      </c>
      <c r="F290" s="270" t="s">
        <v>303</v>
      </c>
      <c r="G290" s="400">
        <v>2</v>
      </c>
      <c r="H290" s="400" t="s">
        <v>1305</v>
      </c>
      <c r="I290" s="413">
        <v>43621</v>
      </c>
      <c r="J290" s="270" t="s">
        <v>211</v>
      </c>
      <c r="K290" s="270" t="s">
        <v>479</v>
      </c>
      <c r="L290" s="270" t="s">
        <v>211</v>
      </c>
      <c r="M290" s="270" t="s">
        <v>1037</v>
      </c>
      <c r="N290" s="270">
        <v>61091000</v>
      </c>
      <c r="O290" s="325" t="s">
        <v>1038</v>
      </c>
      <c r="P290" s="414" t="s">
        <v>219</v>
      </c>
      <c r="Q290" s="270" t="s">
        <v>211</v>
      </c>
      <c r="R290" s="270" t="s">
        <v>211</v>
      </c>
      <c r="S290" s="400" t="s">
        <v>515</v>
      </c>
      <c r="T290" s="272" t="s">
        <v>211</v>
      </c>
      <c r="U290" s="361" t="s">
        <v>7</v>
      </c>
      <c r="V290" s="361" t="s">
        <v>212</v>
      </c>
      <c r="W290" s="342"/>
      <c r="X290" s="272" t="s">
        <v>1082</v>
      </c>
      <c r="Y290" s="361" t="s">
        <v>578</v>
      </c>
      <c r="Z290" s="272" t="s">
        <v>211</v>
      </c>
      <c r="AA290" s="272" t="s">
        <v>211</v>
      </c>
      <c r="AB290" s="272" t="s">
        <v>185</v>
      </c>
      <c r="AC290" s="272" t="s">
        <v>581</v>
      </c>
      <c r="AD290" s="272" t="s">
        <v>265</v>
      </c>
      <c r="AE290" s="272" t="s">
        <v>951</v>
      </c>
      <c r="AF290" s="270"/>
      <c r="AG290" s="272" t="s">
        <v>608</v>
      </c>
      <c r="AH290" s="272" t="s">
        <v>609</v>
      </c>
      <c r="AI290" s="361"/>
      <c r="AJ290" s="272" t="s">
        <v>740</v>
      </c>
      <c r="AK290" s="272"/>
      <c r="AL290" s="361" t="s">
        <v>650</v>
      </c>
      <c r="AM290" s="272" t="s">
        <v>213</v>
      </c>
      <c r="AN290" s="272"/>
      <c r="AO290" s="272"/>
      <c r="AP290" s="272"/>
      <c r="AQ290" s="361" t="s">
        <v>622</v>
      </c>
      <c r="AR290" s="272">
        <v>150</v>
      </c>
      <c r="AS290" s="366"/>
      <c r="AT290" s="273"/>
      <c r="AU290" s="272" t="s">
        <v>622</v>
      </c>
      <c r="AV290" s="272" t="s">
        <v>622</v>
      </c>
      <c r="AW290" s="272">
        <v>0</v>
      </c>
      <c r="AX290" s="332"/>
      <c r="AY290" s="332"/>
      <c r="AZ290" s="332"/>
      <c r="BA290" s="274"/>
      <c r="BB290" s="273"/>
      <c r="BC290" s="273" t="s">
        <v>215</v>
      </c>
      <c r="BD290" s="273" t="s">
        <v>1042</v>
      </c>
      <c r="BE290" s="273" t="s">
        <v>1043</v>
      </c>
      <c r="BF290" s="273">
        <v>10.199999999999999</v>
      </c>
      <c r="BG290" s="273">
        <f>IFERROR((BV290*(1-Assumptions!$K$3))*(1-BT290),0)</f>
        <v>10.55824</v>
      </c>
      <c r="BH290" s="273">
        <f t="shared" si="64"/>
        <v>21.8</v>
      </c>
      <c r="BI290" s="273">
        <v>10.9</v>
      </c>
      <c r="BJ290" s="273"/>
      <c r="BK290" s="273"/>
      <c r="BL290" s="273"/>
      <c r="BM290" s="273"/>
      <c r="BN290" s="273">
        <f t="shared" si="65"/>
        <v>10.9</v>
      </c>
      <c r="BO290" s="328">
        <f>IFERROR(((IF(BN290&gt;0,BN290)))*INDEX(Assumptions!$B:$B,MATCH(AB290,Assumptions!$A:$A,0)),0)</f>
        <v>0</v>
      </c>
      <c r="BP290" s="273">
        <f>IFERROR(((IF(BN290&gt;0,BN290)))*INDEX(Assumptions!$C:$C,MATCH(AB290,Assumptions!$A:$A,0)),0)</f>
        <v>0</v>
      </c>
      <c r="BQ290" s="273">
        <f>IFERROR(((IF(BN290&gt;0,BN290)))*INDEX(Assumptions!$D:$D,MATCH(AB290,Assumptions!$A:$A,0)),0)</f>
        <v>0</v>
      </c>
      <c r="BR290" s="273">
        <f>IFERROR(((IF(BN290&gt;0,BN290)))*INDEX(Assumptions!$G:$G,MATCH(AC290,Assumptions!$F:$F,0)),0)</f>
        <v>0</v>
      </c>
      <c r="BS290" s="273">
        <f t="shared" si="66"/>
        <v>0</v>
      </c>
      <c r="BT290" s="329">
        <f>IFERROR(INDEX(Assumptions!$B:$B,MATCH(AB290,Assumptions!$A:$A,0))+INDEX(Assumptions!$C:$C,MATCH(AB290,Assumptions!$A:$A,0))+INDEX(Assumptions!$D:$D,MATCH(AB290,Assumptions!$A:$A,0))+INDEX(Assumptions!$G:$G,MATCH(AC290,Assumptions!$F:$F,0)),0)</f>
        <v>0</v>
      </c>
      <c r="BU290" s="273">
        <f t="shared" si="67"/>
        <v>10.9</v>
      </c>
      <c r="BV290" s="273">
        <f t="shared" si="68"/>
        <v>23.996000000000002</v>
      </c>
      <c r="BW290" s="273">
        <f t="shared" si="69"/>
        <v>25.205882352941178</v>
      </c>
      <c r="BX290" s="272">
        <v>2.5</v>
      </c>
      <c r="BY290" s="273">
        <v>59.99</v>
      </c>
      <c r="BZ290" s="330">
        <v>1</v>
      </c>
      <c r="CA290" s="273">
        <f t="shared" si="70"/>
        <v>10.9</v>
      </c>
      <c r="CB290" s="273">
        <f t="shared" si="71"/>
        <v>23.996000000000002</v>
      </c>
      <c r="CC290" s="367">
        <f t="shared" si="72"/>
        <v>0.54575762627104518</v>
      </c>
      <c r="CD290" s="273">
        <f t="shared" si="73"/>
        <v>283.40000000000003</v>
      </c>
      <c r="CE290" s="343"/>
      <c r="CF290" s="343"/>
      <c r="CG290" s="416"/>
      <c r="CH290" s="416"/>
      <c r="CI290" s="416"/>
      <c r="CJ290" s="416"/>
      <c r="CK290" s="416"/>
      <c r="CL290" s="416"/>
      <c r="CM290" s="332"/>
      <c r="CN290" s="332"/>
      <c r="CO290" s="272" t="s">
        <v>729</v>
      </c>
      <c r="CP290" s="342"/>
      <c r="CQ290" s="272"/>
      <c r="CR290" s="173">
        <v>13</v>
      </c>
      <c r="CS290" s="173" t="s">
        <v>211</v>
      </c>
      <c r="CT290" s="395" t="s">
        <v>735</v>
      </c>
      <c r="CU290" s="173"/>
      <c r="CV290" s="173"/>
      <c r="CW290" s="372"/>
      <c r="CX290" s="368"/>
      <c r="CY290" s="369"/>
      <c r="CZ290" s="370"/>
      <c r="DA290" s="370"/>
      <c r="DB290" s="370"/>
      <c r="DC290" s="371"/>
      <c r="DD290" s="372"/>
      <c r="DE290" s="372"/>
      <c r="DF290" s="372"/>
      <c r="DG290" s="372"/>
      <c r="DH290" s="372"/>
      <c r="DI290" s="372"/>
      <c r="DJ290" s="372"/>
      <c r="DK290" s="372"/>
      <c r="DL290" s="372"/>
      <c r="DM290" s="368"/>
      <c r="DN290" s="368"/>
      <c r="DO290" s="368"/>
      <c r="DP290" s="373"/>
      <c r="DQ290" s="373"/>
      <c r="DR290" s="373"/>
      <c r="DS290" s="374">
        <f t="shared" si="74"/>
        <v>0</v>
      </c>
      <c r="DT290" s="374">
        <f t="shared" si="75"/>
        <v>0</v>
      </c>
    </row>
    <row r="291" spans="1:124" s="412" customFormat="1" ht="15" customHeight="1">
      <c r="A291" s="270">
        <v>1285</v>
      </c>
      <c r="B291" s="269" t="s">
        <v>755</v>
      </c>
      <c r="C291" s="269" t="s">
        <v>1078</v>
      </c>
      <c r="D291" s="269">
        <v>8112</v>
      </c>
      <c r="E291" s="270" t="s">
        <v>347</v>
      </c>
      <c r="F291" s="270" t="s">
        <v>307</v>
      </c>
      <c r="G291" s="400">
        <v>2</v>
      </c>
      <c r="H291" s="400" t="s">
        <v>1305</v>
      </c>
      <c r="I291" s="413">
        <v>43621</v>
      </c>
      <c r="J291" s="270" t="s">
        <v>211</v>
      </c>
      <c r="K291" s="270" t="s">
        <v>479</v>
      </c>
      <c r="L291" s="270" t="s">
        <v>211</v>
      </c>
      <c r="M291" s="270" t="s">
        <v>1037</v>
      </c>
      <c r="N291" s="270">
        <v>61099090</v>
      </c>
      <c r="O291" s="325" t="s">
        <v>1172</v>
      </c>
      <c r="P291" s="414" t="s">
        <v>219</v>
      </c>
      <c r="Q291" s="270" t="s">
        <v>211</v>
      </c>
      <c r="R291" s="270" t="s">
        <v>211</v>
      </c>
      <c r="S291" s="400" t="s">
        <v>515</v>
      </c>
      <c r="T291" s="272" t="s">
        <v>211</v>
      </c>
      <c r="U291" s="361" t="s">
        <v>7</v>
      </c>
      <c r="V291" s="361" t="s">
        <v>212</v>
      </c>
      <c r="W291" s="342"/>
      <c r="X291" s="272" t="s">
        <v>1082</v>
      </c>
      <c r="Y291" s="361" t="s">
        <v>578</v>
      </c>
      <c r="Z291" s="272" t="s">
        <v>211</v>
      </c>
      <c r="AA291" s="272" t="s">
        <v>211</v>
      </c>
      <c r="AB291" s="272" t="s">
        <v>185</v>
      </c>
      <c r="AC291" s="272" t="s">
        <v>581</v>
      </c>
      <c r="AD291" s="272" t="s">
        <v>265</v>
      </c>
      <c r="AE291" s="272" t="s">
        <v>951</v>
      </c>
      <c r="AF291" s="270"/>
      <c r="AG291" s="272" t="s">
        <v>605</v>
      </c>
      <c r="AH291" s="272" t="s">
        <v>612</v>
      </c>
      <c r="AI291" s="361"/>
      <c r="AJ291" s="272" t="s">
        <v>740</v>
      </c>
      <c r="AK291" s="272"/>
      <c r="AL291" s="361" t="s">
        <v>650</v>
      </c>
      <c r="AM291" s="272" t="s">
        <v>1084</v>
      </c>
      <c r="AN291" s="272"/>
      <c r="AO291" s="272"/>
      <c r="AP291" s="272"/>
      <c r="AQ291" s="361" t="s">
        <v>682</v>
      </c>
      <c r="AR291" s="272">
        <v>150</v>
      </c>
      <c r="AS291" s="366"/>
      <c r="AT291" s="415"/>
      <c r="AU291" s="342"/>
      <c r="AV291" s="342"/>
      <c r="AW291" s="272">
        <v>0</v>
      </c>
      <c r="AX291" s="332"/>
      <c r="AY291" s="332"/>
      <c r="AZ291" s="332"/>
      <c r="BA291" s="274"/>
      <c r="BB291" s="273"/>
      <c r="BC291" s="273" t="s">
        <v>215</v>
      </c>
      <c r="BD291" s="273" t="s">
        <v>1042</v>
      </c>
      <c r="BE291" s="273" t="s">
        <v>1043</v>
      </c>
      <c r="BF291" s="273">
        <v>10.199999999999999</v>
      </c>
      <c r="BG291" s="273">
        <f>IFERROR((BV291*(1-Assumptions!$K$3))*(1-BT291),0)</f>
        <v>10.55824</v>
      </c>
      <c r="BH291" s="273">
        <f t="shared" si="64"/>
        <v>21</v>
      </c>
      <c r="BI291" s="273">
        <v>10.5</v>
      </c>
      <c r="BJ291" s="273"/>
      <c r="BK291" s="273"/>
      <c r="BL291" s="273"/>
      <c r="BM291" s="273"/>
      <c r="BN291" s="273">
        <f t="shared" si="65"/>
        <v>10.5</v>
      </c>
      <c r="BO291" s="328">
        <f>IFERROR(((IF(BN291&gt;0,BN291)))*INDEX(Assumptions!$B:$B,MATCH(AB291,Assumptions!$A:$A,0)),0)</f>
        <v>0</v>
      </c>
      <c r="BP291" s="273">
        <f>IFERROR(((IF(BN291&gt;0,BN291)))*INDEX(Assumptions!$C:$C,MATCH(AB291,Assumptions!$A:$A,0)),0)</f>
        <v>0</v>
      </c>
      <c r="BQ291" s="273">
        <f>IFERROR(((IF(BN291&gt;0,BN291)))*INDEX(Assumptions!$D:$D,MATCH(AB291,Assumptions!$A:$A,0)),0)</f>
        <v>0</v>
      </c>
      <c r="BR291" s="273">
        <f>IFERROR(((IF(BN291&gt;0,BN291)))*INDEX(Assumptions!$G:$G,MATCH(AC291,Assumptions!$F:$F,0)),0)</f>
        <v>0</v>
      </c>
      <c r="BS291" s="273">
        <f t="shared" si="66"/>
        <v>0</v>
      </c>
      <c r="BT291" s="329">
        <f>IFERROR(INDEX(Assumptions!$B:$B,MATCH(AB291,Assumptions!$A:$A,0))+INDEX(Assumptions!$C:$C,MATCH(AB291,Assumptions!$A:$A,0))+INDEX(Assumptions!$D:$D,MATCH(AB291,Assumptions!$A:$A,0))+INDEX(Assumptions!$G:$G,MATCH(AC291,Assumptions!$F:$F,0)),0)</f>
        <v>0</v>
      </c>
      <c r="BU291" s="273">
        <f t="shared" si="67"/>
        <v>10.5</v>
      </c>
      <c r="BV291" s="273">
        <f t="shared" si="68"/>
        <v>23.996000000000002</v>
      </c>
      <c r="BW291" s="273">
        <f t="shared" si="69"/>
        <v>25.205882352941178</v>
      </c>
      <c r="BX291" s="272">
        <v>2.5</v>
      </c>
      <c r="BY291" s="415">
        <v>59.99</v>
      </c>
      <c r="BZ291" s="330">
        <v>1</v>
      </c>
      <c r="CA291" s="273">
        <f t="shared" si="70"/>
        <v>10.5</v>
      </c>
      <c r="CB291" s="273">
        <f t="shared" si="71"/>
        <v>23.996000000000002</v>
      </c>
      <c r="CC291" s="418">
        <f t="shared" si="72"/>
        <v>0.56242707117852975</v>
      </c>
      <c r="CD291" s="273">
        <f t="shared" si="73"/>
        <v>273</v>
      </c>
      <c r="CE291" s="343"/>
      <c r="CF291" s="343"/>
      <c r="CG291" s="416"/>
      <c r="CH291" s="416"/>
      <c r="CI291" s="416"/>
      <c r="CJ291" s="416"/>
      <c r="CK291" s="416"/>
      <c r="CL291" s="416">
        <v>43487</v>
      </c>
      <c r="CM291" s="332"/>
      <c r="CN291" s="332"/>
      <c r="CO291" s="342" t="s">
        <v>730</v>
      </c>
      <c r="CP291" s="342"/>
      <c r="CQ291" s="272"/>
      <c r="CR291" s="173">
        <v>13</v>
      </c>
      <c r="CS291" s="173" t="s">
        <v>211</v>
      </c>
      <c r="CT291" s="395" t="s">
        <v>735</v>
      </c>
      <c r="CU291" s="173"/>
      <c r="CV291" s="173"/>
      <c r="CW291" s="372"/>
      <c r="CX291" s="368"/>
      <c r="CY291" s="369"/>
      <c r="CZ291" s="370"/>
      <c r="DA291" s="370"/>
      <c r="DB291" s="370"/>
      <c r="DC291" s="371"/>
      <c r="DD291" s="372"/>
      <c r="DE291" s="372"/>
      <c r="DF291" s="372"/>
      <c r="DG291" s="372"/>
      <c r="DH291" s="372"/>
      <c r="DI291" s="372"/>
      <c r="DJ291" s="372"/>
      <c r="DK291" s="372"/>
      <c r="DL291" s="372"/>
      <c r="DM291" s="368"/>
      <c r="DN291" s="368"/>
      <c r="DO291" s="368"/>
      <c r="DP291" s="373"/>
      <c r="DQ291" s="373"/>
      <c r="DR291" s="373"/>
      <c r="DS291" s="374">
        <f t="shared" si="74"/>
        <v>0</v>
      </c>
      <c r="DT291" s="374">
        <f t="shared" si="75"/>
        <v>0</v>
      </c>
    </row>
    <row r="292" spans="1:124" s="412" customFormat="1" ht="15" customHeight="1">
      <c r="A292" s="270">
        <v>1290</v>
      </c>
      <c r="B292" s="269" t="s">
        <v>756</v>
      </c>
      <c r="C292" s="269" t="s">
        <v>1059</v>
      </c>
      <c r="D292" s="269">
        <v>8301</v>
      </c>
      <c r="E292" s="270" t="s">
        <v>347</v>
      </c>
      <c r="F292" s="270" t="s">
        <v>317</v>
      </c>
      <c r="G292" s="400">
        <v>2</v>
      </c>
      <c r="H292" s="400" t="s">
        <v>1305</v>
      </c>
      <c r="I292" s="413">
        <v>43621</v>
      </c>
      <c r="J292" s="270" t="s">
        <v>211</v>
      </c>
      <c r="K292" s="270" t="s">
        <v>479</v>
      </c>
      <c r="L292" s="270" t="s">
        <v>211</v>
      </c>
      <c r="M292" s="270" t="s">
        <v>1037</v>
      </c>
      <c r="N292" s="270">
        <v>61099090</v>
      </c>
      <c r="O292" s="325" t="s">
        <v>1172</v>
      </c>
      <c r="P292" s="414" t="s">
        <v>219</v>
      </c>
      <c r="Q292" s="270" t="s">
        <v>211</v>
      </c>
      <c r="R292" s="270" t="s">
        <v>211</v>
      </c>
      <c r="S292" s="400" t="s">
        <v>515</v>
      </c>
      <c r="T292" s="272" t="s">
        <v>211</v>
      </c>
      <c r="U292" s="361" t="s">
        <v>7</v>
      </c>
      <c r="V292" s="361" t="s">
        <v>212</v>
      </c>
      <c r="W292" s="342"/>
      <c r="X292" s="272" t="s">
        <v>1082</v>
      </c>
      <c r="Y292" s="361" t="s">
        <v>578</v>
      </c>
      <c r="Z292" s="272" t="s">
        <v>211</v>
      </c>
      <c r="AA292" s="272" t="s">
        <v>211</v>
      </c>
      <c r="AB292" s="272" t="s">
        <v>185</v>
      </c>
      <c r="AC292" s="272" t="s">
        <v>581</v>
      </c>
      <c r="AD292" s="272" t="s">
        <v>265</v>
      </c>
      <c r="AE292" s="272" t="s">
        <v>951</v>
      </c>
      <c r="AF292" s="270"/>
      <c r="AG292" s="272" t="s">
        <v>605</v>
      </c>
      <c r="AH292" s="272" t="s">
        <v>612</v>
      </c>
      <c r="AI292" s="361"/>
      <c r="AJ292" s="272" t="s">
        <v>740</v>
      </c>
      <c r="AK292" s="272"/>
      <c r="AL292" s="361" t="s">
        <v>650</v>
      </c>
      <c r="AM292" s="272" t="s">
        <v>1084</v>
      </c>
      <c r="AN292" s="272"/>
      <c r="AO292" s="272"/>
      <c r="AP292" s="272"/>
      <c r="AQ292" s="361" t="s">
        <v>682</v>
      </c>
      <c r="AR292" s="272">
        <v>150</v>
      </c>
      <c r="AS292" s="366"/>
      <c r="AT292" s="415"/>
      <c r="AU292" s="342"/>
      <c r="AV292" s="342"/>
      <c r="AW292" s="272">
        <v>0</v>
      </c>
      <c r="AX292" s="332"/>
      <c r="AY292" s="332"/>
      <c r="AZ292" s="332"/>
      <c r="BA292" s="274"/>
      <c r="BB292" s="273"/>
      <c r="BC292" s="273" t="s">
        <v>215</v>
      </c>
      <c r="BD292" s="273" t="s">
        <v>1042</v>
      </c>
      <c r="BE292" s="273" t="s">
        <v>1043</v>
      </c>
      <c r="BF292" s="273">
        <v>10.199999999999999</v>
      </c>
      <c r="BG292" s="273">
        <f>IFERROR((BV292*(1-Assumptions!$K$3))*(1-BT292),0)</f>
        <v>10.55824</v>
      </c>
      <c r="BH292" s="273">
        <f t="shared" si="64"/>
        <v>21</v>
      </c>
      <c r="BI292" s="273">
        <v>10.5</v>
      </c>
      <c r="BJ292" s="273"/>
      <c r="BK292" s="273"/>
      <c r="BL292" s="273"/>
      <c r="BM292" s="273"/>
      <c r="BN292" s="273">
        <f t="shared" si="65"/>
        <v>10.5</v>
      </c>
      <c r="BO292" s="328">
        <f>IFERROR(((IF(BN292&gt;0,BN292)))*INDEX(Assumptions!$B:$B,MATCH(AB292,Assumptions!$A:$A,0)),0)</f>
        <v>0</v>
      </c>
      <c r="BP292" s="273">
        <f>IFERROR(((IF(BN292&gt;0,BN292)))*INDEX(Assumptions!$C:$C,MATCH(AB292,Assumptions!$A:$A,0)),0)</f>
        <v>0</v>
      </c>
      <c r="BQ292" s="273">
        <f>IFERROR(((IF(BN292&gt;0,BN292)))*INDEX(Assumptions!$D:$D,MATCH(AB292,Assumptions!$A:$A,0)),0)</f>
        <v>0</v>
      </c>
      <c r="BR292" s="273">
        <f>IFERROR(((IF(BN292&gt;0,BN292)))*INDEX(Assumptions!$G:$G,MATCH(AC292,Assumptions!$F:$F,0)),0)</f>
        <v>0</v>
      </c>
      <c r="BS292" s="273">
        <f t="shared" si="66"/>
        <v>0</v>
      </c>
      <c r="BT292" s="329">
        <f>IFERROR(INDEX(Assumptions!$B:$B,MATCH(AB292,Assumptions!$A:$A,0))+INDEX(Assumptions!$C:$C,MATCH(AB292,Assumptions!$A:$A,0))+INDEX(Assumptions!$D:$D,MATCH(AB292,Assumptions!$A:$A,0))+INDEX(Assumptions!$G:$G,MATCH(AC292,Assumptions!$F:$F,0)),0)</f>
        <v>0</v>
      </c>
      <c r="BU292" s="273">
        <f t="shared" si="67"/>
        <v>10.5</v>
      </c>
      <c r="BV292" s="273">
        <f t="shared" si="68"/>
        <v>23.996000000000002</v>
      </c>
      <c r="BW292" s="273">
        <f t="shared" si="69"/>
        <v>25.205882352941178</v>
      </c>
      <c r="BX292" s="272">
        <v>2.5</v>
      </c>
      <c r="BY292" s="415">
        <v>59.99</v>
      </c>
      <c r="BZ292" s="330">
        <v>1</v>
      </c>
      <c r="CA292" s="273">
        <f t="shared" si="70"/>
        <v>10.5</v>
      </c>
      <c r="CB292" s="273">
        <f t="shared" si="71"/>
        <v>23.996000000000002</v>
      </c>
      <c r="CC292" s="418">
        <f t="shared" si="72"/>
        <v>0.56242707117852975</v>
      </c>
      <c r="CD292" s="273">
        <f t="shared" si="73"/>
        <v>231</v>
      </c>
      <c r="CE292" s="343"/>
      <c r="CF292" s="343"/>
      <c r="CG292" s="416"/>
      <c r="CH292" s="416"/>
      <c r="CI292" s="416"/>
      <c r="CJ292" s="416"/>
      <c r="CK292" s="416"/>
      <c r="CL292" s="416"/>
      <c r="CM292" s="332"/>
      <c r="CN292" s="332"/>
      <c r="CO292" s="342" t="s">
        <v>730</v>
      </c>
      <c r="CP292" s="342"/>
      <c r="CQ292" s="272"/>
      <c r="CR292" s="173">
        <v>11</v>
      </c>
      <c r="CS292" s="173" t="s">
        <v>211</v>
      </c>
      <c r="CT292" s="395" t="s">
        <v>735</v>
      </c>
      <c r="CU292" s="173"/>
      <c r="CV292" s="173"/>
      <c r="CW292" s="372"/>
      <c r="CX292" s="368"/>
      <c r="CY292" s="369"/>
      <c r="CZ292" s="370"/>
      <c r="DA292" s="370"/>
      <c r="DB292" s="370"/>
      <c r="DC292" s="371"/>
      <c r="DD292" s="372"/>
      <c r="DE292" s="372"/>
      <c r="DF292" s="372"/>
      <c r="DG292" s="372"/>
      <c r="DH292" s="372"/>
      <c r="DI292" s="372"/>
      <c r="DJ292" s="372"/>
      <c r="DK292" s="372"/>
      <c r="DL292" s="372"/>
      <c r="DM292" s="368"/>
      <c r="DN292" s="368"/>
      <c r="DO292" s="368"/>
      <c r="DP292" s="373"/>
      <c r="DQ292" s="373"/>
      <c r="DR292" s="373"/>
      <c r="DS292" s="374">
        <f t="shared" si="74"/>
        <v>0</v>
      </c>
      <c r="DT292" s="374">
        <f t="shared" si="75"/>
        <v>0</v>
      </c>
    </row>
    <row r="293" spans="1:124" s="412" customFormat="1" ht="15" customHeight="1">
      <c r="A293" s="270">
        <v>1295</v>
      </c>
      <c r="B293" s="269" t="s">
        <v>1220</v>
      </c>
      <c r="C293" s="269" t="s">
        <v>1183</v>
      </c>
      <c r="D293" s="269">
        <v>7801</v>
      </c>
      <c r="E293" s="270" t="s">
        <v>347</v>
      </c>
      <c r="F293" s="270" t="s">
        <v>306</v>
      </c>
      <c r="G293" s="400">
        <v>2</v>
      </c>
      <c r="H293" s="400" t="s">
        <v>1305</v>
      </c>
      <c r="I293" s="413">
        <v>43621</v>
      </c>
      <c r="J293" s="270" t="s">
        <v>211</v>
      </c>
      <c r="K293" s="270" t="s">
        <v>479</v>
      </c>
      <c r="L293" s="270" t="s">
        <v>211</v>
      </c>
      <c r="M293" s="270" t="s">
        <v>1037</v>
      </c>
      <c r="N293" s="270">
        <v>61099090</v>
      </c>
      <c r="O293" s="325" t="s">
        <v>1172</v>
      </c>
      <c r="P293" s="414" t="s">
        <v>219</v>
      </c>
      <c r="Q293" s="270" t="s">
        <v>211</v>
      </c>
      <c r="R293" s="270" t="s">
        <v>211</v>
      </c>
      <c r="S293" s="400" t="s">
        <v>515</v>
      </c>
      <c r="T293" s="272" t="s">
        <v>211</v>
      </c>
      <c r="U293" s="361" t="s">
        <v>7</v>
      </c>
      <c r="V293" s="361" t="s">
        <v>212</v>
      </c>
      <c r="W293" s="342"/>
      <c r="X293" s="272" t="s">
        <v>1082</v>
      </c>
      <c r="Y293" s="361" t="s">
        <v>578</v>
      </c>
      <c r="Z293" s="272" t="s">
        <v>211</v>
      </c>
      <c r="AA293" s="272" t="s">
        <v>211</v>
      </c>
      <c r="AB293" s="272" t="s">
        <v>185</v>
      </c>
      <c r="AC293" s="272" t="s">
        <v>581</v>
      </c>
      <c r="AD293" s="272" t="s">
        <v>265</v>
      </c>
      <c r="AE293" s="272" t="s">
        <v>951</v>
      </c>
      <c r="AF293" s="270"/>
      <c r="AG293" s="272" t="s">
        <v>605</v>
      </c>
      <c r="AH293" s="272" t="s">
        <v>612</v>
      </c>
      <c r="AI293" s="361"/>
      <c r="AJ293" s="272" t="s">
        <v>740</v>
      </c>
      <c r="AK293" s="272"/>
      <c r="AL293" s="361" t="s">
        <v>650</v>
      </c>
      <c r="AM293" s="272" t="s">
        <v>1084</v>
      </c>
      <c r="AN293" s="272"/>
      <c r="AO293" s="272"/>
      <c r="AP293" s="272"/>
      <c r="AQ293" s="361" t="s">
        <v>682</v>
      </c>
      <c r="AR293" s="272">
        <v>150</v>
      </c>
      <c r="AS293" s="366"/>
      <c r="AT293" s="415"/>
      <c r="AU293" s="342"/>
      <c r="AV293" s="342"/>
      <c r="AW293" s="272">
        <v>0</v>
      </c>
      <c r="AX293" s="332"/>
      <c r="AY293" s="332"/>
      <c r="AZ293" s="332"/>
      <c r="BA293" s="274"/>
      <c r="BB293" s="273"/>
      <c r="BC293" s="273" t="s">
        <v>215</v>
      </c>
      <c r="BD293" s="273" t="s">
        <v>1042</v>
      </c>
      <c r="BE293" s="273" t="s">
        <v>1043</v>
      </c>
      <c r="BF293" s="273">
        <v>10.199999999999999</v>
      </c>
      <c r="BG293" s="273">
        <f>IFERROR((BV293*(1-Assumptions!$K$3))*(1-BT293),0)</f>
        <v>10.55824</v>
      </c>
      <c r="BH293" s="273">
        <f t="shared" si="64"/>
        <v>21</v>
      </c>
      <c r="BI293" s="273">
        <v>10.5</v>
      </c>
      <c r="BJ293" s="273"/>
      <c r="BK293" s="273"/>
      <c r="BL293" s="273"/>
      <c r="BM293" s="273"/>
      <c r="BN293" s="273">
        <f t="shared" si="65"/>
        <v>10.5</v>
      </c>
      <c r="BO293" s="328">
        <f>IFERROR(((IF(BN293&gt;0,BN293)))*INDEX(Assumptions!$B:$B,MATCH(AB293,Assumptions!$A:$A,0)),0)</f>
        <v>0</v>
      </c>
      <c r="BP293" s="273">
        <f>IFERROR(((IF(BN293&gt;0,BN293)))*INDEX(Assumptions!$C:$C,MATCH(AB293,Assumptions!$A:$A,0)),0)</f>
        <v>0</v>
      </c>
      <c r="BQ293" s="273">
        <f>IFERROR(((IF(BN293&gt;0,BN293)))*INDEX(Assumptions!$D:$D,MATCH(AB293,Assumptions!$A:$A,0)),0)</f>
        <v>0</v>
      </c>
      <c r="BR293" s="273">
        <f>IFERROR(((IF(BN293&gt;0,BN293)))*INDEX(Assumptions!$G:$G,MATCH(AC293,Assumptions!$F:$F,0)),0)</f>
        <v>0</v>
      </c>
      <c r="BS293" s="273">
        <f t="shared" si="66"/>
        <v>0</v>
      </c>
      <c r="BT293" s="329">
        <f>IFERROR(INDEX(Assumptions!$B:$B,MATCH(AB293,Assumptions!$A:$A,0))+INDEX(Assumptions!$C:$C,MATCH(AB293,Assumptions!$A:$A,0))+INDEX(Assumptions!$D:$D,MATCH(AB293,Assumptions!$A:$A,0))+INDEX(Assumptions!$G:$G,MATCH(AC293,Assumptions!$F:$F,0)),0)</f>
        <v>0</v>
      </c>
      <c r="BU293" s="273">
        <f t="shared" si="67"/>
        <v>10.5</v>
      </c>
      <c r="BV293" s="273">
        <f t="shared" si="68"/>
        <v>23.996000000000002</v>
      </c>
      <c r="BW293" s="273">
        <f t="shared" si="69"/>
        <v>25.205882352941178</v>
      </c>
      <c r="BX293" s="272">
        <v>2.5</v>
      </c>
      <c r="BY293" s="415">
        <v>59.99</v>
      </c>
      <c r="BZ293" s="330">
        <v>1</v>
      </c>
      <c r="CA293" s="273">
        <f t="shared" si="70"/>
        <v>10.5</v>
      </c>
      <c r="CB293" s="273">
        <f t="shared" si="71"/>
        <v>23.996000000000002</v>
      </c>
      <c r="CC293" s="418">
        <f t="shared" si="72"/>
        <v>0.56242707117852975</v>
      </c>
      <c r="CD293" s="273">
        <f t="shared" si="73"/>
        <v>84</v>
      </c>
      <c r="CE293" s="343"/>
      <c r="CF293" s="343"/>
      <c r="CG293" s="416"/>
      <c r="CH293" s="416"/>
      <c r="CI293" s="416"/>
      <c r="CJ293" s="416"/>
      <c r="CK293" s="416"/>
      <c r="CL293" s="416"/>
      <c r="CM293" s="332"/>
      <c r="CN293" s="332"/>
      <c r="CO293" s="342" t="s">
        <v>730</v>
      </c>
      <c r="CP293" s="342"/>
      <c r="CQ293" s="272"/>
      <c r="CR293" s="173">
        <v>4</v>
      </c>
      <c r="CS293" s="173">
        <v>9</v>
      </c>
      <c r="CT293" s="395" t="s">
        <v>735</v>
      </c>
      <c r="CU293" s="173"/>
      <c r="CV293" s="173"/>
      <c r="CW293" s="372"/>
      <c r="CX293" s="368"/>
      <c r="CY293" s="369"/>
      <c r="CZ293" s="370"/>
      <c r="DA293" s="370"/>
      <c r="DB293" s="370"/>
      <c r="DC293" s="371"/>
      <c r="DD293" s="372"/>
      <c r="DE293" s="372"/>
      <c r="DF293" s="372"/>
      <c r="DG293" s="372"/>
      <c r="DH293" s="372"/>
      <c r="DI293" s="372"/>
      <c r="DJ293" s="372"/>
      <c r="DK293" s="372"/>
      <c r="DL293" s="372"/>
      <c r="DM293" s="368"/>
      <c r="DN293" s="368"/>
      <c r="DO293" s="368"/>
      <c r="DP293" s="373"/>
      <c r="DQ293" s="373"/>
      <c r="DR293" s="373"/>
      <c r="DS293" s="374">
        <f t="shared" si="74"/>
        <v>0</v>
      </c>
      <c r="DT293" s="374">
        <f t="shared" si="75"/>
        <v>0</v>
      </c>
    </row>
    <row r="294" spans="1:124" s="412" customFormat="1" ht="15" customHeight="1">
      <c r="A294" s="270">
        <v>1296</v>
      </c>
      <c r="B294" s="269" t="s">
        <v>1221</v>
      </c>
      <c r="C294" s="269" t="s">
        <v>1035</v>
      </c>
      <c r="D294" s="269">
        <v>7111</v>
      </c>
      <c r="E294" s="270" t="s">
        <v>348</v>
      </c>
      <c r="F294" s="270" t="s">
        <v>349</v>
      </c>
      <c r="G294" s="400">
        <v>4</v>
      </c>
      <c r="H294" s="400" t="s">
        <v>1305</v>
      </c>
      <c r="I294" s="413">
        <v>43621</v>
      </c>
      <c r="J294" s="270" t="s">
        <v>211</v>
      </c>
      <c r="K294" s="270" t="s">
        <v>479</v>
      </c>
      <c r="L294" s="270" t="s">
        <v>211</v>
      </c>
      <c r="M294" s="270" t="s">
        <v>1037</v>
      </c>
      <c r="N294" s="270">
        <v>61091000</v>
      </c>
      <c r="O294" s="325" t="s">
        <v>1038</v>
      </c>
      <c r="P294" s="414" t="s">
        <v>219</v>
      </c>
      <c r="Q294" s="270" t="s">
        <v>211</v>
      </c>
      <c r="R294" s="270" t="s">
        <v>211</v>
      </c>
      <c r="S294" s="400" t="s">
        <v>515</v>
      </c>
      <c r="T294" s="272" t="s">
        <v>211</v>
      </c>
      <c r="U294" s="361" t="s">
        <v>542</v>
      </c>
      <c r="V294" s="361" t="s">
        <v>212</v>
      </c>
      <c r="W294" s="342"/>
      <c r="X294" s="272" t="s">
        <v>1082</v>
      </c>
      <c r="Y294" s="361" t="s">
        <v>578</v>
      </c>
      <c r="Z294" s="272" t="s">
        <v>211</v>
      </c>
      <c r="AA294" s="272" t="s">
        <v>211</v>
      </c>
      <c r="AB294" s="272" t="s">
        <v>185</v>
      </c>
      <c r="AC294" s="272" t="s">
        <v>581</v>
      </c>
      <c r="AD294" s="272" t="s">
        <v>265</v>
      </c>
      <c r="AE294" s="272" t="s">
        <v>951</v>
      </c>
      <c r="AF294" s="270"/>
      <c r="AG294" s="272" t="s">
        <v>605</v>
      </c>
      <c r="AH294" s="272" t="s">
        <v>613</v>
      </c>
      <c r="AI294" s="272" t="s">
        <v>637</v>
      </c>
      <c r="AJ294" s="272" t="s">
        <v>740</v>
      </c>
      <c r="AK294" s="272"/>
      <c r="AL294" s="272" t="s">
        <v>650</v>
      </c>
      <c r="AM294" s="272" t="s">
        <v>651</v>
      </c>
      <c r="AN294" s="272"/>
      <c r="AO294" s="272"/>
      <c r="AP294" s="272"/>
      <c r="AQ294" s="361" t="s">
        <v>677</v>
      </c>
      <c r="AR294" s="272">
        <v>150</v>
      </c>
      <c r="AS294" s="366"/>
      <c r="AT294" s="415"/>
      <c r="AU294" s="342"/>
      <c r="AV294" s="342"/>
      <c r="AW294" s="272"/>
      <c r="AX294" s="332"/>
      <c r="AY294" s="332"/>
      <c r="AZ294" s="332"/>
      <c r="BA294" s="274"/>
      <c r="BB294" s="273"/>
      <c r="BC294" s="273" t="s">
        <v>215</v>
      </c>
      <c r="BD294" s="273" t="s">
        <v>1042</v>
      </c>
      <c r="BE294" s="273" t="s">
        <v>1043</v>
      </c>
      <c r="BF294" s="273">
        <v>10.199999999999999</v>
      </c>
      <c r="BG294" s="273">
        <f>IFERROR((BV294*(1-Assumptions!$K$3))*(1-BT294),0)</f>
        <v>10.55824</v>
      </c>
      <c r="BH294" s="273">
        <f t="shared" si="64"/>
        <v>17.2</v>
      </c>
      <c r="BI294" s="273">
        <v>8.6</v>
      </c>
      <c r="BJ294" s="273"/>
      <c r="BK294" s="273"/>
      <c r="BL294" s="273"/>
      <c r="BM294" s="273"/>
      <c r="BN294" s="273">
        <f t="shared" si="65"/>
        <v>8.6</v>
      </c>
      <c r="BO294" s="328">
        <f>IFERROR(((IF(BN294&gt;0,BN294)))*INDEX(Assumptions!$B:$B,MATCH(AB294,Assumptions!$A:$A,0)),0)</f>
        <v>0</v>
      </c>
      <c r="BP294" s="273">
        <f>IFERROR(((IF(BN294&gt;0,BN294)))*INDEX(Assumptions!$C:$C,MATCH(AB294,Assumptions!$A:$A,0)),0)</f>
        <v>0</v>
      </c>
      <c r="BQ294" s="273">
        <f>IFERROR(((IF(BN294&gt;0,BN294)))*INDEX(Assumptions!$D:$D,MATCH(AB294,Assumptions!$A:$A,0)),0)</f>
        <v>0</v>
      </c>
      <c r="BR294" s="273">
        <f>IFERROR(((IF(BN294&gt;0,BN294)))*INDEX(Assumptions!$G:$G,MATCH(AC294,Assumptions!$F:$F,0)),0)</f>
        <v>0</v>
      </c>
      <c r="BS294" s="273">
        <f t="shared" si="66"/>
        <v>0</v>
      </c>
      <c r="BT294" s="329">
        <f>IFERROR(INDEX(Assumptions!$B:$B,MATCH(AB294,Assumptions!$A:$A,0))+INDEX(Assumptions!$C:$C,MATCH(AB294,Assumptions!$A:$A,0))+INDEX(Assumptions!$D:$D,MATCH(AB294,Assumptions!$A:$A,0))+INDEX(Assumptions!$G:$G,MATCH(AC294,Assumptions!$F:$F,0)),0)</f>
        <v>0</v>
      </c>
      <c r="BU294" s="273">
        <f t="shared" si="67"/>
        <v>8.6</v>
      </c>
      <c r="BV294" s="273">
        <f t="shared" si="68"/>
        <v>23.996000000000002</v>
      </c>
      <c r="BW294" s="273">
        <f t="shared" si="69"/>
        <v>25.205882352941178</v>
      </c>
      <c r="BX294" s="272">
        <v>2.5</v>
      </c>
      <c r="BY294" s="273">
        <v>59.99</v>
      </c>
      <c r="BZ294" s="330">
        <v>1</v>
      </c>
      <c r="CA294" s="273">
        <f t="shared" si="70"/>
        <v>8.6</v>
      </c>
      <c r="CB294" s="273">
        <f t="shared" si="71"/>
        <v>23.996000000000002</v>
      </c>
      <c r="CC294" s="331">
        <f t="shared" si="72"/>
        <v>0.64160693448908157</v>
      </c>
      <c r="CD294" s="273">
        <f t="shared" si="73"/>
        <v>172</v>
      </c>
      <c r="CE294" s="343"/>
      <c r="CF294" s="343"/>
      <c r="CG294" s="416"/>
      <c r="CH294" s="416"/>
      <c r="CI294" s="416"/>
      <c r="CJ294" s="416"/>
      <c r="CK294" s="416"/>
      <c r="CL294" s="416"/>
      <c r="CM294" s="332"/>
      <c r="CN294" s="332"/>
      <c r="CO294" s="342"/>
      <c r="CP294" s="342"/>
      <c r="CQ294" s="272"/>
      <c r="CR294" s="173">
        <v>10</v>
      </c>
      <c r="CS294" s="173" t="s">
        <v>211</v>
      </c>
      <c r="CT294" s="395" t="s">
        <v>735</v>
      </c>
      <c r="CU294" s="173"/>
      <c r="CV294" s="173"/>
      <c r="CW294" s="372"/>
      <c r="CX294" s="368"/>
      <c r="CY294" s="369"/>
      <c r="CZ294" s="370"/>
      <c r="DA294" s="370"/>
      <c r="DB294" s="370"/>
      <c r="DC294" s="371"/>
      <c r="DD294" s="372"/>
      <c r="DE294" s="372"/>
      <c r="DF294" s="372"/>
      <c r="DG294" s="372"/>
      <c r="DH294" s="372"/>
      <c r="DI294" s="372"/>
      <c r="DJ294" s="372"/>
      <c r="DK294" s="372"/>
      <c r="DL294" s="372"/>
      <c r="DM294" s="368"/>
      <c r="DN294" s="368"/>
      <c r="DO294" s="368"/>
      <c r="DP294" s="373"/>
      <c r="DQ294" s="373"/>
      <c r="DR294" s="373"/>
      <c r="DS294" s="374">
        <f t="shared" si="74"/>
        <v>0</v>
      </c>
      <c r="DT294" s="374">
        <f t="shared" si="75"/>
        <v>0</v>
      </c>
    </row>
    <row r="295" spans="1:124" s="412" customFormat="1" ht="15" customHeight="1">
      <c r="A295" s="270">
        <v>1297</v>
      </c>
      <c r="B295" s="269" t="s">
        <v>1222</v>
      </c>
      <c r="C295" s="269" t="s">
        <v>1181</v>
      </c>
      <c r="D295" s="269">
        <v>8005</v>
      </c>
      <c r="E295" s="270" t="s">
        <v>348</v>
      </c>
      <c r="F295" s="270" t="s">
        <v>1196</v>
      </c>
      <c r="G295" s="400">
        <v>4</v>
      </c>
      <c r="H295" s="400" t="s">
        <v>1305</v>
      </c>
      <c r="I295" s="413">
        <v>43621</v>
      </c>
      <c r="J295" s="270" t="s">
        <v>211</v>
      </c>
      <c r="K295" s="270" t="s">
        <v>479</v>
      </c>
      <c r="L295" s="270" t="s">
        <v>211</v>
      </c>
      <c r="M295" s="270" t="s">
        <v>1037</v>
      </c>
      <c r="N295" s="270">
        <v>61091000</v>
      </c>
      <c r="O295" s="325" t="s">
        <v>1038</v>
      </c>
      <c r="P295" s="414" t="s">
        <v>219</v>
      </c>
      <c r="Q295" s="270" t="s">
        <v>211</v>
      </c>
      <c r="R295" s="270" t="s">
        <v>211</v>
      </c>
      <c r="S295" s="400" t="s">
        <v>370</v>
      </c>
      <c r="T295" s="272" t="s">
        <v>211</v>
      </c>
      <c r="U295" s="361" t="s">
        <v>542</v>
      </c>
      <c r="V295" s="361" t="s">
        <v>212</v>
      </c>
      <c r="W295" s="342"/>
      <c r="X295" s="272" t="s">
        <v>1082</v>
      </c>
      <c r="Y295" s="361" t="s">
        <v>578</v>
      </c>
      <c r="Z295" s="272" t="s">
        <v>211</v>
      </c>
      <c r="AA295" s="272" t="s">
        <v>211</v>
      </c>
      <c r="AB295" s="272" t="s">
        <v>185</v>
      </c>
      <c r="AC295" s="272" t="s">
        <v>581</v>
      </c>
      <c r="AD295" s="272" t="s">
        <v>265</v>
      </c>
      <c r="AE295" s="272" t="s">
        <v>951</v>
      </c>
      <c r="AF295" s="270"/>
      <c r="AG295" s="272" t="s">
        <v>605</v>
      </c>
      <c r="AH295" s="272" t="s">
        <v>613</v>
      </c>
      <c r="AI295" s="272" t="s">
        <v>637</v>
      </c>
      <c r="AJ295" s="272" t="s">
        <v>740</v>
      </c>
      <c r="AK295" s="272"/>
      <c r="AL295" s="272" t="s">
        <v>650</v>
      </c>
      <c r="AM295" s="272" t="s">
        <v>651</v>
      </c>
      <c r="AN295" s="272"/>
      <c r="AO295" s="272"/>
      <c r="AP295" s="272"/>
      <c r="AQ295" s="361" t="s">
        <v>677</v>
      </c>
      <c r="AR295" s="272">
        <v>150</v>
      </c>
      <c r="AS295" s="366"/>
      <c r="AT295" s="415"/>
      <c r="AU295" s="342"/>
      <c r="AV295" s="342"/>
      <c r="AW295" s="272"/>
      <c r="AX295" s="332"/>
      <c r="AY295" s="332"/>
      <c r="AZ295" s="332"/>
      <c r="BA295" s="274"/>
      <c r="BB295" s="273"/>
      <c r="BC295" s="273" t="s">
        <v>215</v>
      </c>
      <c r="BD295" s="273" t="s">
        <v>1042</v>
      </c>
      <c r="BE295" s="273" t="s">
        <v>1043</v>
      </c>
      <c r="BF295" s="273">
        <v>10.199999999999999</v>
      </c>
      <c r="BG295" s="273">
        <f>IFERROR((BV295*(1-Assumptions!$K$3))*(1-BT295),0)</f>
        <v>8.7982399999999998</v>
      </c>
      <c r="BH295" s="273">
        <f t="shared" si="64"/>
        <v>22.8</v>
      </c>
      <c r="BI295" s="273">
        <v>11.4</v>
      </c>
      <c r="BJ295" s="273"/>
      <c r="BK295" s="273"/>
      <c r="BL295" s="273"/>
      <c r="BM295" s="273"/>
      <c r="BN295" s="273">
        <f t="shared" si="65"/>
        <v>11.4</v>
      </c>
      <c r="BO295" s="328">
        <f>IFERROR(((IF(BN295&gt;0,BN295)))*INDEX(Assumptions!$B:$B,MATCH(AB295,Assumptions!$A:$A,0)),0)</f>
        <v>0</v>
      </c>
      <c r="BP295" s="273">
        <f>IFERROR(((IF(BN295&gt;0,BN295)))*INDEX(Assumptions!$C:$C,MATCH(AB295,Assumptions!$A:$A,0)),0)</f>
        <v>0</v>
      </c>
      <c r="BQ295" s="273">
        <f>IFERROR(((IF(BN295&gt;0,BN295)))*INDEX(Assumptions!$D:$D,MATCH(AB295,Assumptions!$A:$A,0)),0)</f>
        <v>0</v>
      </c>
      <c r="BR295" s="273">
        <f>IFERROR(((IF(BN295&gt;0,BN295)))*INDEX(Assumptions!$G:$G,MATCH(AC295,Assumptions!$F:$F,0)),0)</f>
        <v>0</v>
      </c>
      <c r="BS295" s="273">
        <f t="shared" si="66"/>
        <v>0</v>
      </c>
      <c r="BT295" s="329">
        <f>IFERROR(INDEX(Assumptions!$B:$B,MATCH(AB295,Assumptions!$A:$A,0))+INDEX(Assumptions!$C:$C,MATCH(AB295,Assumptions!$A:$A,0))+INDEX(Assumptions!$D:$D,MATCH(AB295,Assumptions!$A:$A,0))+INDEX(Assumptions!$G:$G,MATCH(AC295,Assumptions!$F:$F,0)),0)</f>
        <v>0</v>
      </c>
      <c r="BU295" s="273">
        <f t="shared" si="67"/>
        <v>11.4</v>
      </c>
      <c r="BV295" s="273">
        <f t="shared" si="68"/>
        <v>19.996000000000002</v>
      </c>
      <c r="BW295" s="273">
        <f t="shared" si="69"/>
        <v>21.004201680672271</v>
      </c>
      <c r="BX295" s="272">
        <v>2.5</v>
      </c>
      <c r="BY295" s="380">
        <v>49.99</v>
      </c>
      <c r="BZ295" s="330">
        <v>1</v>
      </c>
      <c r="CA295" s="273">
        <f t="shared" si="70"/>
        <v>11.4</v>
      </c>
      <c r="CB295" s="273">
        <f t="shared" si="71"/>
        <v>19.996000000000002</v>
      </c>
      <c r="CC295" s="367">
        <f t="shared" si="72"/>
        <v>0.42988597719543914</v>
      </c>
      <c r="CD295" s="273">
        <f t="shared" si="73"/>
        <v>228</v>
      </c>
      <c r="CE295" s="343"/>
      <c r="CF295" s="343"/>
      <c r="CG295" s="416"/>
      <c r="CH295" s="416"/>
      <c r="CI295" s="416"/>
      <c r="CJ295" s="416"/>
      <c r="CK295" s="416"/>
      <c r="CL295" s="416"/>
      <c r="CM295" s="332"/>
      <c r="CN295" s="332"/>
      <c r="CO295" s="342"/>
      <c r="CP295" s="342"/>
      <c r="CQ295" s="272"/>
      <c r="CR295" s="173">
        <v>10</v>
      </c>
      <c r="CS295" s="173" t="s">
        <v>211</v>
      </c>
      <c r="CT295" s="395" t="s">
        <v>735</v>
      </c>
      <c r="CU295" s="173"/>
      <c r="CV295" s="173"/>
      <c r="CW295" s="372"/>
      <c r="CX295" s="368"/>
      <c r="CY295" s="369"/>
      <c r="CZ295" s="370"/>
      <c r="DA295" s="370"/>
      <c r="DB295" s="370"/>
      <c r="DC295" s="371"/>
      <c r="DD295" s="372"/>
      <c r="DE295" s="372"/>
      <c r="DF295" s="372"/>
      <c r="DG295" s="372"/>
      <c r="DH295" s="372"/>
      <c r="DI295" s="372"/>
      <c r="DJ295" s="372"/>
      <c r="DK295" s="372"/>
      <c r="DL295" s="372"/>
      <c r="DM295" s="368"/>
      <c r="DN295" s="368"/>
      <c r="DO295" s="368"/>
      <c r="DP295" s="373"/>
      <c r="DQ295" s="373"/>
      <c r="DR295" s="373"/>
      <c r="DS295" s="374">
        <f t="shared" si="74"/>
        <v>0</v>
      </c>
      <c r="DT295" s="374">
        <f t="shared" si="75"/>
        <v>0</v>
      </c>
    </row>
    <row r="296" spans="1:124" s="412" customFormat="1" ht="15" customHeight="1">
      <c r="A296" s="270">
        <v>1300</v>
      </c>
      <c r="B296" s="269" t="s">
        <v>757</v>
      </c>
      <c r="C296" s="269" t="s">
        <v>1078</v>
      </c>
      <c r="D296" s="269">
        <v>8112</v>
      </c>
      <c r="E296" s="270" t="s">
        <v>350</v>
      </c>
      <c r="F296" s="270" t="s">
        <v>307</v>
      </c>
      <c r="G296" s="400">
        <v>2</v>
      </c>
      <c r="H296" s="400" t="s">
        <v>1305</v>
      </c>
      <c r="I296" s="413">
        <v>43621</v>
      </c>
      <c r="J296" s="270" t="s">
        <v>211</v>
      </c>
      <c r="K296" s="270" t="s">
        <v>479</v>
      </c>
      <c r="L296" s="270" t="s">
        <v>211</v>
      </c>
      <c r="M296" s="270" t="s">
        <v>484</v>
      </c>
      <c r="N296" s="270">
        <v>61099090</v>
      </c>
      <c r="O296" s="325" t="s">
        <v>1172</v>
      </c>
      <c r="P296" s="414" t="s">
        <v>219</v>
      </c>
      <c r="Q296" s="270" t="s">
        <v>211</v>
      </c>
      <c r="R296" s="270" t="s">
        <v>211</v>
      </c>
      <c r="S296" s="400" t="s">
        <v>515</v>
      </c>
      <c r="T296" s="272" t="s">
        <v>211</v>
      </c>
      <c r="U296" s="361" t="s">
        <v>7</v>
      </c>
      <c r="V296" s="361" t="s">
        <v>212</v>
      </c>
      <c r="W296" s="342"/>
      <c r="X296" s="272" t="s">
        <v>1082</v>
      </c>
      <c r="Y296" s="361" t="s">
        <v>578</v>
      </c>
      <c r="Z296" s="272" t="s">
        <v>211</v>
      </c>
      <c r="AA296" s="272" t="s">
        <v>211</v>
      </c>
      <c r="AB296" s="272" t="s">
        <v>185</v>
      </c>
      <c r="AC296" s="272" t="s">
        <v>581</v>
      </c>
      <c r="AD296" s="272" t="s">
        <v>265</v>
      </c>
      <c r="AE296" s="272" t="s">
        <v>951</v>
      </c>
      <c r="AF296" s="270"/>
      <c r="AG296" s="272" t="s">
        <v>605</v>
      </c>
      <c r="AH296" s="272" t="s">
        <v>612</v>
      </c>
      <c r="AI296" s="361"/>
      <c r="AJ296" s="272" t="s">
        <v>740</v>
      </c>
      <c r="AK296" s="272"/>
      <c r="AL296" s="361" t="s">
        <v>650</v>
      </c>
      <c r="AM296" s="272" t="s">
        <v>1084</v>
      </c>
      <c r="AN296" s="272"/>
      <c r="AO296" s="272"/>
      <c r="AP296" s="272"/>
      <c r="AQ296" s="361" t="s">
        <v>682</v>
      </c>
      <c r="AR296" s="272">
        <v>100</v>
      </c>
      <c r="AS296" s="366"/>
      <c r="AT296" s="415"/>
      <c r="AU296" s="342"/>
      <c r="AV296" s="342"/>
      <c r="AW296" s="272">
        <v>0</v>
      </c>
      <c r="AX296" s="332"/>
      <c r="AY296" s="332"/>
      <c r="AZ296" s="332"/>
      <c r="BA296" s="274"/>
      <c r="BB296" s="273"/>
      <c r="BC296" s="273" t="s">
        <v>215</v>
      </c>
      <c r="BD296" s="273" t="s">
        <v>1042</v>
      </c>
      <c r="BE296" s="273" t="s">
        <v>1043</v>
      </c>
      <c r="BF296" s="273">
        <v>8.5</v>
      </c>
      <c r="BG296" s="273">
        <f>IFERROR((BV296*(1-Assumptions!$K$3))*(1-BT296),0)</f>
        <v>8.7982399999999998</v>
      </c>
      <c r="BH296" s="273">
        <f t="shared" si="64"/>
        <v>18.8</v>
      </c>
      <c r="BI296" s="380">
        <v>9.4</v>
      </c>
      <c r="BJ296" s="273"/>
      <c r="BK296" s="273"/>
      <c r="BL296" s="273"/>
      <c r="BM296" s="273"/>
      <c r="BN296" s="273">
        <f t="shared" si="65"/>
        <v>9.4</v>
      </c>
      <c r="BO296" s="328">
        <f>IFERROR(((IF(BN296&gt;0,BN296)))*INDEX(Assumptions!$B:$B,MATCH(AB296,Assumptions!$A:$A,0)),0)</f>
        <v>0</v>
      </c>
      <c r="BP296" s="273">
        <f>IFERROR(((IF(BN296&gt;0,BN296)))*INDEX(Assumptions!$C:$C,MATCH(AB296,Assumptions!$A:$A,0)),0)</f>
        <v>0</v>
      </c>
      <c r="BQ296" s="273">
        <f>IFERROR(((IF(BN296&gt;0,BN296)))*INDEX(Assumptions!$D:$D,MATCH(AB296,Assumptions!$A:$A,0)),0)</f>
        <v>0</v>
      </c>
      <c r="BR296" s="273">
        <f>IFERROR(((IF(BN296&gt;0,BN296)))*INDEX(Assumptions!$G:$G,MATCH(AC296,Assumptions!$F:$F,0)),0)</f>
        <v>0</v>
      </c>
      <c r="BS296" s="273">
        <f t="shared" si="66"/>
        <v>0</v>
      </c>
      <c r="BT296" s="329">
        <f>IFERROR(INDEX(Assumptions!$B:$B,MATCH(AB296,Assumptions!$A:$A,0))+INDEX(Assumptions!$C:$C,MATCH(AB296,Assumptions!$A:$A,0))+INDEX(Assumptions!$D:$D,MATCH(AB296,Assumptions!$A:$A,0))+INDEX(Assumptions!$G:$G,MATCH(AC296,Assumptions!$F:$F,0)),0)</f>
        <v>0</v>
      </c>
      <c r="BU296" s="273">
        <f t="shared" si="67"/>
        <v>9.4</v>
      </c>
      <c r="BV296" s="273">
        <f t="shared" si="68"/>
        <v>19.996000000000002</v>
      </c>
      <c r="BW296" s="273">
        <f t="shared" si="69"/>
        <v>21.004201680672271</v>
      </c>
      <c r="BX296" s="272">
        <v>2.5</v>
      </c>
      <c r="BY296" s="273">
        <v>49.99</v>
      </c>
      <c r="BZ296" s="330">
        <v>1</v>
      </c>
      <c r="CA296" s="273">
        <f t="shared" si="70"/>
        <v>9.4</v>
      </c>
      <c r="CB296" s="273">
        <f t="shared" si="71"/>
        <v>19.996000000000002</v>
      </c>
      <c r="CC296" s="367">
        <f t="shared" si="72"/>
        <v>0.52990598119623933</v>
      </c>
      <c r="CD296" s="273">
        <f t="shared" si="73"/>
        <v>131.6</v>
      </c>
      <c r="CE296" s="343"/>
      <c r="CF296" s="343"/>
      <c r="CG296" s="416"/>
      <c r="CH296" s="416"/>
      <c r="CI296" s="416"/>
      <c r="CJ296" s="416"/>
      <c r="CK296" s="416"/>
      <c r="CL296" s="416">
        <v>43494</v>
      </c>
      <c r="CM296" s="332"/>
      <c r="CN296" s="332"/>
      <c r="CO296" s="342" t="s">
        <v>730</v>
      </c>
      <c r="CP296" s="342"/>
      <c r="CQ296" s="272"/>
      <c r="CR296" s="173">
        <v>7</v>
      </c>
      <c r="CS296" s="173">
        <v>6</v>
      </c>
      <c r="CT296" s="176" t="s">
        <v>735</v>
      </c>
      <c r="CU296" s="173"/>
      <c r="CV296" s="173"/>
      <c r="CW296" s="372"/>
      <c r="CX296" s="368"/>
      <c r="CY296" s="369"/>
      <c r="CZ296" s="370"/>
      <c r="DA296" s="370"/>
      <c r="DB296" s="370"/>
      <c r="DC296" s="371"/>
      <c r="DD296" s="372"/>
      <c r="DE296" s="372"/>
      <c r="DF296" s="372"/>
      <c r="DG296" s="372"/>
      <c r="DH296" s="372"/>
      <c r="DI296" s="372"/>
      <c r="DJ296" s="372"/>
      <c r="DK296" s="372"/>
      <c r="DL296" s="372"/>
      <c r="DM296" s="368"/>
      <c r="DN296" s="368"/>
      <c r="DO296" s="368"/>
      <c r="DP296" s="373"/>
      <c r="DQ296" s="373"/>
      <c r="DR296" s="373"/>
      <c r="DS296" s="374">
        <f t="shared" si="74"/>
        <v>0</v>
      </c>
      <c r="DT296" s="374">
        <f t="shared" si="75"/>
        <v>0</v>
      </c>
    </row>
    <row r="297" spans="1:124" s="412" customFormat="1" ht="15" customHeight="1">
      <c r="A297" s="270">
        <v>1305</v>
      </c>
      <c r="B297" s="269" t="s">
        <v>758</v>
      </c>
      <c r="C297" s="269" t="s">
        <v>1059</v>
      </c>
      <c r="D297" s="269">
        <v>8301</v>
      </c>
      <c r="E297" s="270" t="s">
        <v>350</v>
      </c>
      <c r="F297" s="270" t="s">
        <v>317</v>
      </c>
      <c r="G297" s="400">
        <v>2</v>
      </c>
      <c r="H297" s="400" t="s">
        <v>1305</v>
      </c>
      <c r="I297" s="413">
        <v>43621</v>
      </c>
      <c r="J297" s="270" t="s">
        <v>211</v>
      </c>
      <c r="K297" s="270" t="s">
        <v>479</v>
      </c>
      <c r="L297" s="270" t="s">
        <v>211</v>
      </c>
      <c r="M297" s="270" t="s">
        <v>484</v>
      </c>
      <c r="N297" s="270">
        <v>61099090</v>
      </c>
      <c r="O297" s="325" t="s">
        <v>1172</v>
      </c>
      <c r="P297" s="414" t="s">
        <v>219</v>
      </c>
      <c r="Q297" s="270" t="s">
        <v>211</v>
      </c>
      <c r="R297" s="270" t="s">
        <v>211</v>
      </c>
      <c r="S297" s="400" t="s">
        <v>515</v>
      </c>
      <c r="T297" s="272" t="s">
        <v>211</v>
      </c>
      <c r="U297" s="361" t="s">
        <v>7</v>
      </c>
      <c r="V297" s="361" t="s">
        <v>212</v>
      </c>
      <c r="W297" s="342"/>
      <c r="X297" s="272" t="s">
        <v>1082</v>
      </c>
      <c r="Y297" s="361" t="s">
        <v>578</v>
      </c>
      <c r="Z297" s="272" t="s">
        <v>211</v>
      </c>
      <c r="AA297" s="272" t="s">
        <v>211</v>
      </c>
      <c r="AB297" s="272" t="s">
        <v>185</v>
      </c>
      <c r="AC297" s="272" t="s">
        <v>581</v>
      </c>
      <c r="AD297" s="272" t="s">
        <v>265</v>
      </c>
      <c r="AE297" s="272" t="s">
        <v>951</v>
      </c>
      <c r="AF297" s="270"/>
      <c r="AG297" s="272" t="s">
        <v>605</v>
      </c>
      <c r="AH297" s="272" t="s">
        <v>612</v>
      </c>
      <c r="AI297" s="361"/>
      <c r="AJ297" s="272" t="s">
        <v>740</v>
      </c>
      <c r="AK297" s="272"/>
      <c r="AL297" s="361" t="s">
        <v>650</v>
      </c>
      <c r="AM297" s="272" t="s">
        <v>1084</v>
      </c>
      <c r="AN297" s="272"/>
      <c r="AO297" s="272"/>
      <c r="AP297" s="272"/>
      <c r="AQ297" s="361" t="s">
        <v>682</v>
      </c>
      <c r="AR297" s="272">
        <v>100</v>
      </c>
      <c r="AS297" s="366"/>
      <c r="AT297" s="415"/>
      <c r="AU297" s="342"/>
      <c r="AV297" s="342"/>
      <c r="AW297" s="272">
        <v>0</v>
      </c>
      <c r="AX297" s="332"/>
      <c r="AY297" s="332"/>
      <c r="AZ297" s="332"/>
      <c r="BA297" s="274"/>
      <c r="BB297" s="273"/>
      <c r="BC297" s="273" t="s">
        <v>215</v>
      </c>
      <c r="BD297" s="273" t="s">
        <v>1042</v>
      </c>
      <c r="BE297" s="273" t="s">
        <v>1043</v>
      </c>
      <c r="BF297" s="273">
        <v>8.5</v>
      </c>
      <c r="BG297" s="273">
        <f>IFERROR((BV297*(1-Assumptions!$K$3))*(1-BT297),0)</f>
        <v>8.7982399999999998</v>
      </c>
      <c r="BH297" s="273">
        <f t="shared" si="64"/>
        <v>18.8</v>
      </c>
      <c r="BI297" s="380">
        <v>9.4</v>
      </c>
      <c r="BJ297" s="273"/>
      <c r="BK297" s="273"/>
      <c r="BL297" s="273"/>
      <c r="BM297" s="273"/>
      <c r="BN297" s="273">
        <f t="shared" si="65"/>
        <v>9.4</v>
      </c>
      <c r="BO297" s="328">
        <f>IFERROR(((IF(BN297&gt;0,BN297)))*INDEX(Assumptions!$B:$B,MATCH(AB297,Assumptions!$A:$A,0)),0)</f>
        <v>0</v>
      </c>
      <c r="BP297" s="273">
        <f>IFERROR(((IF(BN297&gt;0,BN297)))*INDEX(Assumptions!$C:$C,MATCH(AB297,Assumptions!$A:$A,0)),0)</f>
        <v>0</v>
      </c>
      <c r="BQ297" s="273">
        <f>IFERROR(((IF(BN297&gt;0,BN297)))*INDEX(Assumptions!$D:$D,MATCH(AB297,Assumptions!$A:$A,0)),0)</f>
        <v>0</v>
      </c>
      <c r="BR297" s="273">
        <f>IFERROR(((IF(BN297&gt;0,BN297)))*INDEX(Assumptions!$G:$G,MATCH(AC297,Assumptions!$F:$F,0)),0)</f>
        <v>0</v>
      </c>
      <c r="BS297" s="273">
        <f t="shared" si="66"/>
        <v>0</v>
      </c>
      <c r="BT297" s="329">
        <f>IFERROR(INDEX(Assumptions!$B:$B,MATCH(AB297,Assumptions!$A:$A,0))+INDEX(Assumptions!$C:$C,MATCH(AB297,Assumptions!$A:$A,0))+INDEX(Assumptions!$D:$D,MATCH(AB297,Assumptions!$A:$A,0))+INDEX(Assumptions!$G:$G,MATCH(AC297,Assumptions!$F:$F,0)),0)</f>
        <v>0</v>
      </c>
      <c r="BU297" s="273">
        <f t="shared" si="67"/>
        <v>9.4</v>
      </c>
      <c r="BV297" s="273">
        <f t="shared" si="68"/>
        <v>19.996000000000002</v>
      </c>
      <c r="BW297" s="273">
        <f t="shared" si="69"/>
        <v>21.004201680672271</v>
      </c>
      <c r="BX297" s="272">
        <v>2.5</v>
      </c>
      <c r="BY297" s="273">
        <v>49.99</v>
      </c>
      <c r="BZ297" s="330">
        <v>1</v>
      </c>
      <c r="CA297" s="273">
        <f t="shared" si="70"/>
        <v>9.4</v>
      </c>
      <c r="CB297" s="273">
        <f t="shared" si="71"/>
        <v>19.996000000000002</v>
      </c>
      <c r="CC297" s="367">
        <f t="shared" si="72"/>
        <v>0.52990598119623933</v>
      </c>
      <c r="CD297" s="273">
        <f t="shared" si="73"/>
        <v>244.4</v>
      </c>
      <c r="CE297" s="343"/>
      <c r="CF297" s="343"/>
      <c r="CG297" s="416"/>
      <c r="CH297" s="416"/>
      <c r="CI297" s="416"/>
      <c r="CJ297" s="416"/>
      <c r="CK297" s="416"/>
      <c r="CL297" s="416"/>
      <c r="CM297" s="332"/>
      <c r="CN297" s="332"/>
      <c r="CO297" s="342" t="s">
        <v>730</v>
      </c>
      <c r="CP297" s="342"/>
      <c r="CQ297" s="272"/>
      <c r="CR297" s="173">
        <v>13</v>
      </c>
      <c r="CS297" s="173" t="s">
        <v>211</v>
      </c>
      <c r="CT297" s="176" t="s">
        <v>735</v>
      </c>
      <c r="CU297" s="173"/>
      <c r="CV297" s="173"/>
      <c r="CW297" s="372"/>
      <c r="CX297" s="368"/>
      <c r="CY297" s="369"/>
      <c r="CZ297" s="370"/>
      <c r="DA297" s="370"/>
      <c r="DB297" s="370"/>
      <c r="DC297" s="371"/>
      <c r="DD297" s="372"/>
      <c r="DE297" s="372"/>
      <c r="DF297" s="372"/>
      <c r="DG297" s="372"/>
      <c r="DH297" s="372"/>
      <c r="DI297" s="372"/>
      <c r="DJ297" s="372"/>
      <c r="DK297" s="372"/>
      <c r="DL297" s="372"/>
      <c r="DM297" s="368"/>
      <c r="DN297" s="368"/>
      <c r="DO297" s="368"/>
      <c r="DP297" s="373"/>
      <c r="DQ297" s="373"/>
      <c r="DR297" s="373"/>
      <c r="DS297" s="374">
        <f t="shared" si="74"/>
        <v>0</v>
      </c>
      <c r="DT297" s="374">
        <f t="shared" si="75"/>
        <v>0</v>
      </c>
    </row>
    <row r="298" spans="1:124" s="412" customFormat="1" ht="15" customHeight="1">
      <c r="A298" s="270">
        <v>1310</v>
      </c>
      <c r="B298" s="269" t="s">
        <v>759</v>
      </c>
      <c r="C298" s="269" t="s">
        <v>1183</v>
      </c>
      <c r="D298" s="269">
        <v>7801</v>
      </c>
      <c r="E298" s="270" t="s">
        <v>350</v>
      </c>
      <c r="F298" s="270" t="s">
        <v>306</v>
      </c>
      <c r="G298" s="400">
        <v>2</v>
      </c>
      <c r="H298" s="400" t="s">
        <v>1305</v>
      </c>
      <c r="I298" s="413">
        <v>43621</v>
      </c>
      <c r="J298" s="270" t="s">
        <v>211</v>
      </c>
      <c r="K298" s="270" t="s">
        <v>479</v>
      </c>
      <c r="L298" s="270" t="s">
        <v>211</v>
      </c>
      <c r="M298" s="270" t="s">
        <v>484</v>
      </c>
      <c r="N298" s="270">
        <v>61099090</v>
      </c>
      <c r="O298" s="325" t="s">
        <v>1172</v>
      </c>
      <c r="P298" s="414" t="s">
        <v>219</v>
      </c>
      <c r="Q298" s="270" t="s">
        <v>211</v>
      </c>
      <c r="R298" s="270" t="s">
        <v>211</v>
      </c>
      <c r="S298" s="400" t="s">
        <v>515</v>
      </c>
      <c r="T298" s="272" t="s">
        <v>211</v>
      </c>
      <c r="U298" s="361" t="s">
        <v>7</v>
      </c>
      <c r="V298" s="361" t="s">
        <v>212</v>
      </c>
      <c r="W298" s="342"/>
      <c r="X298" s="272" t="s">
        <v>1082</v>
      </c>
      <c r="Y298" s="361" t="s">
        <v>578</v>
      </c>
      <c r="Z298" s="272" t="s">
        <v>211</v>
      </c>
      <c r="AA298" s="272" t="s">
        <v>211</v>
      </c>
      <c r="AB298" s="272" t="s">
        <v>185</v>
      </c>
      <c r="AC298" s="272" t="s">
        <v>581</v>
      </c>
      <c r="AD298" s="272" t="s">
        <v>265</v>
      </c>
      <c r="AE298" s="272" t="s">
        <v>951</v>
      </c>
      <c r="AF298" s="270"/>
      <c r="AG298" s="272" t="s">
        <v>605</v>
      </c>
      <c r="AH298" s="272" t="s">
        <v>612</v>
      </c>
      <c r="AI298" s="361"/>
      <c r="AJ298" s="272" t="s">
        <v>740</v>
      </c>
      <c r="AK298" s="272"/>
      <c r="AL298" s="361" t="s">
        <v>650</v>
      </c>
      <c r="AM298" s="272" t="s">
        <v>1084</v>
      </c>
      <c r="AN298" s="272"/>
      <c r="AO298" s="272"/>
      <c r="AP298" s="272"/>
      <c r="AQ298" s="361" t="s">
        <v>682</v>
      </c>
      <c r="AR298" s="272">
        <v>100</v>
      </c>
      <c r="AS298" s="366"/>
      <c r="AT298" s="415"/>
      <c r="AU298" s="342"/>
      <c r="AV298" s="342"/>
      <c r="AW298" s="272">
        <v>0</v>
      </c>
      <c r="AX298" s="332"/>
      <c r="AY298" s="332"/>
      <c r="AZ298" s="332"/>
      <c r="BA298" s="274"/>
      <c r="BB298" s="273"/>
      <c r="BC298" s="273" t="s">
        <v>215</v>
      </c>
      <c r="BD298" s="273" t="s">
        <v>1042</v>
      </c>
      <c r="BE298" s="273" t="s">
        <v>1043</v>
      </c>
      <c r="BF298" s="273">
        <v>8.5</v>
      </c>
      <c r="BG298" s="273">
        <f>IFERROR((BV298*(1-Assumptions!$K$3))*(1-BT298),0)</f>
        <v>8.7982399999999998</v>
      </c>
      <c r="BH298" s="273">
        <f t="shared" si="64"/>
        <v>18.8</v>
      </c>
      <c r="BI298" s="380">
        <v>9.4</v>
      </c>
      <c r="BJ298" s="273"/>
      <c r="BK298" s="273"/>
      <c r="BL298" s="273"/>
      <c r="BM298" s="273"/>
      <c r="BN298" s="273">
        <f t="shared" si="65"/>
        <v>9.4</v>
      </c>
      <c r="BO298" s="328">
        <f>IFERROR(((IF(BN298&gt;0,BN298)))*INDEX(Assumptions!$B:$B,MATCH(AB298,Assumptions!$A:$A,0)),0)</f>
        <v>0</v>
      </c>
      <c r="BP298" s="273">
        <f>IFERROR(((IF(BN298&gt;0,BN298)))*INDEX(Assumptions!$C:$C,MATCH(AB298,Assumptions!$A:$A,0)),0)</f>
        <v>0</v>
      </c>
      <c r="BQ298" s="273">
        <f>IFERROR(((IF(BN298&gt;0,BN298)))*INDEX(Assumptions!$D:$D,MATCH(AB298,Assumptions!$A:$A,0)),0)</f>
        <v>0</v>
      </c>
      <c r="BR298" s="273">
        <f>IFERROR(((IF(BN298&gt;0,BN298)))*INDEX(Assumptions!$G:$G,MATCH(AC298,Assumptions!$F:$F,0)),0)</f>
        <v>0</v>
      </c>
      <c r="BS298" s="273">
        <f t="shared" si="66"/>
        <v>0</v>
      </c>
      <c r="BT298" s="329">
        <f>IFERROR(INDEX(Assumptions!$B:$B,MATCH(AB298,Assumptions!$A:$A,0))+INDEX(Assumptions!$C:$C,MATCH(AB298,Assumptions!$A:$A,0))+INDEX(Assumptions!$D:$D,MATCH(AB298,Assumptions!$A:$A,0))+INDEX(Assumptions!$G:$G,MATCH(AC298,Assumptions!$F:$F,0)),0)</f>
        <v>0</v>
      </c>
      <c r="BU298" s="273">
        <f t="shared" si="67"/>
        <v>9.4</v>
      </c>
      <c r="BV298" s="273">
        <f t="shared" si="68"/>
        <v>19.996000000000002</v>
      </c>
      <c r="BW298" s="273">
        <f t="shared" si="69"/>
        <v>21.004201680672271</v>
      </c>
      <c r="BX298" s="272">
        <v>2.5</v>
      </c>
      <c r="BY298" s="273">
        <v>49.99</v>
      </c>
      <c r="BZ298" s="330">
        <v>1</v>
      </c>
      <c r="CA298" s="273">
        <f t="shared" si="70"/>
        <v>9.4</v>
      </c>
      <c r="CB298" s="273">
        <f t="shared" si="71"/>
        <v>19.996000000000002</v>
      </c>
      <c r="CC298" s="367">
        <f t="shared" si="72"/>
        <v>0.52990598119623933</v>
      </c>
      <c r="CD298" s="273">
        <f t="shared" si="73"/>
        <v>206.8</v>
      </c>
      <c r="CE298" s="343"/>
      <c r="CF298" s="343"/>
      <c r="CG298" s="416"/>
      <c r="CH298" s="416"/>
      <c r="CI298" s="416"/>
      <c r="CJ298" s="416"/>
      <c r="CK298" s="416"/>
      <c r="CL298" s="416"/>
      <c r="CM298" s="332"/>
      <c r="CN298" s="332"/>
      <c r="CO298" s="342" t="s">
        <v>730</v>
      </c>
      <c r="CP298" s="342"/>
      <c r="CQ298" s="272"/>
      <c r="CR298" s="173">
        <v>11</v>
      </c>
      <c r="CS298" s="173" t="s">
        <v>211</v>
      </c>
      <c r="CT298" s="176" t="s">
        <v>735</v>
      </c>
      <c r="CU298" s="173"/>
      <c r="CV298" s="173"/>
      <c r="CW298" s="372"/>
      <c r="CX298" s="368"/>
      <c r="CY298" s="369"/>
      <c r="CZ298" s="370"/>
      <c r="DA298" s="370"/>
      <c r="DB298" s="370"/>
      <c r="DC298" s="371"/>
      <c r="DD298" s="372"/>
      <c r="DE298" s="372"/>
      <c r="DF298" s="372"/>
      <c r="DG298" s="372"/>
      <c r="DH298" s="372"/>
      <c r="DI298" s="372"/>
      <c r="DJ298" s="372"/>
      <c r="DK298" s="372"/>
      <c r="DL298" s="372"/>
      <c r="DM298" s="368"/>
      <c r="DN298" s="368"/>
      <c r="DO298" s="368"/>
      <c r="DP298" s="373"/>
      <c r="DQ298" s="373"/>
      <c r="DR298" s="373"/>
      <c r="DS298" s="374">
        <f t="shared" si="74"/>
        <v>0</v>
      </c>
      <c r="DT298" s="374">
        <f t="shared" si="75"/>
        <v>0</v>
      </c>
    </row>
    <row r="299" spans="1:124" s="208" customFormat="1" ht="15" customHeight="1">
      <c r="A299" s="269">
        <v>1315</v>
      </c>
      <c r="B299" s="269" t="s">
        <v>760</v>
      </c>
      <c r="C299" s="269" t="s">
        <v>1184</v>
      </c>
      <c r="D299" s="269">
        <v>7712</v>
      </c>
      <c r="E299" s="396" t="s">
        <v>351</v>
      </c>
      <c r="F299" s="269" t="s">
        <v>310</v>
      </c>
      <c r="G299" s="269">
        <v>1</v>
      </c>
      <c r="H299" s="269" t="s">
        <v>1305</v>
      </c>
      <c r="I299" s="339">
        <v>43563</v>
      </c>
      <c r="J299" s="269" t="s">
        <v>211</v>
      </c>
      <c r="K299" s="269" t="s">
        <v>479</v>
      </c>
      <c r="L299" s="269" t="s">
        <v>211</v>
      </c>
      <c r="M299" s="269" t="s">
        <v>485</v>
      </c>
      <c r="N299" s="397">
        <v>62045200</v>
      </c>
      <c r="O299" s="397" t="s">
        <v>1173</v>
      </c>
      <c r="P299" s="282" t="s">
        <v>219</v>
      </c>
      <c r="Q299" s="269" t="s">
        <v>211</v>
      </c>
      <c r="R299" s="269" t="s">
        <v>211</v>
      </c>
      <c r="S299" s="269" t="s">
        <v>512</v>
      </c>
      <c r="T299" s="337" t="s">
        <v>211</v>
      </c>
      <c r="U299" s="337" t="s">
        <v>7</v>
      </c>
      <c r="V299" s="337" t="s">
        <v>212</v>
      </c>
      <c r="W299" s="337" t="s">
        <v>211</v>
      </c>
      <c r="X299" s="337" t="s">
        <v>1214</v>
      </c>
      <c r="Y299" s="337" t="s">
        <v>578</v>
      </c>
      <c r="Z299" s="337" t="s">
        <v>211</v>
      </c>
      <c r="AA299" s="337" t="s">
        <v>211</v>
      </c>
      <c r="AB299" s="337" t="s">
        <v>267</v>
      </c>
      <c r="AC299" s="337" t="s">
        <v>211</v>
      </c>
      <c r="AD299" s="337" t="s">
        <v>1287</v>
      </c>
      <c r="AE299" s="337" t="s">
        <v>1367</v>
      </c>
      <c r="AF299" s="269"/>
      <c r="AG299" s="337" t="s">
        <v>595</v>
      </c>
      <c r="AH299" s="337" t="s">
        <v>596</v>
      </c>
      <c r="AI299" s="337" t="s">
        <v>597</v>
      </c>
      <c r="AJ299" s="337" t="s">
        <v>740</v>
      </c>
      <c r="AK299" s="337"/>
      <c r="AL299" s="337" t="s">
        <v>650</v>
      </c>
      <c r="AM299" s="337" t="s">
        <v>651</v>
      </c>
      <c r="AN299" s="337"/>
      <c r="AO299" s="337"/>
      <c r="AP299" s="337"/>
      <c r="AQ299" s="337" t="s">
        <v>674</v>
      </c>
      <c r="AR299" s="337"/>
      <c r="AS299" s="379">
        <v>2.8</v>
      </c>
      <c r="AT299" s="380" t="s">
        <v>1252</v>
      </c>
      <c r="AU299" s="337" t="s">
        <v>622</v>
      </c>
      <c r="AV299" s="337" t="s">
        <v>622</v>
      </c>
      <c r="AW299" s="337">
        <v>0</v>
      </c>
      <c r="AX299" s="381"/>
      <c r="AY299" s="381"/>
      <c r="AZ299" s="381"/>
      <c r="BA299" s="382"/>
      <c r="BB299" s="380"/>
      <c r="BC299" s="380" t="s">
        <v>215</v>
      </c>
      <c r="BD299" s="380" t="s">
        <v>216</v>
      </c>
      <c r="BE299" s="380" t="s">
        <v>1087</v>
      </c>
      <c r="BF299" s="380">
        <v>25.4</v>
      </c>
      <c r="BG299" s="380">
        <f>IFERROR((BV299*(1-Assumptions!$K$3))*(1-BT299),0)</f>
        <v>25.817478719999997</v>
      </c>
      <c r="BH299" s="380">
        <f t="shared" si="64"/>
        <v>53.36</v>
      </c>
      <c r="BI299" s="380">
        <v>26.68</v>
      </c>
      <c r="BJ299" s="380"/>
      <c r="BK299" s="380"/>
      <c r="BL299" s="380"/>
      <c r="BM299" s="380"/>
      <c r="BN299" s="380">
        <f t="shared" si="65"/>
        <v>26.68</v>
      </c>
      <c r="BO299" s="383">
        <f>IFERROR(((IF(BN299&gt;0,BN299)))*INDEX(Assumptions!$B:$B,MATCH(AB299,Assumptions!$A:$A,0)),0)</f>
        <v>0.53359999999999996</v>
      </c>
      <c r="BP299" s="380">
        <f>IFERROR(((IF(BN299&gt;0,BN299)))*INDEX(Assumptions!$C:$C,MATCH(AB299,Assumptions!$A:$A,0)),0)</f>
        <v>0</v>
      </c>
      <c r="BQ299" s="380">
        <f>IFERROR(((IF(BN299&gt;0,BN299)))*INDEX(Assumptions!$D:$D,MATCH(AB299,Assumptions!$A:$A,0)),0)</f>
        <v>5.3359999999999998E-2</v>
      </c>
      <c r="BR299" s="380">
        <f>IFERROR(((IF(BN299&gt;0,BN299)))*INDEX(Assumptions!$G:$G,MATCH(AC299,Assumptions!$F:$F,0)),0)</f>
        <v>0</v>
      </c>
      <c r="BS299" s="380">
        <f t="shared" si="66"/>
        <v>0.58695999999999993</v>
      </c>
      <c r="BT299" s="384">
        <f>IFERROR(INDEX(Assumptions!$B:$B,MATCH(AB299,Assumptions!$A:$A,0))+INDEX(Assumptions!$C:$C,MATCH(AB299,Assumptions!$A:$A,0))+INDEX(Assumptions!$D:$D,MATCH(AB299,Assumptions!$A:$A,0))+INDEX(Assumptions!$G:$G,MATCH(AC299,Assumptions!$F:$F,0)),0)</f>
        <v>2.1999999999999999E-2</v>
      </c>
      <c r="BU299" s="380">
        <f t="shared" si="67"/>
        <v>27.266960000000001</v>
      </c>
      <c r="BV299" s="380">
        <f t="shared" si="68"/>
        <v>59.996000000000002</v>
      </c>
      <c r="BW299" s="380">
        <f t="shared" si="69"/>
        <v>63.02100840336135</v>
      </c>
      <c r="BX299" s="337">
        <v>2.5</v>
      </c>
      <c r="BY299" s="380">
        <v>149.99</v>
      </c>
      <c r="BZ299" s="385">
        <v>1</v>
      </c>
      <c r="CA299" s="380">
        <f t="shared" si="70"/>
        <v>27.266960000000001</v>
      </c>
      <c r="CB299" s="380">
        <f t="shared" si="71"/>
        <v>59.996000000000002</v>
      </c>
      <c r="CC299" s="386">
        <f t="shared" si="72"/>
        <v>0.54552036802453496</v>
      </c>
      <c r="CD299" s="380">
        <f t="shared" si="73"/>
        <v>693.68</v>
      </c>
      <c r="CE299" s="380"/>
      <c r="CF299" s="380"/>
      <c r="CG299" s="381"/>
      <c r="CH299" s="381"/>
      <c r="CI299" s="381"/>
      <c r="CJ299" s="381"/>
      <c r="CK299" s="381"/>
      <c r="CL299" s="381">
        <v>43494</v>
      </c>
      <c r="CM299" s="381"/>
      <c r="CN299" s="381"/>
      <c r="CO299" s="337"/>
      <c r="CP299" s="337"/>
      <c r="CQ299" s="337"/>
      <c r="CR299" s="387">
        <v>13</v>
      </c>
      <c r="CS299" s="387" t="s">
        <v>211</v>
      </c>
      <c r="CT299" s="395" t="s">
        <v>735</v>
      </c>
      <c r="CU299" s="387"/>
      <c r="CV299" s="387"/>
      <c r="CW299" s="392"/>
      <c r="CX299" s="388"/>
      <c r="CY299" s="389"/>
      <c r="CZ299" s="390"/>
      <c r="DA299" s="390"/>
      <c r="DB299" s="390"/>
      <c r="DC299" s="391"/>
      <c r="DD299" s="392"/>
      <c r="DE299" s="392"/>
      <c r="DF299" s="392"/>
      <c r="DG299" s="392"/>
      <c r="DH299" s="392"/>
      <c r="DI299" s="392"/>
      <c r="DJ299" s="392"/>
      <c r="DK299" s="392"/>
      <c r="DL299" s="392"/>
      <c r="DM299" s="388"/>
      <c r="DN299" s="388"/>
      <c r="DO299" s="388"/>
      <c r="DP299" s="393"/>
      <c r="DQ299" s="393"/>
      <c r="DR299" s="393"/>
      <c r="DS299" s="394">
        <f t="shared" si="74"/>
        <v>0</v>
      </c>
      <c r="DT299" s="394">
        <f t="shared" si="75"/>
        <v>0</v>
      </c>
    </row>
    <row r="300" spans="1:124" s="412" customFormat="1" ht="15" customHeight="1">
      <c r="A300" s="270">
        <v>1445</v>
      </c>
      <c r="B300" s="269" t="s">
        <v>927</v>
      </c>
      <c r="C300" s="269" t="s">
        <v>1059</v>
      </c>
      <c r="D300" s="269">
        <v>8302</v>
      </c>
      <c r="E300" s="270" t="s">
        <v>366</v>
      </c>
      <c r="F300" s="270" t="s">
        <v>333</v>
      </c>
      <c r="G300" s="270">
        <v>3</v>
      </c>
      <c r="H300" s="270" t="s">
        <v>1305</v>
      </c>
      <c r="I300" s="324">
        <v>43621</v>
      </c>
      <c r="J300" s="270" t="s">
        <v>211</v>
      </c>
      <c r="K300" s="270" t="s">
        <v>479</v>
      </c>
      <c r="L300" s="270" t="s">
        <v>211</v>
      </c>
      <c r="M300" s="270" t="s">
        <v>487</v>
      </c>
      <c r="N300" s="270">
        <v>62046239</v>
      </c>
      <c r="O300" s="325" t="s">
        <v>984</v>
      </c>
      <c r="P300" s="326" t="s">
        <v>219</v>
      </c>
      <c r="Q300" s="270" t="s">
        <v>211</v>
      </c>
      <c r="R300" s="270" t="s">
        <v>211</v>
      </c>
      <c r="S300" s="270" t="s">
        <v>370</v>
      </c>
      <c r="T300" s="272" t="s">
        <v>211</v>
      </c>
      <c r="U300" s="272" t="s">
        <v>549</v>
      </c>
      <c r="V300" s="272" t="s">
        <v>1278</v>
      </c>
      <c r="W300" s="272">
        <v>32</v>
      </c>
      <c r="X300" s="272" t="s">
        <v>1210</v>
      </c>
      <c r="Y300" s="272" t="s">
        <v>578</v>
      </c>
      <c r="Z300" s="272" t="s">
        <v>211</v>
      </c>
      <c r="AA300" s="272" t="s">
        <v>211</v>
      </c>
      <c r="AB300" s="272" t="s">
        <v>185</v>
      </c>
      <c r="AC300" s="272" t="s">
        <v>581</v>
      </c>
      <c r="AD300" s="272" t="s">
        <v>265</v>
      </c>
      <c r="AE300" s="272" t="s">
        <v>951</v>
      </c>
      <c r="AF300" s="270"/>
      <c r="AG300" s="272" t="s">
        <v>605</v>
      </c>
      <c r="AH300" s="272" t="s">
        <v>607</v>
      </c>
      <c r="AI300" s="272"/>
      <c r="AJ300" s="272" t="s">
        <v>740</v>
      </c>
      <c r="AK300" s="272"/>
      <c r="AL300" s="361" t="s">
        <v>650</v>
      </c>
      <c r="AM300" s="272" t="s">
        <v>213</v>
      </c>
      <c r="AN300" s="272"/>
      <c r="AO300" s="272"/>
      <c r="AP300" s="272"/>
      <c r="AQ300" s="272" t="s">
        <v>680</v>
      </c>
      <c r="AR300" s="272">
        <v>600</v>
      </c>
      <c r="AS300" s="366"/>
      <c r="AT300" s="273"/>
      <c r="AU300" s="272" t="s">
        <v>694</v>
      </c>
      <c r="AV300" s="272" t="s">
        <v>622</v>
      </c>
      <c r="AW300" s="272">
        <v>0</v>
      </c>
      <c r="AX300" s="332"/>
      <c r="AY300" s="332"/>
      <c r="AZ300" s="332"/>
      <c r="BA300" s="274"/>
      <c r="BB300" s="273"/>
      <c r="BC300" s="273" t="s">
        <v>215</v>
      </c>
      <c r="BD300" s="273" t="s">
        <v>1042</v>
      </c>
      <c r="BE300" s="273" t="s">
        <v>1043</v>
      </c>
      <c r="BF300" s="273">
        <v>23.7</v>
      </c>
      <c r="BG300" s="273">
        <f>IFERROR((BV300*(1-Assumptions!$K$3))*(1-BT300),0)</f>
        <v>24.63824</v>
      </c>
      <c r="BH300" s="273">
        <f t="shared" si="64"/>
        <v>43</v>
      </c>
      <c r="BI300" s="380">
        <v>21.5</v>
      </c>
      <c r="BJ300" s="273"/>
      <c r="BK300" s="273"/>
      <c r="BL300" s="273"/>
      <c r="BM300" s="273"/>
      <c r="BN300" s="273">
        <f t="shared" si="65"/>
        <v>21.5</v>
      </c>
      <c r="BO300" s="328">
        <f>IFERROR(((IF(BN300&gt;0,BN300)))*INDEX(Assumptions!$B:$B,MATCH(AB300,Assumptions!$A:$A,0)),0)</f>
        <v>0</v>
      </c>
      <c r="BP300" s="273">
        <f>IFERROR(((IF(BN300&gt;0,BN300)))*INDEX(Assumptions!$C:$C,MATCH(AB300,Assumptions!$A:$A,0)),0)</f>
        <v>0</v>
      </c>
      <c r="BQ300" s="273">
        <f>IFERROR(((IF(BN300&gt;0,BN300)))*INDEX(Assumptions!$D:$D,MATCH(AB300,Assumptions!$A:$A,0)),0)</f>
        <v>0</v>
      </c>
      <c r="BR300" s="273">
        <f>IFERROR(((IF(BN300&gt;0,BN300)))*INDEX(Assumptions!$G:$G,MATCH(AC300,Assumptions!$F:$F,0)),0)</f>
        <v>0</v>
      </c>
      <c r="BS300" s="273">
        <f t="shared" si="66"/>
        <v>0</v>
      </c>
      <c r="BT300" s="329">
        <f>IFERROR(INDEX(Assumptions!$B:$B,MATCH(AB300,Assumptions!$A:$A,0))+INDEX(Assumptions!$C:$C,MATCH(AB300,Assumptions!$A:$A,0))+INDEX(Assumptions!$D:$D,MATCH(AB300,Assumptions!$A:$A,0))+INDEX(Assumptions!$G:$G,MATCH(AC300,Assumptions!$F:$F,0)),0)</f>
        <v>0</v>
      </c>
      <c r="BU300" s="273">
        <f t="shared" si="67"/>
        <v>21.5</v>
      </c>
      <c r="BV300" s="273">
        <f t="shared" si="68"/>
        <v>55.996000000000002</v>
      </c>
      <c r="BW300" s="273">
        <f t="shared" si="69"/>
        <v>58.819327731092443</v>
      </c>
      <c r="BX300" s="272">
        <v>2.5</v>
      </c>
      <c r="BY300" s="273">
        <v>139.99</v>
      </c>
      <c r="BZ300" s="330">
        <v>1</v>
      </c>
      <c r="CA300" s="273">
        <f t="shared" si="70"/>
        <v>21.5</v>
      </c>
      <c r="CB300" s="273">
        <f t="shared" si="71"/>
        <v>55.996000000000002</v>
      </c>
      <c r="CC300" s="331">
        <f t="shared" si="72"/>
        <v>0.61604400314308161</v>
      </c>
      <c r="CD300" s="273">
        <f t="shared" si="73"/>
        <v>387</v>
      </c>
      <c r="CE300" s="273"/>
      <c r="CF300" s="273"/>
      <c r="CG300" s="332"/>
      <c r="CH300" s="332"/>
      <c r="CI300" s="332"/>
      <c r="CJ300" s="332" t="s">
        <v>715</v>
      </c>
      <c r="CK300" s="332"/>
      <c r="CL300" s="332">
        <v>43487</v>
      </c>
      <c r="CM300" s="332"/>
      <c r="CN300" s="332"/>
      <c r="CO300" s="272" t="s">
        <v>728</v>
      </c>
      <c r="CP300" s="272"/>
      <c r="CQ300" s="272"/>
      <c r="CR300" s="173">
        <v>9</v>
      </c>
      <c r="CS300" s="173" t="s">
        <v>211</v>
      </c>
      <c r="CT300" s="176">
        <v>27</v>
      </c>
      <c r="CU300" s="173"/>
      <c r="CV300" s="173"/>
      <c r="CW300" s="372"/>
      <c r="CX300" s="368"/>
      <c r="CY300" s="369"/>
      <c r="CZ300" s="370"/>
      <c r="DA300" s="370"/>
      <c r="DB300" s="370"/>
      <c r="DC300" s="371"/>
      <c r="DD300" s="372"/>
      <c r="DE300" s="372"/>
      <c r="DF300" s="372"/>
      <c r="DG300" s="372"/>
      <c r="DH300" s="372"/>
      <c r="DI300" s="372"/>
      <c r="DJ300" s="372"/>
      <c r="DK300" s="372"/>
      <c r="DL300" s="372"/>
      <c r="DM300" s="368"/>
      <c r="DN300" s="368"/>
      <c r="DO300" s="368"/>
      <c r="DP300" s="373"/>
      <c r="DQ300" s="373"/>
      <c r="DR300" s="373"/>
      <c r="DS300" s="374">
        <f t="shared" si="74"/>
        <v>0</v>
      </c>
      <c r="DT300" s="374">
        <f t="shared" si="75"/>
        <v>0</v>
      </c>
    </row>
    <row r="301" spans="1:124" s="208" customFormat="1" ht="15" customHeight="1">
      <c r="A301" s="269">
        <v>2026</v>
      </c>
      <c r="B301" s="269" t="s">
        <v>811</v>
      </c>
      <c r="C301" s="269" t="s">
        <v>246</v>
      </c>
      <c r="D301" s="269">
        <v>5031</v>
      </c>
      <c r="E301" s="269" t="s">
        <v>375</v>
      </c>
      <c r="F301" s="269" t="s">
        <v>376</v>
      </c>
      <c r="G301" s="269">
        <v>2</v>
      </c>
      <c r="H301" s="269" t="s">
        <v>1305</v>
      </c>
      <c r="I301" s="339">
        <v>43563</v>
      </c>
      <c r="J301" s="269" t="s">
        <v>211</v>
      </c>
      <c r="K301" s="269" t="s">
        <v>479</v>
      </c>
      <c r="L301" s="269" t="s">
        <v>211</v>
      </c>
      <c r="M301" s="269" t="s">
        <v>218</v>
      </c>
      <c r="N301" s="269">
        <v>62033290</v>
      </c>
      <c r="O301" s="377" t="s">
        <v>1093</v>
      </c>
      <c r="P301" s="282" t="s">
        <v>489</v>
      </c>
      <c r="Q301" s="269" t="s">
        <v>211</v>
      </c>
      <c r="R301" s="269" t="s">
        <v>7</v>
      </c>
      <c r="S301" s="269" t="s">
        <v>521</v>
      </c>
      <c r="T301" s="337" t="s">
        <v>211</v>
      </c>
      <c r="U301" s="337" t="s">
        <v>4</v>
      </c>
      <c r="V301" s="337" t="s">
        <v>551</v>
      </c>
      <c r="W301" s="337" t="s">
        <v>211</v>
      </c>
      <c r="X301" s="337" t="s">
        <v>1039</v>
      </c>
      <c r="Y301" s="337" t="s">
        <v>4</v>
      </c>
      <c r="Z301" s="337" t="s">
        <v>211</v>
      </c>
      <c r="AA301" s="337" t="s">
        <v>211</v>
      </c>
      <c r="AB301" s="337" t="s">
        <v>220</v>
      </c>
      <c r="AC301" s="337" t="s">
        <v>221</v>
      </c>
      <c r="AD301" s="337" t="s">
        <v>258</v>
      </c>
      <c r="AE301" s="337" t="s">
        <v>741</v>
      </c>
      <c r="AF301" s="269"/>
      <c r="AG301" s="337" t="s">
        <v>222</v>
      </c>
      <c r="AH301" s="337">
        <v>9575</v>
      </c>
      <c r="AI301" s="337" t="s">
        <v>638</v>
      </c>
      <c r="AJ301" s="337" t="s">
        <v>648</v>
      </c>
      <c r="AK301" s="337"/>
      <c r="AL301" s="337" t="s">
        <v>650</v>
      </c>
      <c r="AM301" s="337" t="s">
        <v>651</v>
      </c>
      <c r="AN301" s="337"/>
      <c r="AO301" s="337"/>
      <c r="AP301" s="337"/>
      <c r="AQ301" s="337" t="s">
        <v>685</v>
      </c>
      <c r="AR301" s="337"/>
      <c r="AS301" s="379">
        <v>5.35</v>
      </c>
      <c r="AT301" s="380" t="s">
        <v>1248</v>
      </c>
      <c r="AU301" s="337">
        <v>3000</v>
      </c>
      <c r="AV301" s="337"/>
      <c r="AW301" s="337">
        <v>170</v>
      </c>
      <c r="AX301" s="381"/>
      <c r="AY301" s="381"/>
      <c r="AZ301" s="381"/>
      <c r="BA301" s="382">
        <v>1.54</v>
      </c>
      <c r="BB301" s="380"/>
      <c r="BC301" s="380" t="s">
        <v>215</v>
      </c>
      <c r="BD301" s="380" t="s">
        <v>216</v>
      </c>
      <c r="BE301" s="380" t="s">
        <v>217</v>
      </c>
      <c r="BF301" s="380">
        <v>33.9</v>
      </c>
      <c r="BG301" s="380">
        <f>IFERROR((BV301*(1-Assumptions!$K$3))*(1-BT301),0)</f>
        <v>34.423878719999998</v>
      </c>
      <c r="BH301" s="380">
        <v>60</v>
      </c>
      <c r="BI301" s="380">
        <v>32</v>
      </c>
      <c r="BJ301" s="380"/>
      <c r="BK301" s="380"/>
      <c r="BL301" s="380">
        <v>34.9</v>
      </c>
      <c r="BM301" s="380"/>
      <c r="BN301" s="380">
        <f t="shared" si="65"/>
        <v>34.9</v>
      </c>
      <c r="BO301" s="383">
        <f>IFERROR(((IF(BN301&gt;0,BN301)))*INDEX(Assumptions!$B:$B,MATCH(AB301,Assumptions!$A:$A,0)),0)</f>
        <v>0.69799999999999995</v>
      </c>
      <c r="BP301" s="380">
        <f>IFERROR(((IF(BN301&gt;0,BN301)))*INDEX(Assumptions!$C:$C,MATCH(AB301,Assumptions!$A:$A,0)),0)</f>
        <v>0</v>
      </c>
      <c r="BQ301" s="380">
        <f>IFERROR(((IF(BN301&gt;0,BN301)))*INDEX(Assumptions!$D:$D,MATCH(AB301,Assumptions!$A:$A,0)),0)</f>
        <v>6.9800000000000001E-2</v>
      </c>
      <c r="BR301" s="380">
        <f>IFERROR(((IF(BN301&gt;0,BN301)))*INDEX(Assumptions!$G:$G,MATCH(AC301,Assumptions!$F:$F,0)),0)</f>
        <v>0</v>
      </c>
      <c r="BS301" s="380">
        <f t="shared" si="66"/>
        <v>0.76779999999999993</v>
      </c>
      <c r="BT301" s="384">
        <f>IFERROR(INDEX(Assumptions!$B:$B,MATCH(AB301,Assumptions!$A:$A,0))+INDEX(Assumptions!$C:$C,MATCH(AB301,Assumptions!$A:$A,0))+INDEX(Assumptions!$D:$D,MATCH(AB301,Assumptions!$A:$A,0))+INDEX(Assumptions!$G:$G,MATCH(AC301,Assumptions!$F:$F,0)),0)</f>
        <v>2.1999999999999999E-2</v>
      </c>
      <c r="BU301" s="380">
        <f t="shared" si="67"/>
        <v>35.6678</v>
      </c>
      <c r="BV301" s="380">
        <f t="shared" si="68"/>
        <v>79.996000000000009</v>
      </c>
      <c r="BW301" s="380">
        <f t="shared" si="69"/>
        <v>84.029411764705884</v>
      </c>
      <c r="BX301" s="337">
        <v>2.5</v>
      </c>
      <c r="BY301" s="380">
        <v>199.99</v>
      </c>
      <c r="BZ301" s="385">
        <v>1</v>
      </c>
      <c r="CA301" s="380">
        <f t="shared" si="70"/>
        <v>35.6678</v>
      </c>
      <c r="CB301" s="380">
        <f t="shared" si="71"/>
        <v>79.996000000000009</v>
      </c>
      <c r="CC301" s="386">
        <f t="shared" si="72"/>
        <v>0.55413020651032552</v>
      </c>
      <c r="CD301" s="380">
        <f t="shared" si="73"/>
        <v>780</v>
      </c>
      <c r="CE301" s="380"/>
      <c r="CF301" s="380"/>
      <c r="CG301" s="381"/>
      <c r="CH301" s="381"/>
      <c r="CI301" s="381"/>
      <c r="CJ301" s="381"/>
      <c r="CK301" s="381"/>
      <c r="CL301" s="381"/>
      <c r="CM301" s="381"/>
      <c r="CN301" s="381"/>
      <c r="CO301" s="337"/>
      <c r="CP301" s="337"/>
      <c r="CQ301" s="337"/>
      <c r="CR301" s="387">
        <v>13</v>
      </c>
      <c r="CS301" s="387" t="s">
        <v>211</v>
      </c>
      <c r="CT301" s="395" t="s">
        <v>478</v>
      </c>
      <c r="CU301" s="387"/>
      <c r="CV301" s="387"/>
      <c r="CW301" s="392"/>
      <c r="CX301" s="388"/>
      <c r="CY301" s="389"/>
      <c r="CZ301" s="390"/>
      <c r="DA301" s="390"/>
      <c r="DB301" s="390"/>
      <c r="DC301" s="391"/>
      <c r="DD301" s="392"/>
      <c r="DE301" s="392"/>
      <c r="DF301" s="392"/>
      <c r="DG301" s="392"/>
      <c r="DH301" s="392"/>
      <c r="DI301" s="392"/>
      <c r="DJ301" s="392"/>
      <c r="DK301" s="392"/>
      <c r="DL301" s="392"/>
      <c r="DM301" s="388"/>
      <c r="DN301" s="388"/>
      <c r="DO301" s="388"/>
      <c r="DP301" s="393"/>
      <c r="DQ301" s="393"/>
      <c r="DR301" s="393"/>
      <c r="DS301" s="394">
        <f t="shared" si="74"/>
        <v>0</v>
      </c>
      <c r="DT301" s="394">
        <f t="shared" si="75"/>
        <v>0</v>
      </c>
    </row>
    <row r="302" spans="1:124" s="412" customFormat="1" ht="15" customHeight="1">
      <c r="A302" s="270">
        <v>2120</v>
      </c>
      <c r="B302" s="269" t="s">
        <v>777</v>
      </c>
      <c r="C302" s="269" t="s">
        <v>1187</v>
      </c>
      <c r="D302" s="269">
        <v>7921</v>
      </c>
      <c r="E302" s="270" t="s">
        <v>394</v>
      </c>
      <c r="F302" s="270" t="s">
        <v>395</v>
      </c>
      <c r="G302" s="270">
        <v>1</v>
      </c>
      <c r="H302" s="270" t="s">
        <v>1305</v>
      </c>
      <c r="I302" s="324">
        <v>43621</v>
      </c>
      <c r="J302" s="270" t="s">
        <v>211</v>
      </c>
      <c r="K302" s="270" t="s">
        <v>479</v>
      </c>
      <c r="L302" s="270" t="s">
        <v>211</v>
      </c>
      <c r="M302" s="270" t="s">
        <v>1293</v>
      </c>
      <c r="N302" s="270">
        <v>61102091</v>
      </c>
      <c r="O302" s="325" t="s">
        <v>1175</v>
      </c>
      <c r="P302" s="326" t="s">
        <v>489</v>
      </c>
      <c r="Q302" s="270" t="s">
        <v>211</v>
      </c>
      <c r="R302" s="270" t="s">
        <v>211</v>
      </c>
      <c r="S302" s="270" t="s">
        <v>515</v>
      </c>
      <c r="T302" s="272" t="s">
        <v>211</v>
      </c>
      <c r="U302" s="272" t="s">
        <v>4</v>
      </c>
      <c r="V302" s="272" t="s">
        <v>551</v>
      </c>
      <c r="W302" s="272" t="s">
        <v>211</v>
      </c>
      <c r="X302" s="272" t="s">
        <v>1039</v>
      </c>
      <c r="Y302" s="272" t="s">
        <v>4</v>
      </c>
      <c r="Z302" s="272" t="s">
        <v>211</v>
      </c>
      <c r="AA302" s="272" t="s">
        <v>211</v>
      </c>
      <c r="AB302" s="272" t="s">
        <v>185</v>
      </c>
      <c r="AC302" s="272" t="s">
        <v>581</v>
      </c>
      <c r="AD302" s="272" t="s">
        <v>265</v>
      </c>
      <c r="AE302" s="272" t="s">
        <v>951</v>
      </c>
      <c r="AF302" s="270"/>
      <c r="AG302" s="272" t="s">
        <v>608</v>
      </c>
      <c r="AH302" s="272" t="s">
        <v>621</v>
      </c>
      <c r="AI302" s="272" t="s">
        <v>623</v>
      </c>
      <c r="AJ302" s="272" t="s">
        <v>740</v>
      </c>
      <c r="AK302" s="272"/>
      <c r="AL302" s="361" t="s">
        <v>650</v>
      </c>
      <c r="AM302" s="272" t="s">
        <v>213</v>
      </c>
      <c r="AN302" s="272"/>
      <c r="AO302" s="272"/>
      <c r="AP302" s="272"/>
      <c r="AQ302" s="272" t="s">
        <v>687</v>
      </c>
      <c r="AR302" s="272">
        <v>500</v>
      </c>
      <c r="AS302" s="366" t="s">
        <v>693</v>
      </c>
      <c r="AT302" s="273"/>
      <c r="AU302" s="272"/>
      <c r="AV302" s="272" t="s">
        <v>708</v>
      </c>
      <c r="AW302" s="272">
        <v>0</v>
      </c>
      <c r="AX302" s="332"/>
      <c r="AY302" s="332"/>
      <c r="AZ302" s="332"/>
      <c r="BA302" s="274"/>
      <c r="BB302" s="273"/>
      <c r="BC302" s="273" t="s">
        <v>215</v>
      </c>
      <c r="BD302" s="273" t="s">
        <v>1042</v>
      </c>
      <c r="BE302" s="273" t="s">
        <v>1043</v>
      </c>
      <c r="BF302" s="273">
        <v>16.899999999999999</v>
      </c>
      <c r="BG302" s="273">
        <f>IFERROR((BV302*(1-Assumptions!$K$3))*(1-BT302),0)</f>
        <v>17.598239999999997</v>
      </c>
      <c r="BH302" s="273">
        <f t="shared" ref="BH302:BH317" si="76">BI302*2</f>
        <v>37.299999999999997</v>
      </c>
      <c r="BI302" s="273">
        <v>18.649999999999999</v>
      </c>
      <c r="BJ302" s="273"/>
      <c r="BK302" s="273"/>
      <c r="BL302" s="273"/>
      <c r="BM302" s="273"/>
      <c r="BN302" s="273">
        <f t="shared" ref="BN302:BN338" si="77">IF(BM302&gt;0,BM302,IF(BL302&gt;0,BL302,IF(BK302&gt;0,BK302,IF(BJ302&gt;0,BJ302,IF(BI302&gt;0,BI302,0)))))</f>
        <v>18.649999999999999</v>
      </c>
      <c r="BO302" s="328">
        <f>IFERROR(((IF(BN302&gt;0,BN302)))*INDEX(Assumptions!$B:$B,MATCH(AB302,Assumptions!$A:$A,0)),0)</f>
        <v>0</v>
      </c>
      <c r="BP302" s="273">
        <f>IFERROR(((IF(BN302&gt;0,BN302)))*INDEX(Assumptions!$C:$C,MATCH(AB302,Assumptions!$A:$A,0)),0)</f>
        <v>0</v>
      </c>
      <c r="BQ302" s="273">
        <f>IFERROR(((IF(BN302&gt;0,BN302)))*INDEX(Assumptions!$D:$D,MATCH(AB302,Assumptions!$A:$A,0)),0)</f>
        <v>0</v>
      </c>
      <c r="BR302" s="273">
        <f>IFERROR(((IF(BN302&gt;0,BN302)))*INDEX(Assumptions!$G:$G,MATCH(AC302,Assumptions!$F:$F,0)),0)</f>
        <v>0</v>
      </c>
      <c r="BS302" s="273">
        <f t="shared" ref="BS302:BS338" si="78">SUM(BO302:BR302)</f>
        <v>0</v>
      </c>
      <c r="BT302" s="329">
        <f>IFERROR(INDEX(Assumptions!$B:$B,MATCH(AB302,Assumptions!$A:$A,0))+INDEX(Assumptions!$C:$C,MATCH(AB302,Assumptions!$A:$A,0))+INDEX(Assumptions!$D:$D,MATCH(AB302,Assumptions!$A:$A,0))+INDEX(Assumptions!$G:$G,MATCH(AC302,Assumptions!$F:$F,0)),0)</f>
        <v>0</v>
      </c>
      <c r="BU302" s="273">
        <f t="shared" ref="BU302:BU323" si="79">((IF(BN302&gt;0,BN302,IF(BM302&gt;0,BM302,IF(BI302&gt;0,BI302,0)))))+BS302</f>
        <v>18.649999999999999</v>
      </c>
      <c r="BV302" s="273">
        <f t="shared" ref="BV302:BV338" si="80">BY302/BX302</f>
        <v>39.995999999999995</v>
      </c>
      <c r="BW302" s="273">
        <f t="shared" ref="BW302:BW338" si="81">BY302/2.38</f>
        <v>42.012605042016808</v>
      </c>
      <c r="BX302" s="272">
        <v>2.5</v>
      </c>
      <c r="BY302" s="273">
        <v>99.99</v>
      </c>
      <c r="BZ302" s="330">
        <v>1</v>
      </c>
      <c r="CA302" s="273">
        <f t="shared" ref="CA302:CA338" si="82">IF(BU302=0,"",BU302*BZ302)</f>
        <v>18.649999999999999</v>
      </c>
      <c r="CB302" s="273">
        <f t="shared" ref="CB302:CB338" si="83">IF(BN302=0,"",BZ302*BV302)</f>
        <v>39.995999999999995</v>
      </c>
      <c r="CC302" s="367">
        <f t="shared" ref="CC302:CC323" si="84">IF(SUM(BM302:BN302)=0,0,(BV302-BU302)/BV302)</f>
        <v>0.53370337033703363</v>
      </c>
      <c r="CD302" s="273">
        <f t="shared" ref="CD302:CD338" si="85">BH302*CR302</f>
        <v>484.9</v>
      </c>
      <c r="CE302" s="273"/>
      <c r="CF302" s="273"/>
      <c r="CG302" s="332"/>
      <c r="CH302" s="332"/>
      <c r="CI302" s="332"/>
      <c r="CJ302" s="332" t="s">
        <v>211</v>
      </c>
      <c r="CK302" s="332" t="s">
        <v>704</v>
      </c>
      <c r="CL302" s="332"/>
      <c r="CM302" s="332"/>
      <c r="CN302" s="332"/>
      <c r="CO302" s="272"/>
      <c r="CP302" s="272"/>
      <c r="CQ302" s="272"/>
      <c r="CR302" s="173">
        <v>13</v>
      </c>
      <c r="CS302" s="173" t="s">
        <v>211</v>
      </c>
      <c r="CT302" s="176" t="s">
        <v>478</v>
      </c>
      <c r="CU302" s="173"/>
      <c r="CV302" s="173"/>
      <c r="CW302" s="372"/>
      <c r="CX302" s="368"/>
      <c r="CY302" s="369"/>
      <c r="CZ302" s="370"/>
      <c r="DA302" s="370"/>
      <c r="DB302" s="370"/>
      <c r="DC302" s="371"/>
      <c r="DD302" s="372"/>
      <c r="DE302" s="372"/>
      <c r="DF302" s="372"/>
      <c r="DG302" s="372"/>
      <c r="DH302" s="372"/>
      <c r="DI302" s="372"/>
      <c r="DJ302" s="372"/>
      <c r="DK302" s="372"/>
      <c r="DL302" s="372"/>
      <c r="DM302" s="368"/>
      <c r="DN302" s="368"/>
      <c r="DO302" s="368"/>
      <c r="DP302" s="373"/>
      <c r="DQ302" s="373"/>
      <c r="DR302" s="373"/>
      <c r="DS302" s="374">
        <f t="shared" ref="DS302:DS333" si="86">IF(BU302=0,"",BU302*DP302)</f>
        <v>0</v>
      </c>
      <c r="DT302" s="374">
        <f t="shared" ref="DT302:DT333" si="87">IF(BN302=0,"",DP302*BV302)</f>
        <v>0</v>
      </c>
    </row>
    <row r="303" spans="1:124" s="412" customFormat="1" ht="15" customHeight="1">
      <c r="A303" s="270">
        <v>2125</v>
      </c>
      <c r="B303" s="269" t="s">
        <v>778</v>
      </c>
      <c r="C303" s="269" t="s">
        <v>1078</v>
      </c>
      <c r="D303" s="269">
        <v>8140</v>
      </c>
      <c r="E303" s="270" t="s">
        <v>394</v>
      </c>
      <c r="F303" s="270" t="s">
        <v>396</v>
      </c>
      <c r="G303" s="270">
        <v>1</v>
      </c>
      <c r="H303" s="270" t="s">
        <v>1305</v>
      </c>
      <c r="I303" s="324">
        <v>43621</v>
      </c>
      <c r="J303" s="270" t="s">
        <v>211</v>
      </c>
      <c r="K303" s="270" t="s">
        <v>479</v>
      </c>
      <c r="L303" s="270" t="s">
        <v>211</v>
      </c>
      <c r="M303" s="270" t="s">
        <v>1293</v>
      </c>
      <c r="N303" s="270">
        <v>61102091</v>
      </c>
      <c r="O303" s="325" t="s">
        <v>1175</v>
      </c>
      <c r="P303" s="326" t="s">
        <v>489</v>
      </c>
      <c r="Q303" s="270" t="s">
        <v>211</v>
      </c>
      <c r="R303" s="270" t="s">
        <v>211</v>
      </c>
      <c r="S303" s="270" t="s">
        <v>515</v>
      </c>
      <c r="T303" s="272" t="s">
        <v>211</v>
      </c>
      <c r="U303" s="272" t="s">
        <v>4</v>
      </c>
      <c r="V303" s="272" t="s">
        <v>551</v>
      </c>
      <c r="W303" s="272" t="s">
        <v>211</v>
      </c>
      <c r="X303" s="272" t="s">
        <v>1039</v>
      </c>
      <c r="Y303" s="272" t="s">
        <v>4</v>
      </c>
      <c r="Z303" s="272" t="s">
        <v>211</v>
      </c>
      <c r="AA303" s="272" t="s">
        <v>211</v>
      </c>
      <c r="AB303" s="272" t="s">
        <v>185</v>
      </c>
      <c r="AC303" s="272" t="s">
        <v>581</v>
      </c>
      <c r="AD303" s="272" t="s">
        <v>265</v>
      </c>
      <c r="AE303" s="272" t="s">
        <v>951</v>
      </c>
      <c r="AF303" s="270"/>
      <c r="AG303" s="272" t="s">
        <v>608</v>
      </c>
      <c r="AH303" s="272" t="s">
        <v>621</v>
      </c>
      <c r="AI303" s="272" t="s">
        <v>623</v>
      </c>
      <c r="AJ303" s="272" t="s">
        <v>740</v>
      </c>
      <c r="AK303" s="272"/>
      <c r="AL303" s="361" t="s">
        <v>650</v>
      </c>
      <c r="AM303" s="272" t="s">
        <v>213</v>
      </c>
      <c r="AN303" s="272"/>
      <c r="AO303" s="272"/>
      <c r="AP303" s="272"/>
      <c r="AQ303" s="272" t="s">
        <v>687</v>
      </c>
      <c r="AR303" s="272">
        <v>500</v>
      </c>
      <c r="AS303" s="366" t="s">
        <v>693</v>
      </c>
      <c r="AT303" s="273"/>
      <c r="AU303" s="272"/>
      <c r="AV303" s="272" t="s">
        <v>708</v>
      </c>
      <c r="AW303" s="272">
        <v>0</v>
      </c>
      <c r="AX303" s="332"/>
      <c r="AY303" s="332"/>
      <c r="AZ303" s="332"/>
      <c r="BA303" s="274"/>
      <c r="BB303" s="273"/>
      <c r="BC303" s="273" t="s">
        <v>215</v>
      </c>
      <c r="BD303" s="273" t="s">
        <v>1042</v>
      </c>
      <c r="BE303" s="273" t="s">
        <v>1043</v>
      </c>
      <c r="BF303" s="273">
        <v>16.899999999999999</v>
      </c>
      <c r="BG303" s="273">
        <f>IFERROR((BV303*(1-Assumptions!$K$3))*(1-BT303),0)</f>
        <v>17.598239999999997</v>
      </c>
      <c r="BH303" s="273">
        <f t="shared" si="76"/>
        <v>37.299999999999997</v>
      </c>
      <c r="BI303" s="273">
        <v>18.649999999999999</v>
      </c>
      <c r="BJ303" s="273"/>
      <c r="BK303" s="273"/>
      <c r="BL303" s="273"/>
      <c r="BM303" s="273"/>
      <c r="BN303" s="273">
        <f t="shared" si="77"/>
        <v>18.649999999999999</v>
      </c>
      <c r="BO303" s="328">
        <f>IFERROR(((IF(BN303&gt;0,BN303)))*INDEX(Assumptions!$B:$B,MATCH(AB303,Assumptions!$A:$A,0)),0)</f>
        <v>0</v>
      </c>
      <c r="BP303" s="273">
        <f>IFERROR(((IF(BN303&gt;0,BN303)))*INDEX(Assumptions!$C:$C,MATCH(AB303,Assumptions!$A:$A,0)),0)</f>
        <v>0</v>
      </c>
      <c r="BQ303" s="273">
        <f>IFERROR(((IF(BN303&gt;0,BN303)))*INDEX(Assumptions!$D:$D,MATCH(AB303,Assumptions!$A:$A,0)),0)</f>
        <v>0</v>
      </c>
      <c r="BR303" s="273">
        <f>IFERROR(((IF(BN303&gt;0,BN303)))*INDEX(Assumptions!$G:$G,MATCH(AC303,Assumptions!$F:$F,0)),0)</f>
        <v>0</v>
      </c>
      <c r="BS303" s="273">
        <f t="shared" si="78"/>
        <v>0</v>
      </c>
      <c r="BT303" s="329">
        <f>IFERROR(INDEX(Assumptions!$B:$B,MATCH(AB303,Assumptions!$A:$A,0))+INDEX(Assumptions!$C:$C,MATCH(AB303,Assumptions!$A:$A,0))+INDEX(Assumptions!$D:$D,MATCH(AB303,Assumptions!$A:$A,0))+INDEX(Assumptions!$G:$G,MATCH(AC303,Assumptions!$F:$F,0)),0)</f>
        <v>0</v>
      </c>
      <c r="BU303" s="273">
        <f t="shared" si="79"/>
        <v>18.649999999999999</v>
      </c>
      <c r="BV303" s="273">
        <f t="shared" si="80"/>
        <v>39.995999999999995</v>
      </c>
      <c r="BW303" s="273">
        <f t="shared" si="81"/>
        <v>42.012605042016808</v>
      </c>
      <c r="BX303" s="272">
        <v>2.5</v>
      </c>
      <c r="BY303" s="273">
        <v>99.99</v>
      </c>
      <c r="BZ303" s="330">
        <v>1</v>
      </c>
      <c r="CA303" s="273">
        <f t="shared" si="82"/>
        <v>18.649999999999999</v>
      </c>
      <c r="CB303" s="273">
        <f t="shared" si="83"/>
        <v>39.995999999999995</v>
      </c>
      <c r="CC303" s="367">
        <f t="shared" si="84"/>
        <v>0.53370337033703363</v>
      </c>
      <c r="CD303" s="273">
        <f t="shared" si="85"/>
        <v>149.19999999999999</v>
      </c>
      <c r="CE303" s="273"/>
      <c r="CF303" s="273"/>
      <c r="CG303" s="332"/>
      <c r="CH303" s="332"/>
      <c r="CI303" s="332"/>
      <c r="CJ303" s="332" t="s">
        <v>211</v>
      </c>
      <c r="CK303" s="332" t="s">
        <v>704</v>
      </c>
      <c r="CL303" s="332"/>
      <c r="CM303" s="332"/>
      <c r="CN303" s="332"/>
      <c r="CO303" s="272"/>
      <c r="CP303" s="272"/>
      <c r="CQ303" s="272"/>
      <c r="CR303" s="173">
        <v>4</v>
      </c>
      <c r="CS303" s="173">
        <v>9</v>
      </c>
      <c r="CT303" s="176" t="s">
        <v>478</v>
      </c>
      <c r="CU303" s="173"/>
      <c r="CV303" s="173"/>
      <c r="CW303" s="372"/>
      <c r="CX303" s="368"/>
      <c r="CY303" s="369"/>
      <c r="CZ303" s="370"/>
      <c r="DA303" s="370"/>
      <c r="DB303" s="370"/>
      <c r="DC303" s="371"/>
      <c r="DD303" s="372"/>
      <c r="DE303" s="372"/>
      <c r="DF303" s="372"/>
      <c r="DG303" s="372"/>
      <c r="DH303" s="372"/>
      <c r="DI303" s="372"/>
      <c r="DJ303" s="372"/>
      <c r="DK303" s="372"/>
      <c r="DL303" s="372"/>
      <c r="DM303" s="368"/>
      <c r="DN303" s="368"/>
      <c r="DO303" s="368"/>
      <c r="DP303" s="373"/>
      <c r="DQ303" s="373"/>
      <c r="DR303" s="373"/>
      <c r="DS303" s="374">
        <f t="shared" si="86"/>
        <v>0</v>
      </c>
      <c r="DT303" s="374">
        <f t="shared" si="87"/>
        <v>0</v>
      </c>
    </row>
    <row r="304" spans="1:124" s="412" customFormat="1" ht="15" customHeight="1">
      <c r="A304" s="270">
        <v>2146</v>
      </c>
      <c r="B304" s="269" t="s">
        <v>782</v>
      </c>
      <c r="C304" s="269" t="s">
        <v>1078</v>
      </c>
      <c r="D304" s="269">
        <v>8132</v>
      </c>
      <c r="E304" s="270" t="s">
        <v>394</v>
      </c>
      <c r="F304" s="270" t="s">
        <v>1195</v>
      </c>
      <c r="G304" s="270">
        <v>4</v>
      </c>
      <c r="H304" s="270" t="s">
        <v>1305</v>
      </c>
      <c r="I304" s="324">
        <v>43621</v>
      </c>
      <c r="J304" s="270" t="s">
        <v>211</v>
      </c>
      <c r="K304" s="270" t="s">
        <v>479</v>
      </c>
      <c r="L304" s="270" t="s">
        <v>211</v>
      </c>
      <c r="M304" s="270" t="s">
        <v>1293</v>
      </c>
      <c r="N304" s="270">
        <v>61102091</v>
      </c>
      <c r="O304" s="325" t="s">
        <v>1175</v>
      </c>
      <c r="P304" s="326" t="s">
        <v>489</v>
      </c>
      <c r="Q304" s="270" t="s">
        <v>211</v>
      </c>
      <c r="R304" s="270" t="s">
        <v>211</v>
      </c>
      <c r="S304" s="270" t="s">
        <v>515</v>
      </c>
      <c r="T304" s="272" t="s">
        <v>211</v>
      </c>
      <c r="U304" s="272" t="s">
        <v>4</v>
      </c>
      <c r="V304" s="272" t="s">
        <v>551</v>
      </c>
      <c r="W304" s="272" t="s">
        <v>211</v>
      </c>
      <c r="X304" s="272" t="s">
        <v>1039</v>
      </c>
      <c r="Y304" s="272" t="s">
        <v>4</v>
      </c>
      <c r="Z304" s="272" t="s">
        <v>211</v>
      </c>
      <c r="AA304" s="272" t="s">
        <v>211</v>
      </c>
      <c r="AB304" s="272" t="s">
        <v>185</v>
      </c>
      <c r="AC304" s="272" t="s">
        <v>581</v>
      </c>
      <c r="AD304" s="272" t="s">
        <v>265</v>
      </c>
      <c r="AE304" s="272" t="s">
        <v>951</v>
      </c>
      <c r="AF304" s="270"/>
      <c r="AG304" s="272" t="s">
        <v>608</v>
      </c>
      <c r="AH304" s="272" t="s">
        <v>621</v>
      </c>
      <c r="AI304" s="272" t="s">
        <v>623</v>
      </c>
      <c r="AJ304" s="272" t="s">
        <v>740</v>
      </c>
      <c r="AK304" s="272"/>
      <c r="AL304" s="361" t="s">
        <v>650</v>
      </c>
      <c r="AM304" s="272" t="s">
        <v>213</v>
      </c>
      <c r="AN304" s="272"/>
      <c r="AO304" s="272"/>
      <c r="AP304" s="272"/>
      <c r="AQ304" s="272" t="s">
        <v>687</v>
      </c>
      <c r="AR304" s="272">
        <v>500</v>
      </c>
      <c r="AS304" s="366" t="s">
        <v>693</v>
      </c>
      <c r="AT304" s="273"/>
      <c r="AU304" s="272"/>
      <c r="AV304" s="272"/>
      <c r="AW304" s="272">
        <v>0</v>
      </c>
      <c r="AX304" s="332"/>
      <c r="AY304" s="332"/>
      <c r="AZ304" s="332"/>
      <c r="BA304" s="274"/>
      <c r="BB304" s="273"/>
      <c r="BC304" s="273" t="s">
        <v>215</v>
      </c>
      <c r="BD304" s="273" t="s">
        <v>1042</v>
      </c>
      <c r="BE304" s="273" t="s">
        <v>1043</v>
      </c>
      <c r="BF304" s="273">
        <v>18.899999999999999</v>
      </c>
      <c r="BG304" s="273">
        <f>IFERROR((BV304*(1-Assumptions!$K$3))*(1-BT304),0)</f>
        <v>22.878239999999998</v>
      </c>
      <c r="BH304" s="273">
        <f t="shared" si="76"/>
        <v>39.6</v>
      </c>
      <c r="BI304" s="273">
        <v>19.8</v>
      </c>
      <c r="BJ304" s="273"/>
      <c r="BK304" s="273"/>
      <c r="BL304" s="273"/>
      <c r="BM304" s="273"/>
      <c r="BN304" s="273">
        <f t="shared" si="77"/>
        <v>19.8</v>
      </c>
      <c r="BO304" s="328">
        <f>IFERROR(((IF(BN304&gt;0,BN304)))*INDEX(Assumptions!$B:$B,MATCH(AB304,Assumptions!$A:$A,0)),0)</f>
        <v>0</v>
      </c>
      <c r="BP304" s="273">
        <f>IFERROR(((IF(BN304&gt;0,BN304)))*INDEX(Assumptions!$C:$C,MATCH(AB304,Assumptions!$A:$A,0)),0)</f>
        <v>0</v>
      </c>
      <c r="BQ304" s="273">
        <f>IFERROR(((IF(BN304&gt;0,BN304)))*INDEX(Assumptions!$D:$D,MATCH(AB304,Assumptions!$A:$A,0)),0)</f>
        <v>0</v>
      </c>
      <c r="BR304" s="273">
        <f>IFERROR(((IF(BN304&gt;0,BN304)))*INDEX(Assumptions!$G:$G,MATCH(AC304,Assumptions!$F:$F,0)),0)</f>
        <v>0</v>
      </c>
      <c r="BS304" s="273">
        <f t="shared" si="78"/>
        <v>0</v>
      </c>
      <c r="BT304" s="329">
        <f>IFERROR(INDEX(Assumptions!$B:$B,MATCH(AB304,Assumptions!$A:$A,0))+INDEX(Assumptions!$C:$C,MATCH(AB304,Assumptions!$A:$A,0))+INDEX(Assumptions!$D:$D,MATCH(AB304,Assumptions!$A:$A,0))+INDEX(Assumptions!$G:$G,MATCH(AC304,Assumptions!$F:$F,0)),0)</f>
        <v>0</v>
      </c>
      <c r="BU304" s="273">
        <f t="shared" si="79"/>
        <v>19.8</v>
      </c>
      <c r="BV304" s="273">
        <f t="shared" si="80"/>
        <v>51.996000000000002</v>
      </c>
      <c r="BW304" s="273">
        <f t="shared" si="81"/>
        <v>54.617647058823536</v>
      </c>
      <c r="BX304" s="272">
        <v>2.5</v>
      </c>
      <c r="BY304" s="273">
        <v>129.99</v>
      </c>
      <c r="BZ304" s="330">
        <v>1</v>
      </c>
      <c r="CA304" s="273">
        <f t="shared" si="82"/>
        <v>19.8</v>
      </c>
      <c r="CB304" s="273">
        <f t="shared" si="83"/>
        <v>51.996000000000002</v>
      </c>
      <c r="CC304" s="331">
        <f t="shared" si="84"/>
        <v>0.61920147703669504</v>
      </c>
      <c r="CD304" s="273">
        <f t="shared" si="85"/>
        <v>396</v>
      </c>
      <c r="CE304" s="273"/>
      <c r="CF304" s="273"/>
      <c r="CG304" s="332"/>
      <c r="CH304" s="332"/>
      <c r="CI304" s="332"/>
      <c r="CJ304" s="332"/>
      <c r="CK304" s="332"/>
      <c r="CL304" s="332"/>
      <c r="CM304" s="332"/>
      <c r="CN304" s="332"/>
      <c r="CO304" s="272"/>
      <c r="CP304" s="272"/>
      <c r="CQ304" s="272"/>
      <c r="CR304" s="173">
        <v>10</v>
      </c>
      <c r="CS304" s="173" t="s">
        <v>211</v>
      </c>
      <c r="CT304" s="176" t="s">
        <v>478</v>
      </c>
      <c r="CU304" s="173"/>
      <c r="CV304" s="173"/>
      <c r="CW304" s="372"/>
      <c r="CX304" s="368"/>
      <c r="CY304" s="369"/>
      <c r="CZ304" s="370"/>
      <c r="DA304" s="370"/>
      <c r="DB304" s="370"/>
      <c r="DC304" s="371"/>
      <c r="DD304" s="372"/>
      <c r="DE304" s="372"/>
      <c r="DF304" s="372"/>
      <c r="DG304" s="372"/>
      <c r="DH304" s="372"/>
      <c r="DI304" s="372"/>
      <c r="DJ304" s="372"/>
      <c r="DK304" s="372"/>
      <c r="DL304" s="372"/>
      <c r="DM304" s="368"/>
      <c r="DN304" s="368"/>
      <c r="DO304" s="368"/>
      <c r="DP304" s="373"/>
      <c r="DQ304" s="373"/>
      <c r="DR304" s="373"/>
      <c r="DS304" s="374">
        <f t="shared" si="86"/>
        <v>0</v>
      </c>
      <c r="DT304" s="374">
        <f t="shared" si="87"/>
        <v>0</v>
      </c>
    </row>
    <row r="305" spans="1:124" s="412" customFormat="1" ht="15.75" customHeight="1">
      <c r="A305" s="270">
        <v>2161</v>
      </c>
      <c r="B305" s="269" t="s">
        <v>784</v>
      </c>
      <c r="C305" s="269" t="s">
        <v>1078</v>
      </c>
      <c r="D305" s="269">
        <v>8117</v>
      </c>
      <c r="E305" s="270" t="s">
        <v>401</v>
      </c>
      <c r="F305" s="270" t="s">
        <v>408</v>
      </c>
      <c r="G305" s="270">
        <v>1</v>
      </c>
      <c r="H305" s="270" t="s">
        <v>1305</v>
      </c>
      <c r="I305" s="324">
        <v>43621</v>
      </c>
      <c r="J305" s="270" t="s">
        <v>211</v>
      </c>
      <c r="K305" s="270" t="s">
        <v>479</v>
      </c>
      <c r="L305" s="270" t="s">
        <v>211</v>
      </c>
      <c r="M305" s="270" t="s">
        <v>1293</v>
      </c>
      <c r="N305" s="270">
        <v>61102091</v>
      </c>
      <c r="O305" s="325" t="s">
        <v>1175</v>
      </c>
      <c r="P305" s="326" t="s">
        <v>489</v>
      </c>
      <c r="Q305" s="270" t="s">
        <v>211</v>
      </c>
      <c r="R305" s="270" t="s">
        <v>211</v>
      </c>
      <c r="S305" s="270" t="s">
        <v>515</v>
      </c>
      <c r="T305" s="272" t="s">
        <v>211</v>
      </c>
      <c r="U305" s="272" t="s">
        <v>4</v>
      </c>
      <c r="V305" s="272" t="s">
        <v>551</v>
      </c>
      <c r="W305" s="272" t="s">
        <v>211</v>
      </c>
      <c r="X305" s="272" t="s">
        <v>1039</v>
      </c>
      <c r="Y305" s="272" t="s">
        <v>4</v>
      </c>
      <c r="Z305" s="272" t="s">
        <v>211</v>
      </c>
      <c r="AA305" s="272" t="s">
        <v>211</v>
      </c>
      <c r="AB305" s="272" t="s">
        <v>185</v>
      </c>
      <c r="AC305" s="272" t="s">
        <v>581</v>
      </c>
      <c r="AD305" s="272" t="s">
        <v>265</v>
      </c>
      <c r="AE305" s="272" t="s">
        <v>951</v>
      </c>
      <c r="AF305" s="270"/>
      <c r="AG305" s="272" t="s">
        <v>608</v>
      </c>
      <c r="AH305" s="272" t="s">
        <v>623</v>
      </c>
      <c r="AI305" s="272"/>
      <c r="AJ305" s="272" t="s">
        <v>740</v>
      </c>
      <c r="AK305" s="272"/>
      <c r="AL305" s="361" t="s">
        <v>650</v>
      </c>
      <c r="AM305" s="272" t="s">
        <v>213</v>
      </c>
      <c r="AN305" s="272"/>
      <c r="AO305" s="272"/>
      <c r="AP305" s="272"/>
      <c r="AQ305" s="272" t="s">
        <v>687</v>
      </c>
      <c r="AR305" s="272">
        <v>550</v>
      </c>
      <c r="AS305" s="366" t="s">
        <v>693</v>
      </c>
      <c r="AT305" s="273"/>
      <c r="AU305" s="272"/>
      <c r="AV305" s="272" t="s">
        <v>708</v>
      </c>
      <c r="AW305" s="272">
        <v>0</v>
      </c>
      <c r="AX305" s="332"/>
      <c r="AY305" s="332"/>
      <c r="AZ305" s="332"/>
      <c r="BA305" s="274"/>
      <c r="BB305" s="273"/>
      <c r="BC305" s="273" t="s">
        <v>215</v>
      </c>
      <c r="BD305" s="273" t="s">
        <v>1042</v>
      </c>
      <c r="BE305" s="273" t="s">
        <v>1043</v>
      </c>
      <c r="BF305" s="273">
        <v>20.3</v>
      </c>
      <c r="BG305" s="273">
        <f>IFERROR((BV305*(1-Assumptions!$K$3))*(1-BT305),0)</f>
        <v>21.118239999999997</v>
      </c>
      <c r="BH305" s="273">
        <f t="shared" si="76"/>
        <v>39.6</v>
      </c>
      <c r="BI305" s="273">
        <v>19.8</v>
      </c>
      <c r="BJ305" s="273"/>
      <c r="BK305" s="273"/>
      <c r="BL305" s="273"/>
      <c r="BM305" s="273"/>
      <c r="BN305" s="273">
        <f t="shared" si="77"/>
        <v>19.8</v>
      </c>
      <c r="BO305" s="328">
        <f>IFERROR(((IF(BN305&gt;0,BN305)))*INDEX(Assumptions!$B:$B,MATCH(AB305,Assumptions!$A:$A,0)),0)</f>
        <v>0</v>
      </c>
      <c r="BP305" s="273">
        <f>IFERROR(((IF(BN305&gt;0,BN305)))*INDEX(Assumptions!$C:$C,MATCH(AB305,Assumptions!$A:$A,0)),0)</f>
        <v>0</v>
      </c>
      <c r="BQ305" s="273">
        <f>IFERROR(((IF(BN305&gt;0,BN305)))*INDEX(Assumptions!$D:$D,MATCH(AB305,Assumptions!$A:$A,0)),0)</f>
        <v>0</v>
      </c>
      <c r="BR305" s="273">
        <f>IFERROR(((IF(BN305&gt;0,BN305)))*INDEX(Assumptions!$G:$G,MATCH(AC305,Assumptions!$F:$F,0)),0)</f>
        <v>0</v>
      </c>
      <c r="BS305" s="273">
        <f t="shared" si="78"/>
        <v>0</v>
      </c>
      <c r="BT305" s="329">
        <f>IFERROR(INDEX(Assumptions!$B:$B,MATCH(AB305,Assumptions!$A:$A,0))+INDEX(Assumptions!$C:$C,MATCH(AB305,Assumptions!$A:$A,0))+INDEX(Assumptions!$D:$D,MATCH(AB305,Assumptions!$A:$A,0))+INDEX(Assumptions!$G:$G,MATCH(AC305,Assumptions!$F:$F,0)),0)</f>
        <v>0</v>
      </c>
      <c r="BU305" s="273">
        <f t="shared" si="79"/>
        <v>19.8</v>
      </c>
      <c r="BV305" s="273">
        <f t="shared" si="80"/>
        <v>47.995999999999995</v>
      </c>
      <c r="BW305" s="273">
        <f t="shared" si="81"/>
        <v>50.415966386554622</v>
      </c>
      <c r="BX305" s="272">
        <v>2.5</v>
      </c>
      <c r="BY305" s="273">
        <v>119.99</v>
      </c>
      <c r="BZ305" s="330">
        <v>1</v>
      </c>
      <c r="CA305" s="273">
        <f t="shared" si="82"/>
        <v>19.8</v>
      </c>
      <c r="CB305" s="273">
        <f t="shared" si="83"/>
        <v>47.995999999999995</v>
      </c>
      <c r="CC305" s="331">
        <f t="shared" si="84"/>
        <v>0.58746562213517783</v>
      </c>
      <c r="CD305" s="273">
        <f t="shared" si="85"/>
        <v>435.6</v>
      </c>
      <c r="CE305" s="273"/>
      <c r="CF305" s="273"/>
      <c r="CG305" s="332"/>
      <c r="CH305" s="332"/>
      <c r="CI305" s="332"/>
      <c r="CJ305" s="332"/>
      <c r="CK305" s="332"/>
      <c r="CL305" s="332"/>
      <c r="CM305" s="332"/>
      <c r="CN305" s="332"/>
      <c r="CO305" s="272"/>
      <c r="CP305" s="272"/>
      <c r="CQ305" s="272"/>
      <c r="CR305" s="173">
        <v>11</v>
      </c>
      <c r="CS305" s="173" t="s">
        <v>211</v>
      </c>
      <c r="CT305" s="176" t="s">
        <v>478</v>
      </c>
      <c r="CU305" s="173"/>
      <c r="CV305" s="173"/>
      <c r="CW305" s="372"/>
      <c r="CX305" s="368"/>
      <c r="CY305" s="369"/>
      <c r="CZ305" s="370"/>
      <c r="DA305" s="370"/>
      <c r="DB305" s="370"/>
      <c r="DC305" s="371"/>
      <c r="DD305" s="372"/>
      <c r="DE305" s="372"/>
      <c r="DF305" s="372"/>
      <c r="DG305" s="372"/>
      <c r="DH305" s="372"/>
      <c r="DI305" s="372"/>
      <c r="DJ305" s="372"/>
      <c r="DK305" s="372"/>
      <c r="DL305" s="372"/>
      <c r="DM305" s="368"/>
      <c r="DN305" s="368"/>
      <c r="DO305" s="368"/>
      <c r="DP305" s="373"/>
      <c r="DQ305" s="373"/>
      <c r="DR305" s="373"/>
      <c r="DS305" s="374">
        <f t="shared" si="86"/>
        <v>0</v>
      </c>
      <c r="DT305" s="374">
        <f t="shared" si="87"/>
        <v>0</v>
      </c>
    </row>
    <row r="306" spans="1:124" s="412" customFormat="1" ht="15" customHeight="1">
      <c r="A306" s="270">
        <v>2162</v>
      </c>
      <c r="B306" s="269" t="s">
        <v>785</v>
      </c>
      <c r="C306" s="269" t="s">
        <v>1035</v>
      </c>
      <c r="D306" s="269">
        <v>7117</v>
      </c>
      <c r="E306" s="270" t="s">
        <v>401</v>
      </c>
      <c r="F306" s="270" t="s">
        <v>397</v>
      </c>
      <c r="G306" s="270">
        <v>1</v>
      </c>
      <c r="H306" s="270" t="s">
        <v>1305</v>
      </c>
      <c r="I306" s="324">
        <v>43621</v>
      </c>
      <c r="J306" s="270" t="s">
        <v>211</v>
      </c>
      <c r="K306" s="270" t="s">
        <v>479</v>
      </c>
      <c r="L306" s="270" t="s">
        <v>211</v>
      </c>
      <c r="M306" s="270" t="s">
        <v>1293</v>
      </c>
      <c r="N306" s="270">
        <v>61102091</v>
      </c>
      <c r="O306" s="325" t="s">
        <v>1175</v>
      </c>
      <c r="P306" s="326" t="s">
        <v>489</v>
      </c>
      <c r="Q306" s="270" t="s">
        <v>211</v>
      </c>
      <c r="R306" s="270" t="s">
        <v>211</v>
      </c>
      <c r="S306" s="270" t="s">
        <v>515</v>
      </c>
      <c r="T306" s="272" t="s">
        <v>211</v>
      </c>
      <c r="U306" s="272" t="s">
        <v>4</v>
      </c>
      <c r="V306" s="272" t="s">
        <v>551</v>
      </c>
      <c r="W306" s="272" t="s">
        <v>211</v>
      </c>
      <c r="X306" s="272" t="s">
        <v>1039</v>
      </c>
      <c r="Y306" s="272" t="s">
        <v>4</v>
      </c>
      <c r="Z306" s="272" t="s">
        <v>211</v>
      </c>
      <c r="AA306" s="272" t="s">
        <v>211</v>
      </c>
      <c r="AB306" s="272" t="s">
        <v>185</v>
      </c>
      <c r="AC306" s="272" t="s">
        <v>581</v>
      </c>
      <c r="AD306" s="272" t="s">
        <v>265</v>
      </c>
      <c r="AE306" s="272" t="s">
        <v>951</v>
      </c>
      <c r="AF306" s="270"/>
      <c r="AG306" s="272" t="s">
        <v>608</v>
      </c>
      <c r="AH306" s="272" t="s">
        <v>623</v>
      </c>
      <c r="AI306" s="272"/>
      <c r="AJ306" s="272" t="s">
        <v>740</v>
      </c>
      <c r="AK306" s="272"/>
      <c r="AL306" s="361" t="s">
        <v>650</v>
      </c>
      <c r="AM306" s="272" t="s">
        <v>213</v>
      </c>
      <c r="AN306" s="272"/>
      <c r="AO306" s="272"/>
      <c r="AP306" s="272"/>
      <c r="AQ306" s="272" t="s">
        <v>687</v>
      </c>
      <c r="AR306" s="272">
        <v>550</v>
      </c>
      <c r="AS306" s="366" t="s">
        <v>693</v>
      </c>
      <c r="AT306" s="273"/>
      <c r="AU306" s="272"/>
      <c r="AV306" s="272" t="s">
        <v>708</v>
      </c>
      <c r="AW306" s="272">
        <v>0</v>
      </c>
      <c r="AX306" s="332"/>
      <c r="AY306" s="332"/>
      <c r="AZ306" s="332"/>
      <c r="BA306" s="274"/>
      <c r="BB306" s="273"/>
      <c r="BC306" s="273" t="s">
        <v>215</v>
      </c>
      <c r="BD306" s="273" t="s">
        <v>1042</v>
      </c>
      <c r="BE306" s="273" t="s">
        <v>1043</v>
      </c>
      <c r="BF306" s="273">
        <v>20.3</v>
      </c>
      <c r="BG306" s="273">
        <f>IFERROR((BV306*(1-Assumptions!$K$3))*(1-BT306),0)</f>
        <v>21.118239999999997</v>
      </c>
      <c r="BH306" s="273">
        <f t="shared" si="76"/>
        <v>39.6</v>
      </c>
      <c r="BI306" s="273">
        <v>19.8</v>
      </c>
      <c r="BJ306" s="273"/>
      <c r="BK306" s="273"/>
      <c r="BL306" s="273"/>
      <c r="BM306" s="273"/>
      <c r="BN306" s="273">
        <f t="shared" si="77"/>
        <v>19.8</v>
      </c>
      <c r="BO306" s="328">
        <f>IFERROR(((IF(BN306&gt;0,BN306)))*INDEX(Assumptions!$B:$B,MATCH(AB306,Assumptions!$A:$A,0)),0)</f>
        <v>0</v>
      </c>
      <c r="BP306" s="273">
        <f>IFERROR(((IF(BN306&gt;0,BN306)))*INDEX(Assumptions!$C:$C,MATCH(AB306,Assumptions!$A:$A,0)),0)</f>
        <v>0</v>
      </c>
      <c r="BQ306" s="273">
        <f>IFERROR(((IF(BN306&gt;0,BN306)))*INDEX(Assumptions!$D:$D,MATCH(AB306,Assumptions!$A:$A,0)),0)</f>
        <v>0</v>
      </c>
      <c r="BR306" s="273">
        <f>IFERROR(((IF(BN306&gt;0,BN306)))*INDEX(Assumptions!$G:$G,MATCH(AC306,Assumptions!$F:$F,0)),0)</f>
        <v>0</v>
      </c>
      <c r="BS306" s="273">
        <f t="shared" si="78"/>
        <v>0</v>
      </c>
      <c r="BT306" s="329">
        <f>IFERROR(INDEX(Assumptions!$B:$B,MATCH(AB306,Assumptions!$A:$A,0))+INDEX(Assumptions!$C:$C,MATCH(AB306,Assumptions!$A:$A,0))+INDEX(Assumptions!$D:$D,MATCH(AB306,Assumptions!$A:$A,0))+INDEX(Assumptions!$G:$G,MATCH(AC306,Assumptions!$F:$F,0)),0)</f>
        <v>0</v>
      </c>
      <c r="BU306" s="273">
        <f t="shared" si="79"/>
        <v>19.8</v>
      </c>
      <c r="BV306" s="273">
        <f t="shared" si="80"/>
        <v>47.995999999999995</v>
      </c>
      <c r="BW306" s="273">
        <f t="shared" si="81"/>
        <v>50.415966386554622</v>
      </c>
      <c r="BX306" s="272">
        <v>2.5</v>
      </c>
      <c r="BY306" s="273">
        <v>119.99</v>
      </c>
      <c r="BZ306" s="330">
        <v>1</v>
      </c>
      <c r="CA306" s="273">
        <f t="shared" si="82"/>
        <v>19.8</v>
      </c>
      <c r="CB306" s="273">
        <f t="shared" si="83"/>
        <v>47.995999999999995</v>
      </c>
      <c r="CC306" s="331">
        <f t="shared" si="84"/>
        <v>0.58746562213517783</v>
      </c>
      <c r="CD306" s="273">
        <f t="shared" si="85"/>
        <v>435.6</v>
      </c>
      <c r="CE306" s="273"/>
      <c r="CF306" s="273"/>
      <c r="CG306" s="332"/>
      <c r="CH306" s="332"/>
      <c r="CI306" s="332"/>
      <c r="CJ306" s="332"/>
      <c r="CK306" s="332"/>
      <c r="CL306" s="332"/>
      <c r="CM306" s="332"/>
      <c r="CN306" s="332"/>
      <c r="CO306" s="272"/>
      <c r="CP306" s="272"/>
      <c r="CQ306" s="272"/>
      <c r="CR306" s="173">
        <v>11</v>
      </c>
      <c r="CS306" s="173" t="s">
        <v>211</v>
      </c>
      <c r="CT306" s="176" t="s">
        <v>478</v>
      </c>
      <c r="CU306" s="173"/>
      <c r="CV306" s="173"/>
      <c r="CW306" s="372"/>
      <c r="CX306" s="368"/>
      <c r="CY306" s="369"/>
      <c r="CZ306" s="370"/>
      <c r="DA306" s="370"/>
      <c r="DB306" s="370"/>
      <c r="DC306" s="371"/>
      <c r="DD306" s="372"/>
      <c r="DE306" s="372"/>
      <c r="DF306" s="372"/>
      <c r="DG306" s="372"/>
      <c r="DH306" s="372"/>
      <c r="DI306" s="372"/>
      <c r="DJ306" s="372"/>
      <c r="DK306" s="372"/>
      <c r="DL306" s="372"/>
      <c r="DM306" s="368"/>
      <c r="DN306" s="368"/>
      <c r="DO306" s="368"/>
      <c r="DP306" s="373"/>
      <c r="DQ306" s="373"/>
      <c r="DR306" s="373"/>
      <c r="DS306" s="374">
        <f t="shared" si="86"/>
        <v>0</v>
      </c>
      <c r="DT306" s="374">
        <f t="shared" si="87"/>
        <v>0</v>
      </c>
    </row>
    <row r="307" spans="1:124" s="412" customFormat="1" ht="15" customHeight="1">
      <c r="A307" s="270">
        <v>2165</v>
      </c>
      <c r="B307" s="269" t="s">
        <v>847</v>
      </c>
      <c r="C307" s="269" t="s">
        <v>1078</v>
      </c>
      <c r="D307" s="269">
        <v>8141</v>
      </c>
      <c r="E307" s="270" t="s">
        <v>403</v>
      </c>
      <c r="F307" s="270" t="s">
        <v>1193</v>
      </c>
      <c r="G307" s="270">
        <v>2</v>
      </c>
      <c r="H307" s="270" t="s">
        <v>1305</v>
      </c>
      <c r="I307" s="324">
        <v>43621</v>
      </c>
      <c r="J307" s="270" t="s">
        <v>211</v>
      </c>
      <c r="K307" s="270" t="s">
        <v>479</v>
      </c>
      <c r="L307" s="270" t="s">
        <v>211</v>
      </c>
      <c r="M307" s="270" t="s">
        <v>1037</v>
      </c>
      <c r="N307" s="270">
        <v>61091000</v>
      </c>
      <c r="O307" s="325" t="s">
        <v>1038</v>
      </c>
      <c r="P307" s="326" t="s">
        <v>489</v>
      </c>
      <c r="Q307" s="270" t="s">
        <v>211</v>
      </c>
      <c r="R307" s="270" t="s">
        <v>211</v>
      </c>
      <c r="S307" s="270" t="s">
        <v>515</v>
      </c>
      <c r="T307" s="272" t="s">
        <v>211</v>
      </c>
      <c r="U307" s="272" t="s">
        <v>554</v>
      </c>
      <c r="V307" s="272" t="s">
        <v>551</v>
      </c>
      <c r="W307" s="272" t="s">
        <v>211</v>
      </c>
      <c r="X307" s="272" t="s">
        <v>1039</v>
      </c>
      <c r="Y307" s="272" t="s">
        <v>578</v>
      </c>
      <c r="Z307" s="272" t="s">
        <v>211</v>
      </c>
      <c r="AA307" s="272" t="s">
        <v>211</v>
      </c>
      <c r="AB307" s="272" t="s">
        <v>185</v>
      </c>
      <c r="AC307" s="272" t="s">
        <v>581</v>
      </c>
      <c r="AD307" s="337" t="s">
        <v>265</v>
      </c>
      <c r="AE307" s="272" t="s">
        <v>951</v>
      </c>
      <c r="AF307" s="270"/>
      <c r="AG307" s="272" t="s">
        <v>608</v>
      </c>
      <c r="AH307" s="272" t="s">
        <v>624</v>
      </c>
      <c r="AI307" s="272"/>
      <c r="AJ307" s="272" t="s">
        <v>740</v>
      </c>
      <c r="AK307" s="272"/>
      <c r="AL307" s="361" t="s">
        <v>650</v>
      </c>
      <c r="AM307" s="272" t="s">
        <v>213</v>
      </c>
      <c r="AN307" s="272"/>
      <c r="AO307" s="272"/>
      <c r="AP307" s="272"/>
      <c r="AQ307" s="272" t="s">
        <v>675</v>
      </c>
      <c r="AR307" s="272">
        <v>250</v>
      </c>
      <c r="AS307" s="366" t="s">
        <v>622</v>
      </c>
      <c r="AT307" s="273"/>
      <c r="AU307" s="272" t="s">
        <v>622</v>
      </c>
      <c r="AV307" s="272" t="s">
        <v>708</v>
      </c>
      <c r="AW307" s="272">
        <v>0</v>
      </c>
      <c r="AX307" s="332"/>
      <c r="AY307" s="332"/>
      <c r="AZ307" s="332"/>
      <c r="BA307" s="274"/>
      <c r="BB307" s="273"/>
      <c r="BC307" s="273" t="s">
        <v>215</v>
      </c>
      <c r="BD307" s="273" t="s">
        <v>1042</v>
      </c>
      <c r="BE307" s="273" t="s">
        <v>1043</v>
      </c>
      <c r="BF307" s="273">
        <v>11.9</v>
      </c>
      <c r="BG307" s="273">
        <f>IFERROR((BV307*(1-Assumptions!$K$3))*(1-BT307),0)</f>
        <v>12.318239999999998</v>
      </c>
      <c r="BH307" s="273">
        <f t="shared" si="76"/>
        <v>29</v>
      </c>
      <c r="BI307" s="273">
        <v>14.5</v>
      </c>
      <c r="BJ307" s="273"/>
      <c r="BK307" s="273"/>
      <c r="BL307" s="273"/>
      <c r="BM307" s="273"/>
      <c r="BN307" s="273">
        <f t="shared" si="77"/>
        <v>14.5</v>
      </c>
      <c r="BO307" s="328">
        <f>IFERROR(((IF(BN307&gt;0,BN307)))*INDEX(Assumptions!$B:$B,MATCH(AB307,Assumptions!$A:$A,0)),0)</f>
        <v>0</v>
      </c>
      <c r="BP307" s="273">
        <f>IFERROR(((IF(BN307&gt;0,BN307)))*INDEX(Assumptions!$C:$C,MATCH(AB307,Assumptions!$A:$A,0)),0)</f>
        <v>0</v>
      </c>
      <c r="BQ307" s="273">
        <f>IFERROR(((IF(BN307&gt;0,BN307)))*INDEX(Assumptions!$D:$D,MATCH(AB307,Assumptions!$A:$A,0)),0)</f>
        <v>0</v>
      </c>
      <c r="BR307" s="273">
        <f>IFERROR(((IF(BN307&gt;0,BN307)))*INDEX(Assumptions!$G:$G,MATCH(AC307,Assumptions!$F:$F,0)),0)</f>
        <v>0</v>
      </c>
      <c r="BS307" s="273">
        <f t="shared" si="78"/>
        <v>0</v>
      </c>
      <c r="BT307" s="329">
        <f>IFERROR(INDEX(Assumptions!$B:$B,MATCH(AB307,Assumptions!$A:$A,0))+INDEX(Assumptions!$C:$C,MATCH(AB307,Assumptions!$A:$A,0))+INDEX(Assumptions!$D:$D,MATCH(AB307,Assumptions!$A:$A,0))+INDEX(Assumptions!$G:$G,MATCH(AC307,Assumptions!$F:$F,0)),0)</f>
        <v>0</v>
      </c>
      <c r="BU307" s="273">
        <f t="shared" si="79"/>
        <v>14.5</v>
      </c>
      <c r="BV307" s="273">
        <f t="shared" si="80"/>
        <v>27.995999999999999</v>
      </c>
      <c r="BW307" s="273">
        <f t="shared" si="81"/>
        <v>29.407563025210084</v>
      </c>
      <c r="BX307" s="272">
        <v>2.5</v>
      </c>
      <c r="BY307" s="380">
        <v>69.989999999999995</v>
      </c>
      <c r="BZ307" s="330">
        <v>1</v>
      </c>
      <c r="CA307" s="273">
        <f t="shared" si="82"/>
        <v>14.5</v>
      </c>
      <c r="CB307" s="273">
        <f t="shared" si="83"/>
        <v>27.995999999999999</v>
      </c>
      <c r="CC307" s="367">
        <f t="shared" si="84"/>
        <v>0.48206886698099727</v>
      </c>
      <c r="CD307" s="273">
        <f t="shared" si="85"/>
        <v>377</v>
      </c>
      <c r="CE307" s="273"/>
      <c r="CF307" s="273"/>
      <c r="CG307" s="332"/>
      <c r="CH307" s="332"/>
      <c r="CI307" s="332"/>
      <c r="CJ307" s="332"/>
      <c r="CK307" s="332" t="s">
        <v>704</v>
      </c>
      <c r="CL307" s="332"/>
      <c r="CM307" s="332"/>
      <c r="CN307" s="332"/>
      <c r="CO307" s="272" t="s">
        <v>733</v>
      </c>
      <c r="CP307" s="272"/>
      <c r="CQ307" s="272"/>
      <c r="CR307" s="173">
        <v>13</v>
      </c>
      <c r="CS307" s="173" t="s">
        <v>211</v>
      </c>
      <c r="CT307" s="176" t="s">
        <v>478</v>
      </c>
      <c r="CU307" s="173"/>
      <c r="CV307" s="173"/>
      <c r="CW307" s="372"/>
      <c r="CX307" s="368"/>
      <c r="CY307" s="369"/>
      <c r="CZ307" s="370"/>
      <c r="DA307" s="370"/>
      <c r="DB307" s="370"/>
      <c r="DC307" s="371"/>
      <c r="DD307" s="372"/>
      <c r="DE307" s="372"/>
      <c r="DF307" s="372"/>
      <c r="DG307" s="372"/>
      <c r="DH307" s="372"/>
      <c r="DI307" s="372"/>
      <c r="DJ307" s="372"/>
      <c r="DK307" s="372"/>
      <c r="DL307" s="372"/>
      <c r="DM307" s="368"/>
      <c r="DN307" s="368"/>
      <c r="DO307" s="368"/>
      <c r="DP307" s="373"/>
      <c r="DQ307" s="373"/>
      <c r="DR307" s="373"/>
      <c r="DS307" s="374">
        <f t="shared" si="86"/>
        <v>0</v>
      </c>
      <c r="DT307" s="374">
        <f t="shared" si="87"/>
        <v>0</v>
      </c>
    </row>
    <row r="308" spans="1:124" s="412" customFormat="1" ht="15" customHeight="1">
      <c r="A308" s="270">
        <v>2166</v>
      </c>
      <c r="B308" s="269" t="s">
        <v>848</v>
      </c>
      <c r="C308" s="269" t="s">
        <v>1185</v>
      </c>
      <c r="D308" s="269">
        <v>8203</v>
      </c>
      <c r="E308" s="270" t="s">
        <v>403</v>
      </c>
      <c r="F308" s="270" t="s">
        <v>382</v>
      </c>
      <c r="G308" s="270">
        <v>2</v>
      </c>
      <c r="H308" s="270" t="s">
        <v>1305</v>
      </c>
      <c r="I308" s="324">
        <v>43621</v>
      </c>
      <c r="J308" s="270" t="s">
        <v>211</v>
      </c>
      <c r="K308" s="270" t="s">
        <v>479</v>
      </c>
      <c r="L308" s="270" t="s">
        <v>211</v>
      </c>
      <c r="M308" s="270" t="s">
        <v>1037</v>
      </c>
      <c r="N308" s="270">
        <v>61091000</v>
      </c>
      <c r="O308" s="325" t="s">
        <v>1038</v>
      </c>
      <c r="P308" s="326" t="s">
        <v>489</v>
      </c>
      <c r="Q308" s="270" t="s">
        <v>211</v>
      </c>
      <c r="R308" s="270" t="s">
        <v>211</v>
      </c>
      <c r="S308" s="270" t="s">
        <v>515</v>
      </c>
      <c r="T308" s="272" t="s">
        <v>211</v>
      </c>
      <c r="U308" s="272" t="s">
        <v>554</v>
      </c>
      <c r="V308" s="272" t="s">
        <v>551</v>
      </c>
      <c r="W308" s="272" t="s">
        <v>211</v>
      </c>
      <c r="X308" s="272" t="s">
        <v>1039</v>
      </c>
      <c r="Y308" s="272" t="s">
        <v>578</v>
      </c>
      <c r="Z308" s="272" t="s">
        <v>211</v>
      </c>
      <c r="AA308" s="272" t="s">
        <v>211</v>
      </c>
      <c r="AB308" s="272" t="s">
        <v>185</v>
      </c>
      <c r="AC308" s="272" t="s">
        <v>581</v>
      </c>
      <c r="AD308" s="337" t="s">
        <v>265</v>
      </c>
      <c r="AE308" s="272" t="s">
        <v>951</v>
      </c>
      <c r="AF308" s="270"/>
      <c r="AG308" s="272" t="s">
        <v>608</v>
      </c>
      <c r="AH308" s="272" t="s">
        <v>624</v>
      </c>
      <c r="AI308" s="272"/>
      <c r="AJ308" s="272" t="s">
        <v>740</v>
      </c>
      <c r="AK308" s="272"/>
      <c r="AL308" s="361" t="s">
        <v>650</v>
      </c>
      <c r="AM308" s="272" t="s">
        <v>213</v>
      </c>
      <c r="AN308" s="272"/>
      <c r="AO308" s="272"/>
      <c r="AP308" s="272"/>
      <c r="AQ308" s="272" t="s">
        <v>675</v>
      </c>
      <c r="AR308" s="272">
        <v>250</v>
      </c>
      <c r="AS308" s="366" t="s">
        <v>622</v>
      </c>
      <c r="AT308" s="273"/>
      <c r="AU308" s="272" t="s">
        <v>622</v>
      </c>
      <c r="AV308" s="272" t="s">
        <v>708</v>
      </c>
      <c r="AW308" s="272">
        <v>0</v>
      </c>
      <c r="AX308" s="332"/>
      <c r="AY308" s="332"/>
      <c r="AZ308" s="332"/>
      <c r="BA308" s="274"/>
      <c r="BB308" s="273"/>
      <c r="BC308" s="273" t="s">
        <v>215</v>
      </c>
      <c r="BD308" s="273" t="s">
        <v>1042</v>
      </c>
      <c r="BE308" s="273" t="s">
        <v>1043</v>
      </c>
      <c r="BF308" s="273">
        <v>11.9</v>
      </c>
      <c r="BG308" s="273">
        <f>IFERROR((BV308*(1-Assumptions!$K$3))*(1-BT308),0)</f>
        <v>12.318239999999998</v>
      </c>
      <c r="BH308" s="273">
        <f t="shared" si="76"/>
        <v>29</v>
      </c>
      <c r="BI308" s="273">
        <v>14.5</v>
      </c>
      <c r="BJ308" s="273"/>
      <c r="BK308" s="273"/>
      <c r="BL308" s="273"/>
      <c r="BM308" s="273"/>
      <c r="BN308" s="273">
        <f t="shared" si="77"/>
        <v>14.5</v>
      </c>
      <c r="BO308" s="328">
        <f>IFERROR(((IF(BN308&gt;0,BN308)))*INDEX(Assumptions!$B:$B,MATCH(AB308,Assumptions!$A:$A,0)),0)</f>
        <v>0</v>
      </c>
      <c r="BP308" s="273">
        <f>IFERROR(((IF(BN308&gt;0,BN308)))*INDEX(Assumptions!$C:$C,MATCH(AB308,Assumptions!$A:$A,0)),0)</f>
        <v>0</v>
      </c>
      <c r="BQ308" s="273">
        <f>IFERROR(((IF(BN308&gt;0,BN308)))*INDEX(Assumptions!$D:$D,MATCH(AB308,Assumptions!$A:$A,0)),0)</f>
        <v>0</v>
      </c>
      <c r="BR308" s="273">
        <f>IFERROR(((IF(BN308&gt;0,BN308)))*INDEX(Assumptions!$G:$G,MATCH(AC308,Assumptions!$F:$F,0)),0)</f>
        <v>0</v>
      </c>
      <c r="BS308" s="273">
        <f t="shared" si="78"/>
        <v>0</v>
      </c>
      <c r="BT308" s="329">
        <f>IFERROR(INDEX(Assumptions!$B:$B,MATCH(AB308,Assumptions!$A:$A,0))+INDEX(Assumptions!$C:$C,MATCH(AB308,Assumptions!$A:$A,0))+INDEX(Assumptions!$D:$D,MATCH(AB308,Assumptions!$A:$A,0))+INDEX(Assumptions!$G:$G,MATCH(AC308,Assumptions!$F:$F,0)),0)</f>
        <v>0</v>
      </c>
      <c r="BU308" s="273">
        <f t="shared" si="79"/>
        <v>14.5</v>
      </c>
      <c r="BV308" s="273">
        <f t="shared" si="80"/>
        <v>27.995999999999999</v>
      </c>
      <c r="BW308" s="273">
        <f t="shared" si="81"/>
        <v>29.407563025210084</v>
      </c>
      <c r="BX308" s="272">
        <v>2.5</v>
      </c>
      <c r="BY308" s="380">
        <v>69.989999999999995</v>
      </c>
      <c r="BZ308" s="330">
        <v>1</v>
      </c>
      <c r="CA308" s="273">
        <f t="shared" si="82"/>
        <v>14.5</v>
      </c>
      <c r="CB308" s="273">
        <f t="shared" si="83"/>
        <v>27.995999999999999</v>
      </c>
      <c r="CC308" s="367">
        <f t="shared" si="84"/>
        <v>0.48206886698099727</v>
      </c>
      <c r="CD308" s="273">
        <f t="shared" si="85"/>
        <v>145</v>
      </c>
      <c r="CE308" s="273"/>
      <c r="CF308" s="273"/>
      <c r="CG308" s="332"/>
      <c r="CH308" s="332"/>
      <c r="CI308" s="332"/>
      <c r="CJ308" s="332"/>
      <c r="CK308" s="332" t="s">
        <v>704</v>
      </c>
      <c r="CL308" s="332"/>
      <c r="CM308" s="332"/>
      <c r="CN308" s="332"/>
      <c r="CO308" s="272" t="s">
        <v>733</v>
      </c>
      <c r="CP308" s="272"/>
      <c r="CQ308" s="272"/>
      <c r="CR308" s="173">
        <v>5</v>
      </c>
      <c r="CS308" s="173">
        <v>8</v>
      </c>
      <c r="CT308" s="176" t="s">
        <v>478</v>
      </c>
      <c r="CU308" s="173"/>
      <c r="CV308" s="173"/>
      <c r="CW308" s="372"/>
      <c r="CX308" s="368"/>
      <c r="CY308" s="369"/>
      <c r="CZ308" s="370"/>
      <c r="DA308" s="370"/>
      <c r="DB308" s="370"/>
      <c r="DC308" s="371"/>
      <c r="DD308" s="372"/>
      <c r="DE308" s="372"/>
      <c r="DF308" s="372"/>
      <c r="DG308" s="372"/>
      <c r="DH308" s="372"/>
      <c r="DI308" s="372"/>
      <c r="DJ308" s="372"/>
      <c r="DK308" s="372"/>
      <c r="DL308" s="372"/>
      <c r="DM308" s="368"/>
      <c r="DN308" s="368"/>
      <c r="DO308" s="368"/>
      <c r="DP308" s="373"/>
      <c r="DQ308" s="373"/>
      <c r="DR308" s="373"/>
      <c r="DS308" s="374">
        <f t="shared" si="86"/>
        <v>0</v>
      </c>
      <c r="DT308" s="374">
        <f t="shared" si="87"/>
        <v>0</v>
      </c>
    </row>
    <row r="309" spans="1:124" s="412" customFormat="1" ht="15" customHeight="1">
      <c r="A309" s="270">
        <v>2185</v>
      </c>
      <c r="B309" s="269" t="s">
        <v>789</v>
      </c>
      <c r="C309" s="269" t="s">
        <v>1187</v>
      </c>
      <c r="D309" s="269">
        <v>7922</v>
      </c>
      <c r="E309" s="270" t="s">
        <v>404</v>
      </c>
      <c r="F309" s="270" t="s">
        <v>405</v>
      </c>
      <c r="G309" s="270">
        <v>1</v>
      </c>
      <c r="H309" s="270" t="s">
        <v>1305</v>
      </c>
      <c r="I309" s="324">
        <v>43621</v>
      </c>
      <c r="J309" s="270" t="s">
        <v>211</v>
      </c>
      <c r="K309" s="270" t="s">
        <v>479</v>
      </c>
      <c r="L309" s="270" t="s">
        <v>211</v>
      </c>
      <c r="M309" s="270" t="s">
        <v>1037</v>
      </c>
      <c r="N309" s="270">
        <v>61091000</v>
      </c>
      <c r="O309" s="325" t="s">
        <v>1038</v>
      </c>
      <c r="P309" s="326" t="s">
        <v>489</v>
      </c>
      <c r="Q309" s="270" t="s">
        <v>211</v>
      </c>
      <c r="R309" s="270" t="s">
        <v>211</v>
      </c>
      <c r="S309" s="270" t="s">
        <v>515</v>
      </c>
      <c r="T309" s="272" t="s">
        <v>211</v>
      </c>
      <c r="U309" s="272" t="s">
        <v>4</v>
      </c>
      <c r="V309" s="272" t="s">
        <v>551</v>
      </c>
      <c r="W309" s="272" t="s">
        <v>211</v>
      </c>
      <c r="X309" s="272" t="s">
        <v>1039</v>
      </c>
      <c r="Y309" s="272" t="s">
        <v>4</v>
      </c>
      <c r="Z309" s="272" t="s">
        <v>211</v>
      </c>
      <c r="AA309" s="272" t="s">
        <v>211</v>
      </c>
      <c r="AB309" s="272" t="s">
        <v>185</v>
      </c>
      <c r="AC309" s="272" t="s">
        <v>581</v>
      </c>
      <c r="AD309" s="272" t="s">
        <v>265</v>
      </c>
      <c r="AE309" s="272" t="s">
        <v>951</v>
      </c>
      <c r="AF309" s="270"/>
      <c r="AG309" s="272" t="s">
        <v>608</v>
      </c>
      <c r="AH309" s="272" t="s">
        <v>613</v>
      </c>
      <c r="AI309" s="272" t="s">
        <v>637</v>
      </c>
      <c r="AJ309" s="272" t="s">
        <v>740</v>
      </c>
      <c r="AK309" s="272"/>
      <c r="AL309" s="361" t="s">
        <v>650</v>
      </c>
      <c r="AM309" s="272" t="s">
        <v>213</v>
      </c>
      <c r="AN309" s="272"/>
      <c r="AO309" s="272"/>
      <c r="AP309" s="272"/>
      <c r="AQ309" s="272" t="s">
        <v>677</v>
      </c>
      <c r="AR309" s="272">
        <v>200</v>
      </c>
      <c r="AS309" s="366" t="s">
        <v>693</v>
      </c>
      <c r="AT309" s="273"/>
      <c r="AU309" s="272"/>
      <c r="AV309" s="272" t="s">
        <v>708</v>
      </c>
      <c r="AW309" s="272">
        <v>0</v>
      </c>
      <c r="AX309" s="332"/>
      <c r="AY309" s="332"/>
      <c r="AZ309" s="332"/>
      <c r="BA309" s="274"/>
      <c r="BB309" s="273"/>
      <c r="BC309" s="273" t="s">
        <v>215</v>
      </c>
      <c r="BD309" s="273" t="s">
        <v>1042</v>
      </c>
      <c r="BE309" s="273" t="s">
        <v>1043</v>
      </c>
      <c r="BF309" s="273">
        <v>11.9</v>
      </c>
      <c r="BG309" s="273">
        <f>IFERROR((BV309*(1-Assumptions!$K$3))*(1-BT309),0)</f>
        <v>10.55824</v>
      </c>
      <c r="BH309" s="273">
        <f t="shared" si="76"/>
        <v>25</v>
      </c>
      <c r="BI309" s="273">
        <v>12.5</v>
      </c>
      <c r="BJ309" s="273"/>
      <c r="BK309" s="273"/>
      <c r="BL309" s="273"/>
      <c r="BM309" s="273"/>
      <c r="BN309" s="273">
        <f t="shared" si="77"/>
        <v>12.5</v>
      </c>
      <c r="BO309" s="328">
        <f>IFERROR(((IF(BN309&gt;0,BN309)))*INDEX(Assumptions!$B:$B,MATCH(AB309,Assumptions!$A:$A,0)),0)</f>
        <v>0</v>
      </c>
      <c r="BP309" s="273">
        <f>IFERROR(((IF(BN309&gt;0,BN309)))*INDEX(Assumptions!$C:$C,MATCH(AB309,Assumptions!$A:$A,0)),0)</f>
        <v>0</v>
      </c>
      <c r="BQ309" s="273">
        <f>IFERROR(((IF(BN309&gt;0,BN309)))*INDEX(Assumptions!$D:$D,MATCH(AB309,Assumptions!$A:$A,0)),0)</f>
        <v>0</v>
      </c>
      <c r="BR309" s="273">
        <f>IFERROR(((IF(BN309&gt;0,BN309)))*INDEX(Assumptions!$G:$G,MATCH(AC309,Assumptions!$F:$F,0)),0)</f>
        <v>0</v>
      </c>
      <c r="BS309" s="273">
        <f t="shared" si="78"/>
        <v>0</v>
      </c>
      <c r="BT309" s="329">
        <f>IFERROR(INDEX(Assumptions!$B:$B,MATCH(AB309,Assumptions!$A:$A,0))+INDEX(Assumptions!$C:$C,MATCH(AB309,Assumptions!$A:$A,0))+INDEX(Assumptions!$D:$D,MATCH(AB309,Assumptions!$A:$A,0))+INDEX(Assumptions!$G:$G,MATCH(AC309,Assumptions!$F:$F,0)),0)</f>
        <v>0</v>
      </c>
      <c r="BU309" s="273">
        <f t="shared" si="79"/>
        <v>12.5</v>
      </c>
      <c r="BV309" s="273">
        <f t="shared" si="80"/>
        <v>23.996000000000002</v>
      </c>
      <c r="BW309" s="273">
        <f t="shared" si="81"/>
        <v>25.205882352941178</v>
      </c>
      <c r="BX309" s="272">
        <v>2.5</v>
      </c>
      <c r="BY309" s="380">
        <v>59.99</v>
      </c>
      <c r="BZ309" s="330">
        <v>1</v>
      </c>
      <c r="CA309" s="273">
        <f t="shared" si="82"/>
        <v>12.5</v>
      </c>
      <c r="CB309" s="273">
        <f t="shared" si="83"/>
        <v>23.996000000000002</v>
      </c>
      <c r="CC309" s="367">
        <f t="shared" si="84"/>
        <v>0.47907984664110692</v>
      </c>
      <c r="CD309" s="273">
        <f t="shared" si="85"/>
        <v>275</v>
      </c>
      <c r="CE309" s="273"/>
      <c r="CF309" s="273"/>
      <c r="CG309" s="332"/>
      <c r="CH309" s="332"/>
      <c r="CI309" s="332"/>
      <c r="CJ309" s="332" t="s">
        <v>211</v>
      </c>
      <c r="CK309" s="332" t="s">
        <v>704</v>
      </c>
      <c r="CL309" s="332"/>
      <c r="CM309" s="332"/>
      <c r="CN309" s="332"/>
      <c r="CO309" s="272"/>
      <c r="CP309" s="272"/>
      <c r="CQ309" s="272"/>
      <c r="CR309" s="173">
        <v>11</v>
      </c>
      <c r="CS309" s="173" t="s">
        <v>211</v>
      </c>
      <c r="CT309" s="176" t="s">
        <v>478</v>
      </c>
      <c r="CU309" s="173"/>
      <c r="CV309" s="173"/>
      <c r="CW309" s="372"/>
      <c r="CX309" s="368"/>
      <c r="CY309" s="369"/>
      <c r="CZ309" s="370"/>
      <c r="DA309" s="370"/>
      <c r="DB309" s="370"/>
      <c r="DC309" s="371"/>
      <c r="DD309" s="372"/>
      <c r="DE309" s="372"/>
      <c r="DF309" s="372"/>
      <c r="DG309" s="372"/>
      <c r="DH309" s="372"/>
      <c r="DI309" s="372"/>
      <c r="DJ309" s="372"/>
      <c r="DK309" s="372"/>
      <c r="DL309" s="372"/>
      <c r="DM309" s="368"/>
      <c r="DN309" s="368"/>
      <c r="DO309" s="368"/>
      <c r="DP309" s="373"/>
      <c r="DQ309" s="373"/>
      <c r="DR309" s="373"/>
      <c r="DS309" s="374">
        <f t="shared" si="86"/>
        <v>0</v>
      </c>
      <c r="DT309" s="374">
        <f t="shared" si="87"/>
        <v>0</v>
      </c>
    </row>
    <row r="310" spans="1:124" s="412" customFormat="1" ht="15" customHeight="1">
      <c r="A310" s="270">
        <v>2190</v>
      </c>
      <c r="B310" s="269" t="s">
        <v>790</v>
      </c>
      <c r="C310" s="269" t="s">
        <v>1078</v>
      </c>
      <c r="D310" s="269">
        <v>8122</v>
      </c>
      <c r="E310" s="270" t="s">
        <v>404</v>
      </c>
      <c r="F310" s="270" t="s">
        <v>406</v>
      </c>
      <c r="G310" s="270">
        <v>1</v>
      </c>
      <c r="H310" s="270" t="s">
        <v>1305</v>
      </c>
      <c r="I310" s="324">
        <v>43621</v>
      </c>
      <c r="J310" s="270" t="s">
        <v>211</v>
      </c>
      <c r="K310" s="270" t="s">
        <v>479</v>
      </c>
      <c r="L310" s="270" t="s">
        <v>211</v>
      </c>
      <c r="M310" s="270" t="s">
        <v>1037</v>
      </c>
      <c r="N310" s="270">
        <v>61091000</v>
      </c>
      <c r="O310" s="325" t="s">
        <v>1038</v>
      </c>
      <c r="P310" s="326" t="s">
        <v>489</v>
      </c>
      <c r="Q310" s="270" t="s">
        <v>211</v>
      </c>
      <c r="R310" s="270" t="s">
        <v>211</v>
      </c>
      <c r="S310" s="270" t="s">
        <v>515</v>
      </c>
      <c r="T310" s="272" t="s">
        <v>211</v>
      </c>
      <c r="U310" s="272" t="s">
        <v>4</v>
      </c>
      <c r="V310" s="272" t="s">
        <v>551</v>
      </c>
      <c r="W310" s="272" t="s">
        <v>211</v>
      </c>
      <c r="X310" s="272" t="s">
        <v>1039</v>
      </c>
      <c r="Y310" s="272" t="s">
        <v>4</v>
      </c>
      <c r="Z310" s="272" t="s">
        <v>211</v>
      </c>
      <c r="AA310" s="272" t="s">
        <v>211</v>
      </c>
      <c r="AB310" s="272" t="s">
        <v>185</v>
      </c>
      <c r="AC310" s="272" t="s">
        <v>581</v>
      </c>
      <c r="AD310" s="272" t="s">
        <v>265</v>
      </c>
      <c r="AE310" s="272" t="s">
        <v>951</v>
      </c>
      <c r="AF310" s="270"/>
      <c r="AG310" s="272" t="s">
        <v>608</v>
      </c>
      <c r="AH310" s="272" t="s">
        <v>613</v>
      </c>
      <c r="AI310" s="272" t="s">
        <v>637</v>
      </c>
      <c r="AJ310" s="272" t="s">
        <v>740</v>
      </c>
      <c r="AK310" s="272"/>
      <c r="AL310" s="361" t="s">
        <v>650</v>
      </c>
      <c r="AM310" s="272" t="s">
        <v>213</v>
      </c>
      <c r="AN310" s="272"/>
      <c r="AO310" s="272"/>
      <c r="AP310" s="272"/>
      <c r="AQ310" s="272" t="s">
        <v>677</v>
      </c>
      <c r="AR310" s="272">
        <v>200</v>
      </c>
      <c r="AS310" s="366" t="s">
        <v>693</v>
      </c>
      <c r="AT310" s="273"/>
      <c r="AU310" s="272"/>
      <c r="AV310" s="272" t="s">
        <v>708</v>
      </c>
      <c r="AW310" s="272">
        <v>0</v>
      </c>
      <c r="AX310" s="332"/>
      <c r="AY310" s="332"/>
      <c r="AZ310" s="332"/>
      <c r="BA310" s="274"/>
      <c r="BB310" s="273"/>
      <c r="BC310" s="273" t="s">
        <v>215</v>
      </c>
      <c r="BD310" s="273" t="s">
        <v>1042</v>
      </c>
      <c r="BE310" s="273" t="s">
        <v>1043</v>
      </c>
      <c r="BF310" s="273">
        <v>11.9</v>
      </c>
      <c r="BG310" s="273">
        <f>IFERROR((BV310*(1-Assumptions!$K$3))*(1-BT310),0)</f>
        <v>10.55824</v>
      </c>
      <c r="BH310" s="273">
        <f t="shared" si="76"/>
        <v>25</v>
      </c>
      <c r="BI310" s="273">
        <v>12.5</v>
      </c>
      <c r="BJ310" s="273"/>
      <c r="BK310" s="273"/>
      <c r="BL310" s="273"/>
      <c r="BM310" s="273"/>
      <c r="BN310" s="273">
        <f t="shared" si="77"/>
        <v>12.5</v>
      </c>
      <c r="BO310" s="328">
        <f>IFERROR(((IF(BN310&gt;0,BN310)))*INDEX(Assumptions!$B:$B,MATCH(AB310,Assumptions!$A:$A,0)),0)</f>
        <v>0</v>
      </c>
      <c r="BP310" s="273">
        <f>IFERROR(((IF(BN310&gt;0,BN310)))*INDEX(Assumptions!$C:$C,MATCH(AB310,Assumptions!$A:$A,0)),0)</f>
        <v>0</v>
      </c>
      <c r="BQ310" s="273">
        <f>IFERROR(((IF(BN310&gt;0,BN310)))*INDEX(Assumptions!$D:$D,MATCH(AB310,Assumptions!$A:$A,0)),0)</f>
        <v>0</v>
      </c>
      <c r="BR310" s="273">
        <f>IFERROR(((IF(BN310&gt;0,BN310)))*INDEX(Assumptions!$G:$G,MATCH(AC310,Assumptions!$F:$F,0)),0)</f>
        <v>0</v>
      </c>
      <c r="BS310" s="273">
        <f t="shared" si="78"/>
        <v>0</v>
      </c>
      <c r="BT310" s="329">
        <f>IFERROR(INDEX(Assumptions!$B:$B,MATCH(AB310,Assumptions!$A:$A,0))+INDEX(Assumptions!$C:$C,MATCH(AB310,Assumptions!$A:$A,0))+INDEX(Assumptions!$D:$D,MATCH(AB310,Assumptions!$A:$A,0))+INDEX(Assumptions!$G:$G,MATCH(AC310,Assumptions!$F:$F,0)),0)</f>
        <v>0</v>
      </c>
      <c r="BU310" s="273">
        <f t="shared" si="79"/>
        <v>12.5</v>
      </c>
      <c r="BV310" s="273">
        <f t="shared" si="80"/>
        <v>23.996000000000002</v>
      </c>
      <c r="BW310" s="273">
        <f t="shared" si="81"/>
        <v>25.205882352941178</v>
      </c>
      <c r="BX310" s="272">
        <v>2.5</v>
      </c>
      <c r="BY310" s="380">
        <v>59.99</v>
      </c>
      <c r="BZ310" s="330">
        <v>1</v>
      </c>
      <c r="CA310" s="273">
        <f t="shared" si="82"/>
        <v>12.5</v>
      </c>
      <c r="CB310" s="273">
        <f t="shared" si="83"/>
        <v>23.996000000000002</v>
      </c>
      <c r="CC310" s="367">
        <f t="shared" si="84"/>
        <v>0.47907984664110692</v>
      </c>
      <c r="CD310" s="273">
        <f t="shared" si="85"/>
        <v>325</v>
      </c>
      <c r="CE310" s="273"/>
      <c r="CF310" s="273"/>
      <c r="CG310" s="332"/>
      <c r="CH310" s="332"/>
      <c r="CI310" s="332"/>
      <c r="CJ310" s="332" t="s">
        <v>211</v>
      </c>
      <c r="CK310" s="332" t="s">
        <v>704</v>
      </c>
      <c r="CL310" s="332"/>
      <c r="CM310" s="332"/>
      <c r="CN310" s="332"/>
      <c r="CO310" s="272"/>
      <c r="CP310" s="272"/>
      <c r="CQ310" s="272"/>
      <c r="CR310" s="173">
        <v>13</v>
      </c>
      <c r="CS310" s="173" t="s">
        <v>211</v>
      </c>
      <c r="CT310" s="176" t="s">
        <v>478</v>
      </c>
      <c r="CU310" s="173"/>
      <c r="CV310" s="173"/>
      <c r="CW310" s="372"/>
      <c r="CX310" s="368"/>
      <c r="CY310" s="369"/>
      <c r="CZ310" s="370"/>
      <c r="DA310" s="370"/>
      <c r="DB310" s="370"/>
      <c r="DC310" s="371"/>
      <c r="DD310" s="372"/>
      <c r="DE310" s="372"/>
      <c r="DF310" s="372"/>
      <c r="DG310" s="372"/>
      <c r="DH310" s="372"/>
      <c r="DI310" s="372"/>
      <c r="DJ310" s="372"/>
      <c r="DK310" s="372"/>
      <c r="DL310" s="372"/>
      <c r="DM310" s="368"/>
      <c r="DN310" s="368"/>
      <c r="DO310" s="368"/>
      <c r="DP310" s="373"/>
      <c r="DQ310" s="373"/>
      <c r="DR310" s="373"/>
      <c r="DS310" s="374">
        <f t="shared" si="86"/>
        <v>0</v>
      </c>
      <c r="DT310" s="374">
        <f t="shared" si="87"/>
        <v>0</v>
      </c>
    </row>
    <row r="311" spans="1:124" s="412" customFormat="1" ht="15" customHeight="1">
      <c r="A311" s="270">
        <v>2195</v>
      </c>
      <c r="B311" s="269" t="s">
        <v>791</v>
      </c>
      <c r="C311" s="269" t="s">
        <v>1188</v>
      </c>
      <c r="D311" s="269">
        <v>7615</v>
      </c>
      <c r="E311" s="270" t="s">
        <v>404</v>
      </c>
      <c r="F311" s="270" t="s">
        <v>1194</v>
      </c>
      <c r="G311" s="270">
        <v>1</v>
      </c>
      <c r="H311" s="270" t="s">
        <v>1305</v>
      </c>
      <c r="I311" s="324">
        <v>43621</v>
      </c>
      <c r="J311" s="270" t="s">
        <v>211</v>
      </c>
      <c r="K311" s="270" t="s">
        <v>479</v>
      </c>
      <c r="L311" s="270" t="s">
        <v>211</v>
      </c>
      <c r="M311" s="270" t="s">
        <v>1037</v>
      </c>
      <c r="N311" s="270">
        <v>61091000</v>
      </c>
      <c r="O311" s="325" t="s">
        <v>1038</v>
      </c>
      <c r="P311" s="326" t="s">
        <v>489</v>
      </c>
      <c r="Q311" s="270" t="s">
        <v>211</v>
      </c>
      <c r="R311" s="270" t="s">
        <v>211</v>
      </c>
      <c r="S311" s="270" t="s">
        <v>515</v>
      </c>
      <c r="T311" s="272" t="s">
        <v>211</v>
      </c>
      <c r="U311" s="272" t="s">
        <v>4</v>
      </c>
      <c r="V311" s="272" t="s">
        <v>551</v>
      </c>
      <c r="W311" s="272" t="s">
        <v>211</v>
      </c>
      <c r="X311" s="272" t="s">
        <v>1039</v>
      </c>
      <c r="Y311" s="272" t="s">
        <v>4</v>
      </c>
      <c r="Z311" s="272" t="s">
        <v>211</v>
      </c>
      <c r="AA311" s="272" t="s">
        <v>211</v>
      </c>
      <c r="AB311" s="272" t="s">
        <v>185</v>
      </c>
      <c r="AC311" s="272" t="s">
        <v>581</v>
      </c>
      <c r="AD311" s="272" t="s">
        <v>265</v>
      </c>
      <c r="AE311" s="272" t="s">
        <v>951</v>
      </c>
      <c r="AF311" s="270"/>
      <c r="AG311" s="272" t="s">
        <v>608</v>
      </c>
      <c r="AH311" s="272" t="s">
        <v>613</v>
      </c>
      <c r="AI311" s="272" t="s">
        <v>637</v>
      </c>
      <c r="AJ311" s="272" t="s">
        <v>740</v>
      </c>
      <c r="AK311" s="272"/>
      <c r="AL311" s="361" t="s">
        <v>650</v>
      </c>
      <c r="AM311" s="272" t="s">
        <v>213</v>
      </c>
      <c r="AN311" s="272"/>
      <c r="AO311" s="272"/>
      <c r="AP311" s="272"/>
      <c r="AQ311" s="272" t="s">
        <v>677</v>
      </c>
      <c r="AR311" s="272">
        <v>200</v>
      </c>
      <c r="AS311" s="366" t="s">
        <v>693</v>
      </c>
      <c r="AT311" s="273"/>
      <c r="AU311" s="272"/>
      <c r="AV311" s="272" t="s">
        <v>708</v>
      </c>
      <c r="AW311" s="272">
        <v>0</v>
      </c>
      <c r="AX311" s="332"/>
      <c r="AY311" s="332"/>
      <c r="AZ311" s="332"/>
      <c r="BA311" s="274"/>
      <c r="BB311" s="273"/>
      <c r="BC311" s="273" t="s">
        <v>215</v>
      </c>
      <c r="BD311" s="273" t="s">
        <v>1042</v>
      </c>
      <c r="BE311" s="273" t="s">
        <v>1043</v>
      </c>
      <c r="BF311" s="273">
        <v>11.9</v>
      </c>
      <c r="BG311" s="273">
        <f>IFERROR((BV311*(1-Assumptions!$K$3))*(1-BT311),0)</f>
        <v>10.55824</v>
      </c>
      <c r="BH311" s="273">
        <f t="shared" si="76"/>
        <v>25</v>
      </c>
      <c r="BI311" s="273">
        <v>12.5</v>
      </c>
      <c r="BJ311" s="273"/>
      <c r="BK311" s="273"/>
      <c r="BL311" s="273"/>
      <c r="BM311" s="273"/>
      <c r="BN311" s="273">
        <f t="shared" si="77"/>
        <v>12.5</v>
      </c>
      <c r="BO311" s="328">
        <f>IFERROR(((IF(BN311&gt;0,BN311)))*INDEX(Assumptions!$B:$B,MATCH(AB311,Assumptions!$A:$A,0)),0)</f>
        <v>0</v>
      </c>
      <c r="BP311" s="273">
        <f>IFERROR(((IF(BN311&gt;0,BN311)))*INDEX(Assumptions!$C:$C,MATCH(AB311,Assumptions!$A:$A,0)),0)</f>
        <v>0</v>
      </c>
      <c r="BQ311" s="273">
        <f>IFERROR(((IF(BN311&gt;0,BN311)))*INDEX(Assumptions!$D:$D,MATCH(AB311,Assumptions!$A:$A,0)),0)</f>
        <v>0</v>
      </c>
      <c r="BR311" s="273">
        <f>IFERROR(((IF(BN311&gt;0,BN311)))*INDEX(Assumptions!$G:$G,MATCH(AC311,Assumptions!$F:$F,0)),0)</f>
        <v>0</v>
      </c>
      <c r="BS311" s="273">
        <f t="shared" si="78"/>
        <v>0</v>
      </c>
      <c r="BT311" s="329">
        <f>IFERROR(INDEX(Assumptions!$B:$B,MATCH(AB311,Assumptions!$A:$A,0))+INDEX(Assumptions!$C:$C,MATCH(AB311,Assumptions!$A:$A,0))+INDEX(Assumptions!$D:$D,MATCH(AB311,Assumptions!$A:$A,0))+INDEX(Assumptions!$G:$G,MATCH(AC311,Assumptions!$F:$F,0)),0)</f>
        <v>0</v>
      </c>
      <c r="BU311" s="273">
        <f t="shared" si="79"/>
        <v>12.5</v>
      </c>
      <c r="BV311" s="273">
        <f t="shared" si="80"/>
        <v>23.996000000000002</v>
      </c>
      <c r="BW311" s="273">
        <f t="shared" si="81"/>
        <v>25.205882352941178</v>
      </c>
      <c r="BX311" s="272">
        <v>2.5</v>
      </c>
      <c r="BY311" s="380">
        <v>59.99</v>
      </c>
      <c r="BZ311" s="330">
        <v>1</v>
      </c>
      <c r="CA311" s="273">
        <f t="shared" si="82"/>
        <v>12.5</v>
      </c>
      <c r="CB311" s="273">
        <f t="shared" si="83"/>
        <v>23.996000000000002</v>
      </c>
      <c r="CC311" s="367">
        <f t="shared" si="84"/>
        <v>0.47907984664110692</v>
      </c>
      <c r="CD311" s="273">
        <f t="shared" si="85"/>
        <v>100</v>
      </c>
      <c r="CE311" s="273"/>
      <c r="CF311" s="273"/>
      <c r="CG311" s="332"/>
      <c r="CH311" s="332"/>
      <c r="CI311" s="332"/>
      <c r="CJ311" s="332" t="s">
        <v>211</v>
      </c>
      <c r="CK311" s="332" t="s">
        <v>704</v>
      </c>
      <c r="CL311" s="332"/>
      <c r="CM311" s="332"/>
      <c r="CN311" s="332"/>
      <c r="CO311" s="272"/>
      <c r="CP311" s="272"/>
      <c r="CQ311" s="272"/>
      <c r="CR311" s="173">
        <v>4</v>
      </c>
      <c r="CS311" s="173">
        <v>9</v>
      </c>
      <c r="CT311" s="176" t="s">
        <v>478</v>
      </c>
      <c r="CU311" s="173"/>
      <c r="CV311" s="173"/>
      <c r="CW311" s="372"/>
      <c r="CX311" s="368"/>
      <c r="CY311" s="369"/>
      <c r="CZ311" s="370"/>
      <c r="DA311" s="370"/>
      <c r="DB311" s="370"/>
      <c r="DC311" s="371"/>
      <c r="DD311" s="372"/>
      <c r="DE311" s="372"/>
      <c r="DF311" s="372"/>
      <c r="DG311" s="372"/>
      <c r="DH311" s="372"/>
      <c r="DI311" s="372"/>
      <c r="DJ311" s="372"/>
      <c r="DK311" s="372"/>
      <c r="DL311" s="372"/>
      <c r="DM311" s="368"/>
      <c r="DN311" s="368"/>
      <c r="DO311" s="368"/>
      <c r="DP311" s="373"/>
      <c r="DQ311" s="373"/>
      <c r="DR311" s="373"/>
      <c r="DS311" s="374">
        <f t="shared" si="86"/>
        <v>0</v>
      </c>
      <c r="DT311" s="374">
        <f t="shared" si="87"/>
        <v>0</v>
      </c>
    </row>
    <row r="312" spans="1:124" s="412" customFormat="1" ht="15" customHeight="1">
      <c r="A312" s="270">
        <v>2200</v>
      </c>
      <c r="B312" s="269" t="s">
        <v>792</v>
      </c>
      <c r="C312" s="269" t="s">
        <v>1035</v>
      </c>
      <c r="D312" s="269">
        <v>7117</v>
      </c>
      <c r="E312" s="270" t="s">
        <v>404</v>
      </c>
      <c r="F312" s="270" t="s">
        <v>397</v>
      </c>
      <c r="G312" s="270">
        <v>1</v>
      </c>
      <c r="H312" s="270" t="s">
        <v>1305</v>
      </c>
      <c r="I312" s="324">
        <v>43621</v>
      </c>
      <c r="J312" s="270" t="s">
        <v>211</v>
      </c>
      <c r="K312" s="270" t="s">
        <v>479</v>
      </c>
      <c r="L312" s="270" t="s">
        <v>211</v>
      </c>
      <c r="M312" s="270" t="s">
        <v>1037</v>
      </c>
      <c r="N312" s="270">
        <v>61091000</v>
      </c>
      <c r="O312" s="325" t="s">
        <v>1038</v>
      </c>
      <c r="P312" s="326" t="s">
        <v>489</v>
      </c>
      <c r="Q312" s="270" t="s">
        <v>211</v>
      </c>
      <c r="R312" s="270" t="s">
        <v>211</v>
      </c>
      <c r="S312" s="270" t="s">
        <v>515</v>
      </c>
      <c r="T312" s="272" t="s">
        <v>211</v>
      </c>
      <c r="U312" s="272" t="s">
        <v>4</v>
      </c>
      <c r="V312" s="272" t="s">
        <v>551</v>
      </c>
      <c r="W312" s="272" t="s">
        <v>211</v>
      </c>
      <c r="X312" s="272" t="s">
        <v>1039</v>
      </c>
      <c r="Y312" s="272" t="s">
        <v>4</v>
      </c>
      <c r="Z312" s="272" t="s">
        <v>211</v>
      </c>
      <c r="AA312" s="272" t="s">
        <v>211</v>
      </c>
      <c r="AB312" s="272" t="s">
        <v>185</v>
      </c>
      <c r="AC312" s="272" t="s">
        <v>581</v>
      </c>
      <c r="AD312" s="272" t="s">
        <v>265</v>
      </c>
      <c r="AE312" s="272" t="s">
        <v>951</v>
      </c>
      <c r="AF312" s="270"/>
      <c r="AG312" s="272" t="s">
        <v>608</v>
      </c>
      <c r="AH312" s="272" t="s">
        <v>613</v>
      </c>
      <c r="AI312" s="272" t="s">
        <v>637</v>
      </c>
      <c r="AJ312" s="272" t="s">
        <v>740</v>
      </c>
      <c r="AK312" s="272"/>
      <c r="AL312" s="361" t="s">
        <v>650</v>
      </c>
      <c r="AM312" s="272" t="s">
        <v>213</v>
      </c>
      <c r="AN312" s="272"/>
      <c r="AO312" s="272"/>
      <c r="AP312" s="272"/>
      <c r="AQ312" s="272" t="s">
        <v>677</v>
      </c>
      <c r="AR312" s="272">
        <v>200</v>
      </c>
      <c r="AS312" s="366" t="s">
        <v>693</v>
      </c>
      <c r="AT312" s="273"/>
      <c r="AU312" s="272"/>
      <c r="AV312" s="272" t="s">
        <v>708</v>
      </c>
      <c r="AW312" s="272">
        <v>0</v>
      </c>
      <c r="AX312" s="332"/>
      <c r="AY312" s="332"/>
      <c r="AZ312" s="332"/>
      <c r="BA312" s="274"/>
      <c r="BB312" s="273"/>
      <c r="BC312" s="273" t="s">
        <v>215</v>
      </c>
      <c r="BD312" s="273" t="s">
        <v>1042</v>
      </c>
      <c r="BE312" s="273" t="s">
        <v>1043</v>
      </c>
      <c r="BF312" s="273">
        <v>8</v>
      </c>
      <c r="BG312" s="273">
        <f>IFERROR((BV312*(1-Assumptions!$K$3))*(1-BT312),0)</f>
        <v>8.7982399999999998</v>
      </c>
      <c r="BH312" s="273">
        <f t="shared" si="76"/>
        <v>17.8</v>
      </c>
      <c r="BI312" s="273">
        <v>8.9</v>
      </c>
      <c r="BJ312" s="273"/>
      <c r="BK312" s="273"/>
      <c r="BL312" s="273"/>
      <c r="BM312" s="273"/>
      <c r="BN312" s="273">
        <f t="shared" si="77"/>
        <v>8.9</v>
      </c>
      <c r="BO312" s="328">
        <f>IFERROR(((IF(BN312&gt;0,BN312)))*INDEX(Assumptions!$B:$B,MATCH(AB312,Assumptions!$A:$A,0)),0)</f>
        <v>0</v>
      </c>
      <c r="BP312" s="273">
        <f>IFERROR(((IF(BN312&gt;0,BN312)))*INDEX(Assumptions!$C:$C,MATCH(AB312,Assumptions!$A:$A,0)),0)</f>
        <v>0</v>
      </c>
      <c r="BQ312" s="273">
        <f>IFERROR(((IF(BN312&gt;0,BN312)))*INDEX(Assumptions!$D:$D,MATCH(AB312,Assumptions!$A:$A,0)),0)</f>
        <v>0</v>
      </c>
      <c r="BR312" s="273">
        <f>IFERROR(((IF(BN312&gt;0,BN312)))*INDEX(Assumptions!$G:$G,MATCH(AC312,Assumptions!$F:$F,0)),0)</f>
        <v>0</v>
      </c>
      <c r="BS312" s="273">
        <f t="shared" si="78"/>
        <v>0</v>
      </c>
      <c r="BT312" s="329">
        <f>IFERROR(INDEX(Assumptions!$B:$B,MATCH(AB312,Assumptions!$A:$A,0))+INDEX(Assumptions!$C:$C,MATCH(AB312,Assumptions!$A:$A,0))+INDEX(Assumptions!$D:$D,MATCH(AB312,Assumptions!$A:$A,0))+INDEX(Assumptions!$G:$G,MATCH(AC312,Assumptions!$F:$F,0)),0)</f>
        <v>0</v>
      </c>
      <c r="BU312" s="273">
        <f t="shared" si="79"/>
        <v>8.9</v>
      </c>
      <c r="BV312" s="273">
        <f t="shared" si="80"/>
        <v>19.996000000000002</v>
      </c>
      <c r="BW312" s="273">
        <f t="shared" si="81"/>
        <v>21.004201680672271</v>
      </c>
      <c r="BX312" s="272">
        <v>2.5</v>
      </c>
      <c r="BY312" s="273">
        <v>49.99</v>
      </c>
      <c r="BZ312" s="330">
        <v>1</v>
      </c>
      <c r="CA312" s="273">
        <f t="shared" si="82"/>
        <v>8.9</v>
      </c>
      <c r="CB312" s="273">
        <f t="shared" si="83"/>
        <v>19.996000000000002</v>
      </c>
      <c r="CC312" s="367">
        <f t="shared" si="84"/>
        <v>0.55491098219643931</v>
      </c>
      <c r="CD312" s="273">
        <f t="shared" si="85"/>
        <v>231.4</v>
      </c>
      <c r="CE312" s="273"/>
      <c r="CF312" s="273"/>
      <c r="CG312" s="332"/>
      <c r="CH312" s="332"/>
      <c r="CI312" s="332"/>
      <c r="CJ312" s="332" t="s">
        <v>211</v>
      </c>
      <c r="CK312" s="332" t="s">
        <v>704</v>
      </c>
      <c r="CL312" s="332"/>
      <c r="CM312" s="332"/>
      <c r="CN312" s="332"/>
      <c r="CO312" s="272"/>
      <c r="CP312" s="272"/>
      <c r="CQ312" s="272"/>
      <c r="CR312" s="173">
        <v>13</v>
      </c>
      <c r="CS312" s="173" t="s">
        <v>211</v>
      </c>
      <c r="CT312" s="176" t="s">
        <v>478</v>
      </c>
      <c r="CU312" s="173"/>
      <c r="CV312" s="173"/>
      <c r="CW312" s="372"/>
      <c r="CX312" s="368"/>
      <c r="CY312" s="369"/>
      <c r="CZ312" s="370"/>
      <c r="DA312" s="370"/>
      <c r="DB312" s="370"/>
      <c r="DC312" s="371"/>
      <c r="DD312" s="372"/>
      <c r="DE312" s="372"/>
      <c r="DF312" s="372"/>
      <c r="DG312" s="372"/>
      <c r="DH312" s="372"/>
      <c r="DI312" s="372"/>
      <c r="DJ312" s="372"/>
      <c r="DK312" s="372"/>
      <c r="DL312" s="372"/>
      <c r="DM312" s="368"/>
      <c r="DN312" s="368"/>
      <c r="DO312" s="368"/>
      <c r="DP312" s="373"/>
      <c r="DQ312" s="373"/>
      <c r="DR312" s="373"/>
      <c r="DS312" s="374">
        <f t="shared" si="86"/>
        <v>0</v>
      </c>
      <c r="DT312" s="374">
        <f t="shared" si="87"/>
        <v>0</v>
      </c>
    </row>
    <row r="313" spans="1:124" s="412" customFormat="1" ht="15" customHeight="1">
      <c r="A313" s="270">
        <v>2205</v>
      </c>
      <c r="B313" s="269" t="s">
        <v>793</v>
      </c>
      <c r="C313" s="269" t="s">
        <v>1078</v>
      </c>
      <c r="D313" s="269">
        <v>8140</v>
      </c>
      <c r="E313" s="270" t="s">
        <v>404</v>
      </c>
      <c r="F313" s="270" t="s">
        <v>396</v>
      </c>
      <c r="G313" s="270">
        <v>1</v>
      </c>
      <c r="H313" s="270" t="s">
        <v>1305</v>
      </c>
      <c r="I313" s="324">
        <v>43621</v>
      </c>
      <c r="J313" s="270" t="s">
        <v>211</v>
      </c>
      <c r="K313" s="270" t="s">
        <v>479</v>
      </c>
      <c r="L313" s="270" t="s">
        <v>211</v>
      </c>
      <c r="M313" s="270" t="s">
        <v>1037</v>
      </c>
      <c r="N313" s="270">
        <v>61091000</v>
      </c>
      <c r="O313" s="325" t="s">
        <v>1038</v>
      </c>
      <c r="P313" s="326" t="s">
        <v>489</v>
      </c>
      <c r="Q313" s="270" t="s">
        <v>211</v>
      </c>
      <c r="R313" s="270" t="s">
        <v>211</v>
      </c>
      <c r="S313" s="270" t="s">
        <v>515</v>
      </c>
      <c r="T313" s="272" t="s">
        <v>211</v>
      </c>
      <c r="U313" s="272" t="s">
        <v>4</v>
      </c>
      <c r="V313" s="272" t="s">
        <v>551</v>
      </c>
      <c r="W313" s="272" t="s">
        <v>211</v>
      </c>
      <c r="X313" s="272" t="s">
        <v>1039</v>
      </c>
      <c r="Y313" s="272" t="s">
        <v>4</v>
      </c>
      <c r="Z313" s="272" t="s">
        <v>211</v>
      </c>
      <c r="AA313" s="272" t="s">
        <v>211</v>
      </c>
      <c r="AB313" s="272" t="s">
        <v>185</v>
      </c>
      <c r="AC313" s="272" t="s">
        <v>581</v>
      </c>
      <c r="AD313" s="272" t="s">
        <v>265</v>
      </c>
      <c r="AE313" s="272" t="s">
        <v>951</v>
      </c>
      <c r="AF313" s="270"/>
      <c r="AG313" s="272" t="s">
        <v>608</v>
      </c>
      <c r="AH313" s="272" t="s">
        <v>613</v>
      </c>
      <c r="AI313" s="272" t="s">
        <v>637</v>
      </c>
      <c r="AJ313" s="272" t="s">
        <v>740</v>
      </c>
      <c r="AK313" s="272"/>
      <c r="AL313" s="361" t="s">
        <v>650</v>
      </c>
      <c r="AM313" s="272" t="s">
        <v>213</v>
      </c>
      <c r="AN313" s="272"/>
      <c r="AO313" s="272"/>
      <c r="AP313" s="272"/>
      <c r="AQ313" s="272" t="s">
        <v>677</v>
      </c>
      <c r="AR313" s="272">
        <v>200</v>
      </c>
      <c r="AS313" s="366" t="s">
        <v>693</v>
      </c>
      <c r="AT313" s="273"/>
      <c r="AU313" s="272"/>
      <c r="AV313" s="272" t="s">
        <v>708</v>
      </c>
      <c r="AW313" s="272">
        <v>0</v>
      </c>
      <c r="AX313" s="332"/>
      <c r="AY313" s="332"/>
      <c r="AZ313" s="332"/>
      <c r="BA313" s="274"/>
      <c r="BB313" s="273"/>
      <c r="BC313" s="273" t="s">
        <v>215</v>
      </c>
      <c r="BD313" s="273" t="s">
        <v>1042</v>
      </c>
      <c r="BE313" s="273" t="s">
        <v>1043</v>
      </c>
      <c r="BF313" s="273">
        <v>8</v>
      </c>
      <c r="BG313" s="273">
        <f>IFERROR((BV313*(1-Assumptions!$K$3))*(1-BT313),0)</f>
        <v>8.7982399999999998</v>
      </c>
      <c r="BH313" s="273">
        <f t="shared" si="76"/>
        <v>17.8</v>
      </c>
      <c r="BI313" s="273">
        <v>8.9</v>
      </c>
      <c r="BJ313" s="273"/>
      <c r="BK313" s="273"/>
      <c r="BL313" s="273"/>
      <c r="BM313" s="273"/>
      <c r="BN313" s="273">
        <f t="shared" si="77"/>
        <v>8.9</v>
      </c>
      <c r="BO313" s="328">
        <f>IFERROR(((IF(BN313&gt;0,BN313)))*INDEX(Assumptions!$B:$B,MATCH(AB313,Assumptions!$A:$A,0)),0)</f>
        <v>0</v>
      </c>
      <c r="BP313" s="273">
        <f>IFERROR(((IF(BN313&gt;0,BN313)))*INDEX(Assumptions!$C:$C,MATCH(AB313,Assumptions!$A:$A,0)),0)</f>
        <v>0</v>
      </c>
      <c r="BQ313" s="273">
        <f>IFERROR(((IF(BN313&gt;0,BN313)))*INDEX(Assumptions!$D:$D,MATCH(AB313,Assumptions!$A:$A,0)),0)</f>
        <v>0</v>
      </c>
      <c r="BR313" s="273">
        <f>IFERROR(((IF(BN313&gt;0,BN313)))*INDEX(Assumptions!$G:$G,MATCH(AC313,Assumptions!$F:$F,0)),0)</f>
        <v>0</v>
      </c>
      <c r="BS313" s="273">
        <f t="shared" si="78"/>
        <v>0</v>
      </c>
      <c r="BT313" s="329">
        <f>IFERROR(INDEX(Assumptions!$B:$B,MATCH(AB313,Assumptions!$A:$A,0))+INDEX(Assumptions!$C:$C,MATCH(AB313,Assumptions!$A:$A,0))+INDEX(Assumptions!$D:$D,MATCH(AB313,Assumptions!$A:$A,0))+INDEX(Assumptions!$G:$G,MATCH(AC313,Assumptions!$F:$F,0)),0)</f>
        <v>0</v>
      </c>
      <c r="BU313" s="273">
        <f t="shared" si="79"/>
        <v>8.9</v>
      </c>
      <c r="BV313" s="273">
        <f t="shared" si="80"/>
        <v>19.996000000000002</v>
      </c>
      <c r="BW313" s="273">
        <f t="shared" si="81"/>
        <v>21.004201680672271</v>
      </c>
      <c r="BX313" s="272">
        <v>2.5</v>
      </c>
      <c r="BY313" s="273">
        <v>49.99</v>
      </c>
      <c r="BZ313" s="330">
        <v>1</v>
      </c>
      <c r="CA313" s="273">
        <f t="shared" si="82"/>
        <v>8.9</v>
      </c>
      <c r="CB313" s="273">
        <f t="shared" si="83"/>
        <v>19.996000000000002</v>
      </c>
      <c r="CC313" s="367">
        <f t="shared" si="84"/>
        <v>0.55491098219643931</v>
      </c>
      <c r="CD313" s="273">
        <f t="shared" si="85"/>
        <v>231.4</v>
      </c>
      <c r="CE313" s="273"/>
      <c r="CF313" s="273"/>
      <c r="CG313" s="332"/>
      <c r="CH313" s="332"/>
      <c r="CI313" s="332"/>
      <c r="CJ313" s="332" t="s">
        <v>211</v>
      </c>
      <c r="CK313" s="332" t="s">
        <v>704</v>
      </c>
      <c r="CL313" s="332"/>
      <c r="CM313" s="332"/>
      <c r="CN313" s="332"/>
      <c r="CO313" s="272"/>
      <c r="CP313" s="272"/>
      <c r="CQ313" s="272"/>
      <c r="CR313" s="173">
        <v>13</v>
      </c>
      <c r="CS313" s="173" t="s">
        <v>211</v>
      </c>
      <c r="CT313" s="176" t="s">
        <v>478</v>
      </c>
      <c r="CU313" s="173"/>
      <c r="CV313" s="173"/>
      <c r="CW313" s="372"/>
      <c r="CX313" s="368"/>
      <c r="CY313" s="369"/>
      <c r="CZ313" s="370"/>
      <c r="DA313" s="370"/>
      <c r="DB313" s="370"/>
      <c r="DC313" s="371"/>
      <c r="DD313" s="372"/>
      <c r="DE313" s="372"/>
      <c r="DF313" s="372"/>
      <c r="DG313" s="372"/>
      <c r="DH313" s="372"/>
      <c r="DI313" s="372"/>
      <c r="DJ313" s="372"/>
      <c r="DK313" s="372"/>
      <c r="DL313" s="372"/>
      <c r="DM313" s="368"/>
      <c r="DN313" s="368"/>
      <c r="DO313" s="368"/>
      <c r="DP313" s="373"/>
      <c r="DQ313" s="373"/>
      <c r="DR313" s="373"/>
      <c r="DS313" s="374">
        <f t="shared" si="86"/>
        <v>0</v>
      </c>
      <c r="DT313" s="374">
        <f t="shared" si="87"/>
        <v>0</v>
      </c>
    </row>
    <row r="314" spans="1:124" s="421" customFormat="1" ht="15" customHeight="1">
      <c r="A314" s="269">
        <v>2226</v>
      </c>
      <c r="B314" s="269" t="s">
        <v>794</v>
      </c>
      <c r="C314" s="269" t="s">
        <v>1048</v>
      </c>
      <c r="D314" s="269">
        <v>7002</v>
      </c>
      <c r="E314" s="269" t="s">
        <v>404</v>
      </c>
      <c r="F314" s="269" t="s">
        <v>407</v>
      </c>
      <c r="G314" s="269">
        <v>1</v>
      </c>
      <c r="H314" s="269" t="s">
        <v>1305</v>
      </c>
      <c r="I314" s="339">
        <v>43621</v>
      </c>
      <c r="J314" s="269" t="s">
        <v>211</v>
      </c>
      <c r="K314" s="269" t="s">
        <v>479</v>
      </c>
      <c r="L314" s="269" t="s">
        <v>211</v>
      </c>
      <c r="M314" s="269" t="s">
        <v>1037</v>
      </c>
      <c r="N314" s="269">
        <v>61091000</v>
      </c>
      <c r="O314" s="377" t="s">
        <v>1038</v>
      </c>
      <c r="P314" s="282" t="s">
        <v>489</v>
      </c>
      <c r="Q314" s="269" t="s">
        <v>211</v>
      </c>
      <c r="R314" s="269" t="s">
        <v>211</v>
      </c>
      <c r="S314" s="269" t="s">
        <v>515</v>
      </c>
      <c r="T314" s="337" t="s">
        <v>211</v>
      </c>
      <c r="U314" s="337" t="s">
        <v>4</v>
      </c>
      <c r="V314" s="337" t="s">
        <v>551</v>
      </c>
      <c r="W314" s="337" t="s">
        <v>211</v>
      </c>
      <c r="X314" s="337" t="s">
        <v>1039</v>
      </c>
      <c r="Y314" s="337" t="s">
        <v>4</v>
      </c>
      <c r="Z314" s="337" t="s">
        <v>211</v>
      </c>
      <c r="AA314" s="337" t="s">
        <v>211</v>
      </c>
      <c r="AB314" s="337" t="s">
        <v>185</v>
      </c>
      <c r="AC314" s="337" t="s">
        <v>581</v>
      </c>
      <c r="AD314" s="337" t="s">
        <v>265</v>
      </c>
      <c r="AE314" s="337" t="s">
        <v>951</v>
      </c>
      <c r="AF314" s="269"/>
      <c r="AG314" s="337" t="s">
        <v>608</v>
      </c>
      <c r="AH314" s="337" t="s">
        <v>613</v>
      </c>
      <c r="AI314" s="337" t="s">
        <v>637</v>
      </c>
      <c r="AJ314" s="337" t="s">
        <v>740</v>
      </c>
      <c r="AK314" s="337"/>
      <c r="AL314" s="337" t="s">
        <v>650</v>
      </c>
      <c r="AM314" s="337" t="s">
        <v>213</v>
      </c>
      <c r="AN314" s="337"/>
      <c r="AO314" s="337"/>
      <c r="AP314" s="337"/>
      <c r="AQ314" s="337" t="s">
        <v>677</v>
      </c>
      <c r="AR314" s="337">
        <v>200</v>
      </c>
      <c r="AS314" s="379" t="s">
        <v>693</v>
      </c>
      <c r="AT314" s="380"/>
      <c r="AU314" s="337"/>
      <c r="AV314" s="337" t="s">
        <v>708</v>
      </c>
      <c r="AW314" s="337">
        <v>0</v>
      </c>
      <c r="AX314" s="381"/>
      <c r="AY314" s="381"/>
      <c r="AZ314" s="381"/>
      <c r="BA314" s="382"/>
      <c r="BB314" s="380"/>
      <c r="BC314" s="380" t="s">
        <v>215</v>
      </c>
      <c r="BD314" s="380" t="s">
        <v>1042</v>
      </c>
      <c r="BE314" s="380" t="s">
        <v>1043</v>
      </c>
      <c r="BF314" s="380">
        <v>8</v>
      </c>
      <c r="BG314" s="380">
        <f>IFERROR((BV314*(1-Assumptions!$K$3))*(1-BT314),0)</f>
        <v>8.7982399999999998</v>
      </c>
      <c r="BH314" s="380">
        <f t="shared" si="76"/>
        <v>19</v>
      </c>
      <c r="BI314" s="380">
        <v>9.5</v>
      </c>
      <c r="BJ314" s="380"/>
      <c r="BK314" s="380"/>
      <c r="BL314" s="380"/>
      <c r="BM314" s="380"/>
      <c r="BN314" s="380">
        <f t="shared" si="77"/>
        <v>9.5</v>
      </c>
      <c r="BO314" s="383">
        <f>IFERROR(((IF(BN314&gt;0,BN314)))*INDEX(Assumptions!$B:$B,MATCH(AB314,Assumptions!$A:$A,0)),0)</f>
        <v>0</v>
      </c>
      <c r="BP314" s="380">
        <f>IFERROR(((IF(BN314&gt;0,BN314)))*INDEX(Assumptions!$C:$C,MATCH(AB314,Assumptions!$A:$A,0)),0)</f>
        <v>0</v>
      </c>
      <c r="BQ314" s="380">
        <f>IFERROR(((IF(BN314&gt;0,BN314)))*INDEX(Assumptions!$D:$D,MATCH(AB314,Assumptions!$A:$A,0)),0)</f>
        <v>0</v>
      </c>
      <c r="BR314" s="380">
        <f>IFERROR(((IF(BN314&gt;0,BN314)))*INDEX(Assumptions!$G:$G,MATCH(AC314,Assumptions!$F:$F,0)),0)</f>
        <v>0</v>
      </c>
      <c r="BS314" s="380">
        <f t="shared" si="78"/>
        <v>0</v>
      </c>
      <c r="BT314" s="384">
        <f>IFERROR(INDEX(Assumptions!$B:$B,MATCH(AB314,Assumptions!$A:$A,0))+INDEX(Assumptions!$C:$C,MATCH(AB314,Assumptions!$A:$A,0))+INDEX(Assumptions!$D:$D,MATCH(AB314,Assumptions!$A:$A,0))+INDEX(Assumptions!$G:$G,MATCH(AC314,Assumptions!$F:$F,0)),0)</f>
        <v>0</v>
      </c>
      <c r="BU314" s="380">
        <f t="shared" si="79"/>
        <v>9.5</v>
      </c>
      <c r="BV314" s="380">
        <f t="shared" si="80"/>
        <v>19.996000000000002</v>
      </c>
      <c r="BW314" s="380">
        <f t="shared" si="81"/>
        <v>21.004201680672271</v>
      </c>
      <c r="BX314" s="337">
        <v>2.5</v>
      </c>
      <c r="BY314" s="380">
        <v>49.99</v>
      </c>
      <c r="BZ314" s="385">
        <v>1</v>
      </c>
      <c r="CA314" s="380">
        <f t="shared" si="82"/>
        <v>9.5</v>
      </c>
      <c r="CB314" s="380">
        <f t="shared" si="83"/>
        <v>19.996000000000002</v>
      </c>
      <c r="CC314" s="386">
        <f t="shared" si="84"/>
        <v>0.52490498099619931</v>
      </c>
      <c r="CD314" s="380">
        <f t="shared" si="85"/>
        <v>209</v>
      </c>
      <c r="CE314" s="380"/>
      <c r="CF314" s="380"/>
      <c r="CG314" s="381"/>
      <c r="CH314" s="381"/>
      <c r="CI314" s="381"/>
      <c r="CJ314" s="381"/>
      <c r="CK314" s="381"/>
      <c r="CL314" s="381"/>
      <c r="CM314" s="381"/>
      <c r="CN314" s="381"/>
      <c r="CO314" s="337"/>
      <c r="CP314" s="337"/>
      <c r="CQ314" s="337"/>
      <c r="CR314" s="387">
        <v>11</v>
      </c>
      <c r="CS314" s="387" t="s">
        <v>211</v>
      </c>
      <c r="CT314" s="395" t="s">
        <v>478</v>
      </c>
      <c r="CU314" s="387"/>
      <c r="CV314" s="387"/>
      <c r="CW314" s="392"/>
      <c r="CX314" s="388"/>
      <c r="CY314" s="389"/>
      <c r="CZ314" s="390"/>
      <c r="DA314" s="390"/>
      <c r="DB314" s="390"/>
      <c r="DC314" s="391"/>
      <c r="DD314" s="392"/>
      <c r="DE314" s="392"/>
      <c r="DF314" s="392"/>
      <c r="DG314" s="392"/>
      <c r="DH314" s="392"/>
      <c r="DI314" s="392"/>
      <c r="DJ314" s="392"/>
      <c r="DK314" s="392"/>
      <c r="DL314" s="392"/>
      <c r="DM314" s="388"/>
      <c r="DN314" s="388"/>
      <c r="DO314" s="388"/>
      <c r="DP314" s="393"/>
      <c r="DQ314" s="393"/>
      <c r="DR314" s="393"/>
      <c r="DS314" s="394">
        <f t="shared" si="86"/>
        <v>0</v>
      </c>
      <c r="DT314" s="394">
        <f t="shared" si="87"/>
        <v>0</v>
      </c>
    </row>
    <row r="315" spans="1:124" s="412" customFormat="1" ht="15" customHeight="1">
      <c r="A315" s="270">
        <v>2228</v>
      </c>
      <c r="B315" s="269" t="s">
        <v>795</v>
      </c>
      <c r="C315" s="269" t="s">
        <v>1045</v>
      </c>
      <c r="D315" s="269">
        <v>6912</v>
      </c>
      <c r="E315" s="270" t="s">
        <v>404</v>
      </c>
      <c r="F315" s="270" t="s">
        <v>409</v>
      </c>
      <c r="G315" s="270">
        <v>1</v>
      </c>
      <c r="H315" s="270" t="s">
        <v>1305</v>
      </c>
      <c r="I315" s="324">
        <v>43621</v>
      </c>
      <c r="J315" s="270" t="s">
        <v>211</v>
      </c>
      <c r="K315" s="270" t="s">
        <v>479</v>
      </c>
      <c r="L315" s="270" t="s">
        <v>211</v>
      </c>
      <c r="M315" s="270" t="s">
        <v>1037</v>
      </c>
      <c r="N315" s="270">
        <v>61091000</v>
      </c>
      <c r="O315" s="325" t="s">
        <v>1038</v>
      </c>
      <c r="P315" s="326" t="s">
        <v>489</v>
      </c>
      <c r="Q315" s="270" t="s">
        <v>211</v>
      </c>
      <c r="R315" s="270" t="s">
        <v>211</v>
      </c>
      <c r="S315" s="270" t="s">
        <v>515</v>
      </c>
      <c r="T315" s="272" t="s">
        <v>211</v>
      </c>
      <c r="U315" s="272" t="s">
        <v>4</v>
      </c>
      <c r="V315" s="272" t="s">
        <v>551</v>
      </c>
      <c r="W315" s="272" t="s">
        <v>211</v>
      </c>
      <c r="X315" s="272" t="s">
        <v>1039</v>
      </c>
      <c r="Y315" s="272" t="s">
        <v>4</v>
      </c>
      <c r="Z315" s="272" t="s">
        <v>211</v>
      </c>
      <c r="AA315" s="272" t="s">
        <v>211</v>
      </c>
      <c r="AB315" s="272" t="s">
        <v>185</v>
      </c>
      <c r="AC315" s="272" t="s">
        <v>581</v>
      </c>
      <c r="AD315" s="272" t="s">
        <v>265</v>
      </c>
      <c r="AE315" s="272" t="s">
        <v>951</v>
      </c>
      <c r="AF315" s="270"/>
      <c r="AG315" s="272" t="s">
        <v>608</v>
      </c>
      <c r="AH315" s="272" t="s">
        <v>613</v>
      </c>
      <c r="AI315" s="272" t="s">
        <v>637</v>
      </c>
      <c r="AJ315" s="272" t="s">
        <v>740</v>
      </c>
      <c r="AK315" s="272"/>
      <c r="AL315" s="272" t="s">
        <v>650</v>
      </c>
      <c r="AM315" s="272" t="s">
        <v>213</v>
      </c>
      <c r="AN315" s="272"/>
      <c r="AO315" s="272"/>
      <c r="AP315" s="272"/>
      <c r="AQ315" s="272" t="s">
        <v>677</v>
      </c>
      <c r="AR315" s="272">
        <v>200</v>
      </c>
      <c r="AS315" s="366" t="s">
        <v>693</v>
      </c>
      <c r="AT315" s="273"/>
      <c r="AU315" s="272"/>
      <c r="AV315" s="272" t="s">
        <v>708</v>
      </c>
      <c r="AW315" s="272">
        <v>0</v>
      </c>
      <c r="AX315" s="332"/>
      <c r="AY315" s="332"/>
      <c r="AZ315" s="332"/>
      <c r="BA315" s="274"/>
      <c r="BB315" s="273"/>
      <c r="BC315" s="273" t="s">
        <v>215</v>
      </c>
      <c r="BD315" s="273" t="s">
        <v>1042</v>
      </c>
      <c r="BE315" s="273" t="s">
        <v>1043</v>
      </c>
      <c r="BF315" s="273">
        <v>8</v>
      </c>
      <c r="BG315" s="273">
        <f>IFERROR((BV315*(1-Assumptions!$K$3))*(1-BT315),0)</f>
        <v>8.7982399999999998</v>
      </c>
      <c r="BH315" s="273">
        <f t="shared" si="76"/>
        <v>17.600000000000001</v>
      </c>
      <c r="BI315" s="273">
        <v>8.8000000000000007</v>
      </c>
      <c r="BJ315" s="273"/>
      <c r="BK315" s="273"/>
      <c r="BL315" s="273"/>
      <c r="BM315" s="273"/>
      <c r="BN315" s="273">
        <f t="shared" si="77"/>
        <v>8.8000000000000007</v>
      </c>
      <c r="BO315" s="328">
        <f>IFERROR(((IF(BN315&gt;0,BN315)))*INDEX(Assumptions!$B:$B,MATCH(AB315,Assumptions!$A:$A,0)),0)</f>
        <v>0</v>
      </c>
      <c r="BP315" s="273">
        <f>IFERROR(((IF(BN315&gt;0,BN315)))*INDEX(Assumptions!$C:$C,MATCH(AB315,Assumptions!$A:$A,0)),0)</f>
        <v>0</v>
      </c>
      <c r="BQ315" s="273">
        <f>IFERROR(((IF(BN315&gt;0,BN315)))*INDEX(Assumptions!$D:$D,MATCH(AB315,Assumptions!$A:$A,0)),0)</f>
        <v>0</v>
      </c>
      <c r="BR315" s="273">
        <f>IFERROR(((IF(BN315&gt;0,BN315)))*INDEX(Assumptions!$G:$G,MATCH(AC315,Assumptions!$F:$F,0)),0)</f>
        <v>0</v>
      </c>
      <c r="BS315" s="273">
        <f t="shared" si="78"/>
        <v>0</v>
      </c>
      <c r="BT315" s="329">
        <f>IFERROR(INDEX(Assumptions!$B:$B,MATCH(AB315,Assumptions!$A:$A,0))+INDEX(Assumptions!$C:$C,MATCH(AB315,Assumptions!$A:$A,0))+INDEX(Assumptions!$D:$D,MATCH(AB315,Assumptions!$A:$A,0))+INDEX(Assumptions!$G:$G,MATCH(AC315,Assumptions!$F:$F,0)),0)</f>
        <v>0</v>
      </c>
      <c r="BU315" s="273">
        <f t="shared" si="79"/>
        <v>8.8000000000000007</v>
      </c>
      <c r="BV315" s="273">
        <f t="shared" si="80"/>
        <v>19.996000000000002</v>
      </c>
      <c r="BW315" s="273">
        <f t="shared" si="81"/>
        <v>21.004201680672271</v>
      </c>
      <c r="BX315" s="272">
        <v>2.5</v>
      </c>
      <c r="BY315" s="273">
        <v>49.99</v>
      </c>
      <c r="BZ315" s="330">
        <v>1</v>
      </c>
      <c r="CA315" s="273">
        <f t="shared" si="82"/>
        <v>8.8000000000000007</v>
      </c>
      <c r="CB315" s="273">
        <f t="shared" si="83"/>
        <v>19.996000000000002</v>
      </c>
      <c r="CC315" s="367">
        <f t="shared" si="84"/>
        <v>0.55991198239647932</v>
      </c>
      <c r="CD315" s="273">
        <f t="shared" si="85"/>
        <v>193.60000000000002</v>
      </c>
      <c r="CE315" s="273"/>
      <c r="CF315" s="273"/>
      <c r="CG315" s="332"/>
      <c r="CH315" s="332"/>
      <c r="CI315" s="332"/>
      <c r="CJ315" s="332"/>
      <c r="CK315" s="332"/>
      <c r="CL315" s="332"/>
      <c r="CM315" s="332"/>
      <c r="CN315" s="332"/>
      <c r="CO315" s="272"/>
      <c r="CP315" s="272"/>
      <c r="CQ315" s="272"/>
      <c r="CR315" s="173">
        <v>11</v>
      </c>
      <c r="CS315" s="173" t="s">
        <v>211</v>
      </c>
      <c r="CT315" s="176" t="s">
        <v>478</v>
      </c>
      <c r="CU315" s="173"/>
      <c r="CV315" s="173"/>
      <c r="CW315" s="372"/>
      <c r="CX315" s="368"/>
      <c r="CY315" s="369"/>
      <c r="CZ315" s="370"/>
      <c r="DA315" s="370"/>
      <c r="DB315" s="370"/>
      <c r="DC315" s="371"/>
      <c r="DD315" s="372"/>
      <c r="DE315" s="372"/>
      <c r="DF315" s="372"/>
      <c r="DG315" s="372"/>
      <c r="DH315" s="372"/>
      <c r="DI315" s="372"/>
      <c r="DJ315" s="372"/>
      <c r="DK315" s="372"/>
      <c r="DL315" s="372"/>
      <c r="DM315" s="368"/>
      <c r="DN315" s="368"/>
      <c r="DO315" s="368"/>
      <c r="DP315" s="373"/>
      <c r="DQ315" s="373"/>
      <c r="DR315" s="373"/>
      <c r="DS315" s="374">
        <f t="shared" si="86"/>
        <v>0</v>
      </c>
      <c r="DT315" s="374">
        <f t="shared" si="87"/>
        <v>0</v>
      </c>
    </row>
    <row r="316" spans="1:124" s="412" customFormat="1" ht="15" customHeight="1">
      <c r="A316" s="270">
        <v>2272</v>
      </c>
      <c r="B316" s="269" t="s">
        <v>806</v>
      </c>
      <c r="C316" s="269" t="s">
        <v>1035</v>
      </c>
      <c r="D316" s="269">
        <v>7111</v>
      </c>
      <c r="E316" s="270" t="s">
        <v>404</v>
      </c>
      <c r="F316" s="270" t="s">
        <v>349</v>
      </c>
      <c r="G316" s="270">
        <v>4</v>
      </c>
      <c r="H316" s="270" t="s">
        <v>1305</v>
      </c>
      <c r="I316" s="324">
        <v>43621</v>
      </c>
      <c r="J316" s="270" t="s">
        <v>211</v>
      </c>
      <c r="K316" s="270" t="s">
        <v>479</v>
      </c>
      <c r="L316" s="270" t="s">
        <v>211</v>
      </c>
      <c r="M316" s="270" t="s">
        <v>1037</v>
      </c>
      <c r="N316" s="270">
        <v>61091000</v>
      </c>
      <c r="O316" s="325" t="s">
        <v>1038</v>
      </c>
      <c r="P316" s="326" t="s">
        <v>489</v>
      </c>
      <c r="Q316" s="270" t="s">
        <v>211</v>
      </c>
      <c r="R316" s="270" t="s">
        <v>211</v>
      </c>
      <c r="S316" s="270" t="s">
        <v>515</v>
      </c>
      <c r="T316" s="272" t="s">
        <v>211</v>
      </c>
      <c r="U316" s="272" t="s">
        <v>4</v>
      </c>
      <c r="V316" s="272" t="s">
        <v>551</v>
      </c>
      <c r="W316" s="272" t="s">
        <v>211</v>
      </c>
      <c r="X316" s="272" t="s">
        <v>1039</v>
      </c>
      <c r="Y316" s="272" t="s">
        <v>4</v>
      </c>
      <c r="Z316" s="272" t="s">
        <v>211</v>
      </c>
      <c r="AA316" s="272" t="s">
        <v>211</v>
      </c>
      <c r="AB316" s="272" t="s">
        <v>185</v>
      </c>
      <c r="AC316" s="272" t="s">
        <v>581</v>
      </c>
      <c r="AD316" s="272" t="s">
        <v>265</v>
      </c>
      <c r="AE316" s="272" t="s">
        <v>951</v>
      </c>
      <c r="AF316" s="270"/>
      <c r="AG316" s="272" t="s">
        <v>608</v>
      </c>
      <c r="AH316" s="272" t="s">
        <v>613</v>
      </c>
      <c r="AI316" s="272" t="s">
        <v>637</v>
      </c>
      <c r="AJ316" s="272" t="s">
        <v>740</v>
      </c>
      <c r="AK316" s="272"/>
      <c r="AL316" s="361" t="s">
        <v>650</v>
      </c>
      <c r="AM316" s="272" t="s">
        <v>213</v>
      </c>
      <c r="AN316" s="272"/>
      <c r="AO316" s="272"/>
      <c r="AP316" s="272"/>
      <c r="AQ316" s="272" t="s">
        <v>677</v>
      </c>
      <c r="AR316" s="272">
        <v>200</v>
      </c>
      <c r="AS316" s="366" t="s">
        <v>693</v>
      </c>
      <c r="AT316" s="273"/>
      <c r="AU316" s="272"/>
      <c r="AV316" s="272" t="s">
        <v>708</v>
      </c>
      <c r="AW316" s="272">
        <v>0</v>
      </c>
      <c r="AX316" s="332"/>
      <c r="AY316" s="332"/>
      <c r="AZ316" s="332"/>
      <c r="BA316" s="274"/>
      <c r="BB316" s="273"/>
      <c r="BC316" s="273" t="s">
        <v>215</v>
      </c>
      <c r="BD316" s="273" t="s">
        <v>1042</v>
      </c>
      <c r="BE316" s="273" t="s">
        <v>1043</v>
      </c>
      <c r="BF316" s="273">
        <v>8</v>
      </c>
      <c r="BG316" s="273">
        <f>IFERROR((BV316*(1-Assumptions!$K$3))*(1-BT316),0)</f>
        <v>8.7982399999999998</v>
      </c>
      <c r="BH316" s="273">
        <f t="shared" si="76"/>
        <v>17.600000000000001</v>
      </c>
      <c r="BI316" s="273">
        <v>8.8000000000000007</v>
      </c>
      <c r="BJ316" s="273"/>
      <c r="BK316" s="273"/>
      <c r="BL316" s="273"/>
      <c r="BM316" s="273"/>
      <c r="BN316" s="273">
        <f t="shared" si="77"/>
        <v>8.8000000000000007</v>
      </c>
      <c r="BO316" s="328">
        <f>IFERROR(((IF(BN316&gt;0,BN316)))*INDEX(Assumptions!$B:$B,MATCH(AB316,Assumptions!$A:$A,0)),0)</f>
        <v>0</v>
      </c>
      <c r="BP316" s="273">
        <f>IFERROR(((IF(BN316&gt;0,BN316)))*INDEX(Assumptions!$C:$C,MATCH(AB316,Assumptions!$A:$A,0)),0)</f>
        <v>0</v>
      </c>
      <c r="BQ316" s="273">
        <f>IFERROR(((IF(BN316&gt;0,BN316)))*INDEX(Assumptions!$D:$D,MATCH(AB316,Assumptions!$A:$A,0)),0)</f>
        <v>0</v>
      </c>
      <c r="BR316" s="273">
        <f>IFERROR(((IF(BN316&gt;0,BN316)))*INDEX(Assumptions!$G:$G,MATCH(AC316,Assumptions!$F:$F,0)),0)</f>
        <v>0</v>
      </c>
      <c r="BS316" s="273">
        <f t="shared" si="78"/>
        <v>0</v>
      </c>
      <c r="BT316" s="329">
        <f>IFERROR(INDEX(Assumptions!$B:$B,MATCH(AB316,Assumptions!$A:$A,0))+INDEX(Assumptions!$C:$C,MATCH(AB316,Assumptions!$A:$A,0))+INDEX(Assumptions!$D:$D,MATCH(AB316,Assumptions!$A:$A,0))+INDEX(Assumptions!$G:$G,MATCH(AC316,Assumptions!$F:$F,0)),0)</f>
        <v>0</v>
      </c>
      <c r="BU316" s="273">
        <f t="shared" si="79"/>
        <v>8.8000000000000007</v>
      </c>
      <c r="BV316" s="273">
        <f t="shared" si="80"/>
        <v>19.996000000000002</v>
      </c>
      <c r="BW316" s="273">
        <f t="shared" si="81"/>
        <v>21.004201680672271</v>
      </c>
      <c r="BX316" s="272">
        <v>2.5</v>
      </c>
      <c r="BY316" s="273">
        <v>49.99</v>
      </c>
      <c r="BZ316" s="330">
        <v>1</v>
      </c>
      <c r="CA316" s="273">
        <f t="shared" si="82"/>
        <v>8.8000000000000007</v>
      </c>
      <c r="CB316" s="273">
        <f t="shared" si="83"/>
        <v>19.996000000000002</v>
      </c>
      <c r="CC316" s="367">
        <f t="shared" si="84"/>
        <v>0.55991198239647932</v>
      </c>
      <c r="CD316" s="273">
        <f t="shared" si="85"/>
        <v>176</v>
      </c>
      <c r="CE316" s="273"/>
      <c r="CF316" s="273"/>
      <c r="CG316" s="332"/>
      <c r="CH316" s="332"/>
      <c r="CI316" s="332"/>
      <c r="CJ316" s="332"/>
      <c r="CK316" s="332"/>
      <c r="CL316" s="332"/>
      <c r="CM316" s="332"/>
      <c r="CN316" s="332"/>
      <c r="CO316" s="272"/>
      <c r="CP316" s="272"/>
      <c r="CQ316" s="272"/>
      <c r="CR316" s="173">
        <v>10</v>
      </c>
      <c r="CS316" s="173" t="s">
        <v>211</v>
      </c>
      <c r="CT316" s="176" t="s">
        <v>478</v>
      </c>
      <c r="CU316" s="173"/>
      <c r="CV316" s="173"/>
      <c r="CW316" s="372"/>
      <c r="CX316" s="368"/>
      <c r="CY316" s="369"/>
      <c r="CZ316" s="370"/>
      <c r="DA316" s="370"/>
      <c r="DB316" s="370"/>
      <c r="DC316" s="371"/>
      <c r="DD316" s="372"/>
      <c r="DE316" s="372"/>
      <c r="DF316" s="372"/>
      <c r="DG316" s="372"/>
      <c r="DH316" s="372"/>
      <c r="DI316" s="372"/>
      <c r="DJ316" s="372"/>
      <c r="DK316" s="372"/>
      <c r="DL316" s="372"/>
      <c r="DM316" s="368"/>
      <c r="DN316" s="368"/>
      <c r="DO316" s="368"/>
      <c r="DP316" s="373"/>
      <c r="DQ316" s="373"/>
      <c r="DR316" s="373"/>
      <c r="DS316" s="374">
        <f t="shared" si="86"/>
        <v>0</v>
      </c>
      <c r="DT316" s="374">
        <f t="shared" si="87"/>
        <v>0</v>
      </c>
    </row>
    <row r="317" spans="1:124" s="412" customFormat="1" ht="15" customHeight="1">
      <c r="A317" s="270">
        <v>2273</v>
      </c>
      <c r="B317" s="269" t="s">
        <v>807</v>
      </c>
      <c r="C317" s="269" t="s">
        <v>1078</v>
      </c>
      <c r="D317" s="269">
        <v>8132</v>
      </c>
      <c r="E317" s="270" t="s">
        <v>404</v>
      </c>
      <c r="F317" s="270" t="s">
        <v>1195</v>
      </c>
      <c r="G317" s="270">
        <v>4</v>
      </c>
      <c r="H317" s="270" t="s">
        <v>1305</v>
      </c>
      <c r="I317" s="324">
        <v>43621</v>
      </c>
      <c r="J317" s="270" t="s">
        <v>211</v>
      </c>
      <c r="K317" s="270" t="s">
        <v>479</v>
      </c>
      <c r="L317" s="270" t="s">
        <v>211</v>
      </c>
      <c r="M317" s="270" t="s">
        <v>1037</v>
      </c>
      <c r="N317" s="270">
        <v>61091000</v>
      </c>
      <c r="O317" s="325" t="s">
        <v>1038</v>
      </c>
      <c r="P317" s="326" t="s">
        <v>489</v>
      </c>
      <c r="Q317" s="270" t="s">
        <v>211</v>
      </c>
      <c r="R317" s="270" t="s">
        <v>211</v>
      </c>
      <c r="S317" s="270" t="s">
        <v>515</v>
      </c>
      <c r="T317" s="272" t="s">
        <v>211</v>
      </c>
      <c r="U317" s="272" t="s">
        <v>4</v>
      </c>
      <c r="V317" s="272" t="s">
        <v>551</v>
      </c>
      <c r="W317" s="272" t="s">
        <v>211</v>
      </c>
      <c r="X317" s="272" t="s">
        <v>1039</v>
      </c>
      <c r="Y317" s="272" t="s">
        <v>4</v>
      </c>
      <c r="Z317" s="272" t="s">
        <v>211</v>
      </c>
      <c r="AA317" s="272" t="s">
        <v>211</v>
      </c>
      <c r="AB317" s="272" t="s">
        <v>185</v>
      </c>
      <c r="AC317" s="272" t="s">
        <v>581</v>
      </c>
      <c r="AD317" s="365" t="s">
        <v>265</v>
      </c>
      <c r="AE317" s="272" t="s">
        <v>951</v>
      </c>
      <c r="AF317" s="270"/>
      <c r="AG317" s="272" t="s">
        <v>608</v>
      </c>
      <c r="AH317" s="272" t="s">
        <v>613</v>
      </c>
      <c r="AI317" s="272" t="s">
        <v>637</v>
      </c>
      <c r="AJ317" s="272" t="s">
        <v>740</v>
      </c>
      <c r="AK317" s="272"/>
      <c r="AL317" s="361" t="s">
        <v>650</v>
      </c>
      <c r="AM317" s="272" t="s">
        <v>213</v>
      </c>
      <c r="AN317" s="272"/>
      <c r="AO317" s="272"/>
      <c r="AP317" s="272"/>
      <c r="AQ317" s="272" t="s">
        <v>677</v>
      </c>
      <c r="AR317" s="272">
        <v>200</v>
      </c>
      <c r="AS317" s="366" t="s">
        <v>693</v>
      </c>
      <c r="AT317" s="273"/>
      <c r="AU317" s="272"/>
      <c r="AV317" s="272" t="s">
        <v>708</v>
      </c>
      <c r="AW317" s="272">
        <v>0</v>
      </c>
      <c r="AX317" s="332"/>
      <c r="AY317" s="332"/>
      <c r="AZ317" s="332"/>
      <c r="BA317" s="274"/>
      <c r="BB317" s="273"/>
      <c r="BC317" s="273" t="s">
        <v>215</v>
      </c>
      <c r="BD317" s="273" t="s">
        <v>1042</v>
      </c>
      <c r="BE317" s="273" t="s">
        <v>1043</v>
      </c>
      <c r="BF317" s="273">
        <v>8</v>
      </c>
      <c r="BG317" s="273">
        <f>IFERROR((BV317*(1-Assumptions!$K$3))*(1-BT317),0)</f>
        <v>10.55824</v>
      </c>
      <c r="BH317" s="273">
        <f t="shared" si="76"/>
        <v>23.6</v>
      </c>
      <c r="BI317" s="273">
        <v>11.8</v>
      </c>
      <c r="BJ317" s="273"/>
      <c r="BK317" s="273"/>
      <c r="BL317" s="273"/>
      <c r="BM317" s="273"/>
      <c r="BN317" s="273">
        <f t="shared" si="77"/>
        <v>11.8</v>
      </c>
      <c r="BO317" s="328">
        <f>IFERROR(((IF(BN317&gt;0,BN317)))*INDEX(Assumptions!$B:$B,MATCH(AB317,Assumptions!$A:$A,0)),0)</f>
        <v>0</v>
      </c>
      <c r="BP317" s="273">
        <f>IFERROR(((IF(BN317&gt;0,BN317)))*INDEX(Assumptions!$C:$C,MATCH(AB317,Assumptions!$A:$A,0)),0)</f>
        <v>0</v>
      </c>
      <c r="BQ317" s="273">
        <f>IFERROR(((IF(BN317&gt;0,BN317)))*INDEX(Assumptions!$D:$D,MATCH(AB317,Assumptions!$A:$A,0)),0)</f>
        <v>0</v>
      </c>
      <c r="BR317" s="273">
        <f>IFERROR(((IF(BN317&gt;0,BN317)))*INDEX(Assumptions!$G:$G,MATCH(AC317,Assumptions!$F:$F,0)),0)</f>
        <v>0</v>
      </c>
      <c r="BS317" s="273">
        <f t="shared" si="78"/>
        <v>0</v>
      </c>
      <c r="BT317" s="329">
        <f>IFERROR(INDEX(Assumptions!$B:$B,MATCH(AB317,Assumptions!$A:$A,0))+INDEX(Assumptions!$C:$C,MATCH(AB317,Assumptions!$A:$A,0))+INDEX(Assumptions!$D:$D,MATCH(AB317,Assumptions!$A:$A,0))+INDEX(Assumptions!$G:$G,MATCH(AC317,Assumptions!$F:$F,0)),0)</f>
        <v>0</v>
      </c>
      <c r="BU317" s="273">
        <f t="shared" si="79"/>
        <v>11.8</v>
      </c>
      <c r="BV317" s="273">
        <f t="shared" si="80"/>
        <v>23.996000000000002</v>
      </c>
      <c r="BW317" s="273">
        <f t="shared" si="81"/>
        <v>25.205882352941178</v>
      </c>
      <c r="BX317" s="272">
        <v>2.5</v>
      </c>
      <c r="BY317" s="380">
        <v>59.99</v>
      </c>
      <c r="BZ317" s="330">
        <v>1</v>
      </c>
      <c r="CA317" s="273">
        <f t="shared" si="82"/>
        <v>11.8</v>
      </c>
      <c r="CB317" s="273">
        <f t="shared" si="83"/>
        <v>23.996000000000002</v>
      </c>
      <c r="CC317" s="367">
        <f t="shared" si="84"/>
        <v>0.50825137522920494</v>
      </c>
      <c r="CD317" s="273">
        <f t="shared" si="85"/>
        <v>236</v>
      </c>
      <c r="CE317" s="273"/>
      <c r="CF317" s="273"/>
      <c r="CG317" s="332"/>
      <c r="CH317" s="332"/>
      <c r="CI317" s="332"/>
      <c r="CJ317" s="332"/>
      <c r="CK317" s="332"/>
      <c r="CL317" s="332"/>
      <c r="CM317" s="332"/>
      <c r="CN317" s="332"/>
      <c r="CO317" s="272"/>
      <c r="CP317" s="272"/>
      <c r="CQ317" s="272"/>
      <c r="CR317" s="173">
        <v>10</v>
      </c>
      <c r="CS317" s="173" t="s">
        <v>211</v>
      </c>
      <c r="CT317" s="176" t="s">
        <v>478</v>
      </c>
      <c r="CU317" s="173"/>
      <c r="CV317" s="173"/>
      <c r="CW317" s="372"/>
      <c r="CX317" s="368"/>
      <c r="CY317" s="369"/>
      <c r="CZ317" s="370"/>
      <c r="DA317" s="370"/>
      <c r="DB317" s="370"/>
      <c r="DC317" s="371"/>
      <c r="DD317" s="372"/>
      <c r="DE317" s="372"/>
      <c r="DF317" s="372"/>
      <c r="DG317" s="372"/>
      <c r="DH317" s="372"/>
      <c r="DI317" s="372"/>
      <c r="DJ317" s="372"/>
      <c r="DK317" s="372"/>
      <c r="DL317" s="372"/>
      <c r="DM317" s="368"/>
      <c r="DN317" s="368"/>
      <c r="DO317" s="368"/>
      <c r="DP317" s="373"/>
      <c r="DQ317" s="373"/>
      <c r="DR317" s="373"/>
      <c r="DS317" s="374">
        <f t="shared" si="86"/>
        <v>0</v>
      </c>
      <c r="DT317" s="374">
        <f t="shared" si="87"/>
        <v>0</v>
      </c>
    </row>
    <row r="318" spans="1:124" s="66" customFormat="1" ht="15" customHeight="1">
      <c r="A318" s="269">
        <v>2310</v>
      </c>
      <c r="B318" s="269" t="s">
        <v>772</v>
      </c>
      <c r="C318" s="269" t="s">
        <v>1078</v>
      </c>
      <c r="D318" s="269">
        <v>8136</v>
      </c>
      <c r="E318" s="269" t="s">
        <v>417</v>
      </c>
      <c r="F318" s="269" t="s">
        <v>388</v>
      </c>
      <c r="G318" s="269">
        <v>3</v>
      </c>
      <c r="H318" s="269" t="s">
        <v>1305</v>
      </c>
      <c r="I318" s="339">
        <v>43614</v>
      </c>
      <c r="J318" s="269" t="s">
        <v>211</v>
      </c>
      <c r="K318" s="269" t="s">
        <v>479</v>
      </c>
      <c r="L318" s="269" t="s">
        <v>211</v>
      </c>
      <c r="M318" s="269" t="s">
        <v>486</v>
      </c>
      <c r="N318" s="269">
        <v>62034990</v>
      </c>
      <c r="O318" s="377" t="s">
        <v>1169</v>
      </c>
      <c r="P318" s="282" t="s">
        <v>489</v>
      </c>
      <c r="Q318" s="269" t="s">
        <v>211</v>
      </c>
      <c r="R318" s="269" t="s">
        <v>211</v>
      </c>
      <c r="S318" s="269" t="s">
        <v>515</v>
      </c>
      <c r="T318" s="337" t="s">
        <v>211</v>
      </c>
      <c r="U318" s="337" t="s">
        <v>4</v>
      </c>
      <c r="V318" s="337" t="s">
        <v>1279</v>
      </c>
      <c r="W318" s="337" t="s">
        <v>1207</v>
      </c>
      <c r="X318" s="337" t="s">
        <v>1208</v>
      </c>
      <c r="Y318" s="337" t="s">
        <v>578</v>
      </c>
      <c r="Z318" s="337" t="s">
        <v>211</v>
      </c>
      <c r="AA318" s="337" t="s">
        <v>211</v>
      </c>
      <c r="AB318" s="337" t="s">
        <v>583</v>
      </c>
      <c r="AC318" s="337" t="s">
        <v>221</v>
      </c>
      <c r="AD318" s="378" t="s">
        <v>258</v>
      </c>
      <c r="AE318" s="337" t="s">
        <v>741</v>
      </c>
      <c r="AF318" s="269"/>
      <c r="AG318" s="337" t="s">
        <v>590</v>
      </c>
      <c r="AH318" s="337" t="s">
        <v>617</v>
      </c>
      <c r="AI318" s="337"/>
      <c r="AJ318" s="337" t="s">
        <v>648</v>
      </c>
      <c r="AK318" s="337"/>
      <c r="AL318" s="337" t="s">
        <v>650</v>
      </c>
      <c r="AM318" s="337" t="s">
        <v>652</v>
      </c>
      <c r="AN318" s="337"/>
      <c r="AO318" s="337"/>
      <c r="AP318" s="337"/>
      <c r="AQ318" s="337" t="s">
        <v>686</v>
      </c>
      <c r="AR318" s="337">
        <v>400</v>
      </c>
      <c r="AS318" s="379">
        <v>6.3</v>
      </c>
      <c r="AT318" s="380" t="s">
        <v>1244</v>
      </c>
      <c r="AU318" s="337"/>
      <c r="AV318" s="337" t="s">
        <v>711</v>
      </c>
      <c r="AW318" s="337">
        <v>22</v>
      </c>
      <c r="AX318" s="381"/>
      <c r="AY318" s="381"/>
      <c r="AZ318" s="381"/>
      <c r="BA318" s="382">
        <v>0.96</v>
      </c>
      <c r="BB318" s="380"/>
      <c r="BC318" s="380" t="s">
        <v>215</v>
      </c>
      <c r="BD318" s="380" t="s">
        <v>216</v>
      </c>
      <c r="BE318" s="380" t="s">
        <v>217</v>
      </c>
      <c r="BF318" s="380">
        <v>16.899999999999999</v>
      </c>
      <c r="BG318" s="380">
        <f>IFERROR((BV318*(1-Assumptions!$K$3))*(1-BT318),0)</f>
        <v>17.598239999999997</v>
      </c>
      <c r="BH318" s="380">
        <v>45</v>
      </c>
      <c r="BI318" s="380">
        <v>21.3</v>
      </c>
      <c r="BJ318" s="380"/>
      <c r="BK318" s="380"/>
      <c r="BL318" s="399">
        <v>23.7</v>
      </c>
      <c r="BM318" s="380"/>
      <c r="BN318" s="380">
        <f t="shared" si="77"/>
        <v>23.7</v>
      </c>
      <c r="BO318" s="383">
        <f>IFERROR(((IF(BN318&gt;0,BN318)))*INDEX(Assumptions!$B:$B,MATCH(AB318,Assumptions!$A:$A,0)),0)</f>
        <v>0</v>
      </c>
      <c r="BP318" s="380">
        <f>IFERROR(((IF(BN318&gt;0,BN318)))*INDEX(Assumptions!$C:$C,MATCH(AB318,Assumptions!$A:$A,0)),0)</f>
        <v>0</v>
      </c>
      <c r="BQ318" s="380">
        <f>IFERROR(((IF(BN318&gt;0,BN318)))*INDEX(Assumptions!$D:$D,MATCH(AB318,Assumptions!$A:$A,0)),0)</f>
        <v>0</v>
      </c>
      <c r="BR318" s="380">
        <f>IFERROR(((IF(BN318&gt;0,BN318)))*INDEX(Assumptions!$G:$G,MATCH(AC318,Assumptions!$F:$F,0)),0)</f>
        <v>0</v>
      </c>
      <c r="BS318" s="380">
        <f t="shared" si="78"/>
        <v>0</v>
      </c>
      <c r="BT318" s="384">
        <f>IFERROR(INDEX(Assumptions!$B:$B,MATCH(AB318,Assumptions!$A:$A,0))+INDEX(Assumptions!$C:$C,MATCH(AB318,Assumptions!$A:$A,0))+INDEX(Assumptions!$D:$D,MATCH(AB318,Assumptions!$A:$A,0))+INDEX(Assumptions!$G:$G,MATCH(AC318,Assumptions!$F:$F,0)),0)</f>
        <v>0</v>
      </c>
      <c r="BU318" s="380">
        <f t="shared" si="79"/>
        <v>23.7</v>
      </c>
      <c r="BV318" s="380">
        <f t="shared" si="80"/>
        <v>39.995999999999995</v>
      </c>
      <c r="BW318" s="380">
        <f t="shared" si="81"/>
        <v>42.012605042016808</v>
      </c>
      <c r="BX318" s="337">
        <v>2.5</v>
      </c>
      <c r="BY318" s="380">
        <v>99.99</v>
      </c>
      <c r="BZ318" s="385">
        <v>1</v>
      </c>
      <c r="CA318" s="380">
        <f t="shared" si="82"/>
        <v>23.7</v>
      </c>
      <c r="CB318" s="380">
        <f t="shared" si="83"/>
        <v>39.995999999999995</v>
      </c>
      <c r="CC318" s="386">
        <f t="shared" si="84"/>
        <v>0.40744074407440739</v>
      </c>
      <c r="CD318" s="380">
        <f t="shared" si="85"/>
        <v>180</v>
      </c>
      <c r="CE318" s="380"/>
      <c r="CF318" s="380"/>
      <c r="CG318" s="381"/>
      <c r="CH318" s="381"/>
      <c r="CI318" s="381"/>
      <c r="CJ318" s="381"/>
      <c r="CK318" s="381"/>
      <c r="CL318" s="381"/>
      <c r="CM318" s="381"/>
      <c r="CN318" s="381"/>
      <c r="CO318" s="337" t="s">
        <v>724</v>
      </c>
      <c r="CP318" s="337"/>
      <c r="CQ318" s="337"/>
      <c r="CR318" s="387">
        <v>4</v>
      </c>
      <c r="CS318" s="387">
        <v>9</v>
      </c>
      <c r="CT318" s="395">
        <v>32</v>
      </c>
      <c r="CU318" s="387"/>
      <c r="CV318" s="387"/>
      <c r="CW318" s="392"/>
      <c r="CX318" s="388"/>
      <c r="CY318" s="389"/>
      <c r="CZ318" s="390"/>
      <c r="DA318" s="390"/>
      <c r="DB318" s="390"/>
      <c r="DC318" s="391"/>
      <c r="DD318" s="392"/>
      <c r="DE318" s="392"/>
      <c r="DF318" s="392"/>
      <c r="DG318" s="392"/>
      <c r="DH318" s="392"/>
      <c r="DI318" s="392"/>
      <c r="DJ318" s="392"/>
      <c r="DK318" s="392"/>
      <c r="DL318" s="392"/>
      <c r="DM318" s="388"/>
      <c r="DN318" s="388"/>
      <c r="DO318" s="388"/>
      <c r="DP318" s="393"/>
      <c r="DQ318" s="393"/>
      <c r="DR318" s="393"/>
      <c r="DS318" s="394">
        <f t="shared" si="86"/>
        <v>0</v>
      </c>
      <c r="DT318" s="394">
        <f t="shared" si="87"/>
        <v>0</v>
      </c>
    </row>
    <row r="319" spans="1:124" s="66" customFormat="1" ht="15" customHeight="1">
      <c r="A319" s="269">
        <v>3245</v>
      </c>
      <c r="B319" s="269" t="s">
        <v>827</v>
      </c>
      <c r="C319" s="269" t="s">
        <v>246</v>
      </c>
      <c r="D319" s="269">
        <v>5029</v>
      </c>
      <c r="E319" s="270" t="s">
        <v>469</v>
      </c>
      <c r="F319" s="270" t="s">
        <v>472</v>
      </c>
      <c r="G319" s="270">
        <v>1</v>
      </c>
      <c r="H319" s="270" t="s">
        <v>1305</v>
      </c>
      <c r="I319" s="324">
        <v>43614</v>
      </c>
      <c r="J319" s="270" t="s">
        <v>211</v>
      </c>
      <c r="K319" s="270" t="s">
        <v>479</v>
      </c>
      <c r="L319" s="270" t="s">
        <v>954</v>
      </c>
      <c r="M319" s="270" t="s">
        <v>488</v>
      </c>
      <c r="N319" s="270">
        <v>62034231</v>
      </c>
      <c r="O319" s="325" t="s">
        <v>966</v>
      </c>
      <c r="P319" s="326" t="s">
        <v>489</v>
      </c>
      <c r="Q319" s="270">
        <v>2020</v>
      </c>
      <c r="R319" s="270" t="s">
        <v>510</v>
      </c>
      <c r="S319" s="327"/>
      <c r="T319" s="272" t="s">
        <v>567</v>
      </c>
      <c r="U319" s="272" t="s">
        <v>572</v>
      </c>
      <c r="V319" s="272" t="s">
        <v>1279</v>
      </c>
      <c r="W319" s="272" t="s">
        <v>570</v>
      </c>
      <c r="X319" s="272" t="s">
        <v>967</v>
      </c>
      <c r="Y319" s="272" t="s">
        <v>4</v>
      </c>
      <c r="Z319" s="272" t="s">
        <v>211</v>
      </c>
      <c r="AA319" s="272" t="s">
        <v>211</v>
      </c>
      <c r="AB319" s="272" t="s">
        <v>267</v>
      </c>
      <c r="AC319" s="272" t="s">
        <v>585</v>
      </c>
      <c r="AD319" s="272" t="s">
        <v>1294</v>
      </c>
      <c r="AE319" s="272" t="s">
        <v>585</v>
      </c>
      <c r="AF319" s="270"/>
      <c r="AG319" s="272" t="s">
        <v>145</v>
      </c>
      <c r="AH319" s="272" t="s">
        <v>7</v>
      </c>
      <c r="AI319" s="272" t="s">
        <v>645</v>
      </c>
      <c r="AJ319" s="272" t="s">
        <v>740</v>
      </c>
      <c r="AK319" s="272"/>
      <c r="AL319" s="272" t="s">
        <v>660</v>
      </c>
      <c r="AM319" s="272" t="s">
        <v>1276</v>
      </c>
      <c r="AN319" s="272"/>
      <c r="AO319" s="272"/>
      <c r="AP319" s="272"/>
      <c r="AQ319" s="272" t="s">
        <v>688</v>
      </c>
      <c r="AR319" s="272">
        <v>700</v>
      </c>
      <c r="AS319" s="366">
        <v>4.5</v>
      </c>
      <c r="AT319" s="273" t="s">
        <v>1256</v>
      </c>
      <c r="AU319" s="272">
        <v>3000</v>
      </c>
      <c r="AV319" s="272"/>
      <c r="AW319" s="272" t="s">
        <v>702</v>
      </c>
      <c r="AX319" s="332"/>
      <c r="AY319" s="332"/>
      <c r="AZ319" s="332"/>
      <c r="BA319" s="274"/>
      <c r="BB319" s="273"/>
      <c r="BC319" s="273" t="s">
        <v>215</v>
      </c>
      <c r="BD319" s="273" t="s">
        <v>216</v>
      </c>
      <c r="BE319" s="273" t="s">
        <v>1043</v>
      </c>
      <c r="BF319" s="273"/>
      <c r="BG319" s="273">
        <f>IFERROR((BV319*(1-Assumptions!$K$3))*(1-BT319),0)</f>
        <v>22.878239999999998</v>
      </c>
      <c r="BH319" s="273">
        <f>BI319*2</f>
        <v>42</v>
      </c>
      <c r="BI319" s="273">
        <v>21</v>
      </c>
      <c r="BJ319" s="273"/>
      <c r="BK319" s="273"/>
      <c r="BL319" s="273"/>
      <c r="BM319" s="273"/>
      <c r="BN319" s="273">
        <f t="shared" si="77"/>
        <v>21</v>
      </c>
      <c r="BO319" s="328">
        <f>IFERROR(((IF(BN319&gt;0,BN319)))*INDEX(Assumptions!$B:$B,MATCH(AB319,Assumptions!$A:$A,0)),0)</f>
        <v>0.42</v>
      </c>
      <c r="BP319" s="273">
        <f>IFERROR(((IF(BN319&gt;0,BN319)))*INDEX(Assumptions!$C:$C,MATCH(AB319,Assumptions!$A:$A,0)),0)</f>
        <v>0</v>
      </c>
      <c r="BQ319" s="273">
        <f>IFERROR(((IF(BN319&gt;0,BN319)))*INDEX(Assumptions!$D:$D,MATCH(AB319,Assumptions!$A:$A,0)),0)</f>
        <v>4.2000000000000003E-2</v>
      </c>
      <c r="BR319" s="273">
        <f>IFERROR(((IF(BN319&gt;0,BN319)))*INDEX(Assumptions!$G:$G,MATCH(AC319,Assumptions!$F:$F,0)),0)</f>
        <v>0</v>
      </c>
      <c r="BS319" s="273">
        <f t="shared" si="78"/>
        <v>0.46199999999999997</v>
      </c>
      <c r="BT319" s="329">
        <f>IFERROR(INDEX(Assumptions!$B:$B,MATCH(AB319,Assumptions!$A:$A,0))+INDEX(Assumptions!$C:$C,MATCH(AB319,Assumptions!$A:$A,0))+INDEX(Assumptions!$D:$D,MATCH(AB319,Assumptions!$A:$A,0))+INDEX(Assumptions!$G:$G,MATCH(AC319,Assumptions!$F:$F,0)),0)</f>
        <v>0</v>
      </c>
      <c r="BU319" s="273">
        <f t="shared" si="79"/>
        <v>21.462</v>
      </c>
      <c r="BV319" s="273">
        <f t="shared" si="80"/>
        <v>51.996000000000002</v>
      </c>
      <c r="BW319" s="273">
        <f t="shared" si="81"/>
        <v>54.617647058823536</v>
      </c>
      <c r="BX319" s="272">
        <v>2.5</v>
      </c>
      <c r="BY319" s="273">
        <v>129.99</v>
      </c>
      <c r="BZ319" s="330">
        <v>1</v>
      </c>
      <c r="CA319" s="273">
        <f t="shared" si="82"/>
        <v>21.462</v>
      </c>
      <c r="CB319" s="273">
        <f t="shared" si="83"/>
        <v>51.996000000000002</v>
      </c>
      <c r="CC319" s="331">
        <f t="shared" si="84"/>
        <v>0.58723747980613894</v>
      </c>
      <c r="CD319" s="273">
        <f t="shared" si="85"/>
        <v>588</v>
      </c>
      <c r="CE319" s="273"/>
      <c r="CF319" s="273"/>
      <c r="CG319" s="332"/>
      <c r="CH319" s="332"/>
      <c r="CI319" s="332"/>
      <c r="CJ319" s="332"/>
      <c r="CK319" s="332"/>
      <c r="CL319" s="332"/>
      <c r="CM319" s="332"/>
      <c r="CN319" s="332"/>
      <c r="CO319" s="272"/>
      <c r="CP319" s="272"/>
      <c r="CQ319" s="272"/>
      <c r="CR319" s="173">
        <v>14</v>
      </c>
      <c r="CS319" s="173" t="s">
        <v>211</v>
      </c>
      <c r="CT319" s="176" t="s">
        <v>723</v>
      </c>
      <c r="CU319" s="173"/>
      <c r="CV319" s="173"/>
      <c r="CW319" s="372"/>
      <c r="CX319" s="368"/>
      <c r="CY319" s="369"/>
      <c r="CZ319" s="370"/>
      <c r="DA319" s="370"/>
      <c r="DB319" s="370"/>
      <c r="DC319" s="371"/>
      <c r="DD319" s="372"/>
      <c r="DE319" s="372"/>
      <c r="DF319" s="372"/>
      <c r="DG319" s="372"/>
      <c r="DH319" s="372"/>
      <c r="DI319" s="372"/>
      <c r="DJ319" s="372"/>
      <c r="DK319" s="372"/>
      <c r="DL319" s="372"/>
      <c r="DM319" s="368"/>
      <c r="DN319" s="368"/>
      <c r="DO319" s="368"/>
      <c r="DP319" s="373"/>
      <c r="DQ319" s="373"/>
      <c r="DR319" s="373"/>
      <c r="DS319" s="374">
        <f t="shared" si="86"/>
        <v>0</v>
      </c>
      <c r="DT319" s="374">
        <f t="shared" si="87"/>
        <v>0</v>
      </c>
    </row>
    <row r="320" spans="1:124" s="412" customFormat="1" ht="15" customHeight="1">
      <c r="A320" s="270">
        <v>3985</v>
      </c>
      <c r="B320" s="269" t="s">
        <v>1288</v>
      </c>
      <c r="C320" s="269" t="s">
        <v>1035</v>
      </c>
      <c r="D320" s="269">
        <v>7110</v>
      </c>
      <c r="E320" s="270" t="s">
        <v>404</v>
      </c>
      <c r="F320" s="270" t="s">
        <v>1190</v>
      </c>
      <c r="G320" s="270">
        <v>1</v>
      </c>
      <c r="H320" s="270" t="s">
        <v>1305</v>
      </c>
      <c r="I320" s="324">
        <v>43621</v>
      </c>
      <c r="J320" s="270" t="s">
        <v>211</v>
      </c>
      <c r="K320" s="270" t="s">
        <v>479</v>
      </c>
      <c r="L320" s="270" t="s">
        <v>211</v>
      </c>
      <c r="M320" s="270" t="s">
        <v>1037</v>
      </c>
      <c r="N320" s="270">
        <v>61091000</v>
      </c>
      <c r="O320" s="325" t="s">
        <v>1038</v>
      </c>
      <c r="P320" s="326" t="s">
        <v>489</v>
      </c>
      <c r="Q320" s="270" t="s">
        <v>211</v>
      </c>
      <c r="R320" s="270" t="s">
        <v>211</v>
      </c>
      <c r="S320" s="270" t="s">
        <v>515</v>
      </c>
      <c r="T320" s="272" t="s">
        <v>211</v>
      </c>
      <c r="U320" s="272" t="s">
        <v>4</v>
      </c>
      <c r="V320" s="272" t="s">
        <v>551</v>
      </c>
      <c r="W320" s="272" t="s">
        <v>211</v>
      </c>
      <c r="X320" s="272" t="s">
        <v>1039</v>
      </c>
      <c r="Y320" s="272" t="s">
        <v>4</v>
      </c>
      <c r="Z320" s="272" t="s">
        <v>4</v>
      </c>
      <c r="AA320" s="272" t="s">
        <v>211</v>
      </c>
      <c r="AB320" s="272" t="s">
        <v>185</v>
      </c>
      <c r="AC320" s="272" t="s">
        <v>581</v>
      </c>
      <c r="AD320" s="272" t="s">
        <v>265</v>
      </c>
      <c r="AE320" s="272" t="s">
        <v>951</v>
      </c>
      <c r="AF320" s="270"/>
      <c r="AG320" s="272" t="s">
        <v>608</v>
      </c>
      <c r="AH320" s="272" t="s">
        <v>613</v>
      </c>
      <c r="AI320" s="272" t="s">
        <v>637</v>
      </c>
      <c r="AJ320" s="272" t="s">
        <v>740</v>
      </c>
      <c r="AK320" s="272"/>
      <c r="AL320" s="361" t="s">
        <v>650</v>
      </c>
      <c r="AM320" s="272" t="s">
        <v>213</v>
      </c>
      <c r="AN320" s="272"/>
      <c r="AO320" s="272"/>
      <c r="AP320" s="272"/>
      <c r="AQ320" s="272" t="s">
        <v>677</v>
      </c>
      <c r="AR320" s="272">
        <v>225</v>
      </c>
      <c r="AS320" s="366" t="s">
        <v>693</v>
      </c>
      <c r="AT320" s="273"/>
      <c r="AU320" s="272"/>
      <c r="AV320" s="272" t="s">
        <v>708</v>
      </c>
      <c r="AW320" s="272">
        <v>0</v>
      </c>
      <c r="AX320" s="332"/>
      <c r="AY320" s="332"/>
      <c r="AZ320" s="332"/>
      <c r="BA320" s="274"/>
      <c r="BB320" s="273"/>
      <c r="BC320" s="273" t="s">
        <v>215</v>
      </c>
      <c r="BD320" s="273" t="s">
        <v>1042</v>
      </c>
      <c r="BE320" s="273" t="s">
        <v>1043</v>
      </c>
      <c r="BF320" s="273">
        <v>8</v>
      </c>
      <c r="BG320" s="273">
        <f>IFERROR((BV320*(1-Assumptions!$K$3))*(1-BT320),0)</f>
        <v>8.7982399999999998</v>
      </c>
      <c r="BH320" s="273">
        <f>BI320*2</f>
        <v>17.3</v>
      </c>
      <c r="BI320" s="273">
        <v>8.65</v>
      </c>
      <c r="BJ320" s="273"/>
      <c r="BK320" s="273">
        <v>9.5</v>
      </c>
      <c r="BL320" s="273">
        <v>8.65</v>
      </c>
      <c r="BM320" s="273"/>
      <c r="BN320" s="273">
        <f t="shared" si="77"/>
        <v>8.65</v>
      </c>
      <c r="BO320" s="328">
        <f>IFERROR(((IF(BN320&gt;0,BN320)))*INDEX(Assumptions!$B:$B,MATCH(AB320,Assumptions!$A:$A,0)),0)</f>
        <v>0</v>
      </c>
      <c r="BP320" s="273">
        <f>IFERROR(((IF(BN320&gt;0,BN320)))*INDEX(Assumptions!$C:$C,MATCH(AB320,Assumptions!$A:$A,0)),0)</f>
        <v>0</v>
      </c>
      <c r="BQ320" s="273">
        <f>IFERROR(((IF(BN320&gt;0,BN320)))*INDEX(Assumptions!$D:$D,MATCH(AB320,Assumptions!$A:$A,0)),0)</f>
        <v>0</v>
      </c>
      <c r="BR320" s="273">
        <f>IFERROR(((IF(BN320&gt;0,BN320)))*INDEX(Assumptions!$G:$G,MATCH(AC320,Assumptions!$F:$F,0)),0)</f>
        <v>0</v>
      </c>
      <c r="BS320" s="273">
        <f t="shared" si="78"/>
        <v>0</v>
      </c>
      <c r="BT320" s="329">
        <f>IFERROR(INDEX(Assumptions!$B:$B,MATCH(AB320,Assumptions!$A:$A,0))+INDEX(Assumptions!$C:$C,MATCH(AB320,Assumptions!$A:$A,0))+INDEX(Assumptions!$D:$D,MATCH(AB320,Assumptions!$A:$A,0))+INDEX(Assumptions!$G:$G,MATCH(AC320,Assumptions!$F:$F,0)),0)</f>
        <v>0</v>
      </c>
      <c r="BU320" s="273">
        <f t="shared" si="79"/>
        <v>8.65</v>
      </c>
      <c r="BV320" s="273">
        <f t="shared" si="80"/>
        <v>19.996000000000002</v>
      </c>
      <c r="BW320" s="273">
        <f t="shared" si="81"/>
        <v>21.004201680672271</v>
      </c>
      <c r="BX320" s="272">
        <v>2.5</v>
      </c>
      <c r="BY320" s="273">
        <v>49.99</v>
      </c>
      <c r="BZ320" s="330">
        <v>1</v>
      </c>
      <c r="CA320" s="273">
        <f t="shared" si="82"/>
        <v>8.65</v>
      </c>
      <c r="CB320" s="273">
        <f t="shared" si="83"/>
        <v>19.996000000000002</v>
      </c>
      <c r="CC320" s="420">
        <f t="shared" si="84"/>
        <v>0.56741348269653935</v>
      </c>
      <c r="CD320" s="273">
        <f t="shared" si="85"/>
        <v>588.20000000000005</v>
      </c>
      <c r="CE320" s="273"/>
      <c r="CF320" s="273"/>
      <c r="CG320" s="332"/>
      <c r="CH320" s="332"/>
      <c r="CI320" s="332"/>
      <c r="CJ320" s="332" t="s">
        <v>211</v>
      </c>
      <c r="CK320" s="332" t="s">
        <v>704</v>
      </c>
      <c r="CL320" s="332"/>
      <c r="CM320" s="332"/>
      <c r="CN320" s="332"/>
      <c r="CO320" s="272"/>
      <c r="CP320" s="272"/>
      <c r="CQ320" s="272"/>
      <c r="CR320" s="173">
        <f t="shared" ref="CR320:CR322" si="88">17+17</f>
        <v>34</v>
      </c>
      <c r="CS320" s="173" t="s">
        <v>211</v>
      </c>
      <c r="CT320" s="176" t="s">
        <v>1345</v>
      </c>
      <c r="CU320" s="173"/>
      <c r="CV320" s="173"/>
      <c r="CW320" s="372"/>
      <c r="CX320" s="368"/>
      <c r="CY320" s="369"/>
      <c r="CZ320" s="370"/>
      <c r="DA320" s="370"/>
      <c r="DB320" s="370"/>
      <c r="DC320" s="371"/>
      <c r="DD320" s="372"/>
      <c r="DE320" s="372"/>
      <c r="DF320" s="372"/>
      <c r="DG320" s="372"/>
      <c r="DH320" s="372"/>
      <c r="DI320" s="372"/>
      <c r="DJ320" s="372"/>
      <c r="DK320" s="372"/>
      <c r="DL320" s="372"/>
      <c r="DM320" s="368"/>
      <c r="DN320" s="368"/>
      <c r="DO320" s="368"/>
      <c r="DP320" s="373"/>
      <c r="DQ320" s="373"/>
      <c r="DR320" s="373"/>
      <c r="DS320" s="374">
        <f t="shared" si="86"/>
        <v>0</v>
      </c>
      <c r="DT320" s="374">
        <f t="shared" si="87"/>
        <v>0</v>
      </c>
    </row>
    <row r="321" spans="1:124" s="412" customFormat="1" ht="15" customHeight="1">
      <c r="A321" s="270">
        <v>3990</v>
      </c>
      <c r="B321" s="269" t="s">
        <v>1289</v>
      </c>
      <c r="C321" s="269" t="s">
        <v>1045</v>
      </c>
      <c r="D321" s="269">
        <v>6911</v>
      </c>
      <c r="E321" s="270" t="s">
        <v>404</v>
      </c>
      <c r="F321" s="270" t="s">
        <v>1191</v>
      </c>
      <c r="G321" s="270">
        <v>1</v>
      </c>
      <c r="H321" s="270" t="s">
        <v>1305</v>
      </c>
      <c r="I321" s="324">
        <v>43621</v>
      </c>
      <c r="J321" s="270" t="s">
        <v>211</v>
      </c>
      <c r="K321" s="270" t="s">
        <v>479</v>
      </c>
      <c r="L321" s="270" t="s">
        <v>211</v>
      </c>
      <c r="M321" s="270" t="s">
        <v>1037</v>
      </c>
      <c r="N321" s="270">
        <v>61091000</v>
      </c>
      <c r="O321" s="325" t="s">
        <v>1038</v>
      </c>
      <c r="P321" s="326" t="s">
        <v>489</v>
      </c>
      <c r="Q321" s="270" t="s">
        <v>211</v>
      </c>
      <c r="R321" s="270" t="s">
        <v>211</v>
      </c>
      <c r="S321" s="270" t="s">
        <v>515</v>
      </c>
      <c r="T321" s="272" t="s">
        <v>211</v>
      </c>
      <c r="U321" s="272" t="s">
        <v>4</v>
      </c>
      <c r="V321" s="272" t="s">
        <v>551</v>
      </c>
      <c r="W321" s="272" t="s">
        <v>211</v>
      </c>
      <c r="X321" s="272" t="s">
        <v>1039</v>
      </c>
      <c r="Y321" s="272" t="s">
        <v>4</v>
      </c>
      <c r="Z321" s="272" t="s">
        <v>4</v>
      </c>
      <c r="AA321" s="272" t="s">
        <v>211</v>
      </c>
      <c r="AB321" s="272" t="s">
        <v>185</v>
      </c>
      <c r="AC321" s="272" t="s">
        <v>581</v>
      </c>
      <c r="AD321" s="272" t="s">
        <v>265</v>
      </c>
      <c r="AE321" s="272" t="s">
        <v>951</v>
      </c>
      <c r="AF321" s="270"/>
      <c r="AG321" s="272" t="s">
        <v>608</v>
      </c>
      <c r="AH321" s="272" t="s">
        <v>613</v>
      </c>
      <c r="AI321" s="272" t="s">
        <v>637</v>
      </c>
      <c r="AJ321" s="272" t="s">
        <v>740</v>
      </c>
      <c r="AK321" s="272"/>
      <c r="AL321" s="361" t="s">
        <v>650</v>
      </c>
      <c r="AM321" s="272" t="s">
        <v>213</v>
      </c>
      <c r="AN321" s="272"/>
      <c r="AO321" s="272"/>
      <c r="AP321" s="272"/>
      <c r="AQ321" s="272" t="s">
        <v>677</v>
      </c>
      <c r="AR321" s="272">
        <v>225</v>
      </c>
      <c r="AS321" s="366" t="s">
        <v>693</v>
      </c>
      <c r="AT321" s="273"/>
      <c r="AU321" s="272"/>
      <c r="AV321" s="272" t="s">
        <v>708</v>
      </c>
      <c r="AW321" s="272">
        <v>0</v>
      </c>
      <c r="AX321" s="332"/>
      <c r="AY321" s="332"/>
      <c r="AZ321" s="332"/>
      <c r="BA321" s="274"/>
      <c r="BB321" s="273"/>
      <c r="BC321" s="273" t="s">
        <v>215</v>
      </c>
      <c r="BD321" s="273" t="s">
        <v>1042</v>
      </c>
      <c r="BE321" s="273" t="s">
        <v>1043</v>
      </c>
      <c r="BF321" s="273">
        <v>8</v>
      </c>
      <c r="BG321" s="273">
        <f>IFERROR((BV321*(1-Assumptions!$K$3))*(1-BT321),0)</f>
        <v>8.7982399999999998</v>
      </c>
      <c r="BH321" s="273">
        <f>BI321*2</f>
        <v>17.3</v>
      </c>
      <c r="BI321" s="273">
        <v>8.65</v>
      </c>
      <c r="BJ321" s="273"/>
      <c r="BK321" s="273">
        <v>9.5</v>
      </c>
      <c r="BL321" s="273">
        <v>8.65</v>
      </c>
      <c r="BM321" s="273"/>
      <c r="BN321" s="273">
        <f t="shared" si="77"/>
        <v>8.65</v>
      </c>
      <c r="BO321" s="328">
        <f>IFERROR(((IF(BN321&gt;0,BN321)))*INDEX(Assumptions!$B:$B,MATCH(AB321,Assumptions!$A:$A,0)),0)</f>
        <v>0</v>
      </c>
      <c r="BP321" s="273">
        <f>IFERROR(((IF(BN321&gt;0,BN321)))*INDEX(Assumptions!$C:$C,MATCH(AB321,Assumptions!$A:$A,0)),0)</f>
        <v>0</v>
      </c>
      <c r="BQ321" s="273">
        <f>IFERROR(((IF(BN321&gt;0,BN321)))*INDEX(Assumptions!$D:$D,MATCH(AB321,Assumptions!$A:$A,0)),0)</f>
        <v>0</v>
      </c>
      <c r="BR321" s="273">
        <f>IFERROR(((IF(BN321&gt;0,BN321)))*INDEX(Assumptions!$G:$G,MATCH(AC321,Assumptions!$F:$F,0)),0)</f>
        <v>0</v>
      </c>
      <c r="BS321" s="273">
        <f t="shared" si="78"/>
        <v>0</v>
      </c>
      <c r="BT321" s="329">
        <f>IFERROR(INDEX(Assumptions!$B:$B,MATCH(AB321,Assumptions!$A:$A,0))+INDEX(Assumptions!$C:$C,MATCH(AB321,Assumptions!$A:$A,0))+INDEX(Assumptions!$D:$D,MATCH(AB321,Assumptions!$A:$A,0))+INDEX(Assumptions!$G:$G,MATCH(AC321,Assumptions!$F:$F,0)),0)</f>
        <v>0</v>
      </c>
      <c r="BU321" s="273">
        <f t="shared" si="79"/>
        <v>8.65</v>
      </c>
      <c r="BV321" s="273">
        <f t="shared" si="80"/>
        <v>19.996000000000002</v>
      </c>
      <c r="BW321" s="273">
        <f t="shared" si="81"/>
        <v>21.004201680672271</v>
      </c>
      <c r="BX321" s="272">
        <v>2.5</v>
      </c>
      <c r="BY321" s="273">
        <v>49.99</v>
      </c>
      <c r="BZ321" s="330">
        <v>1</v>
      </c>
      <c r="CA321" s="273">
        <f t="shared" si="82"/>
        <v>8.65</v>
      </c>
      <c r="CB321" s="273">
        <f t="shared" si="83"/>
        <v>19.996000000000002</v>
      </c>
      <c r="CC321" s="420">
        <f t="shared" si="84"/>
        <v>0.56741348269653935</v>
      </c>
      <c r="CD321" s="273">
        <f t="shared" si="85"/>
        <v>588.20000000000005</v>
      </c>
      <c r="CE321" s="273"/>
      <c r="CF321" s="273"/>
      <c r="CG321" s="332"/>
      <c r="CH321" s="332"/>
      <c r="CI321" s="332"/>
      <c r="CJ321" s="332" t="s">
        <v>211</v>
      </c>
      <c r="CK321" s="332" t="s">
        <v>704</v>
      </c>
      <c r="CL321" s="332"/>
      <c r="CM321" s="332"/>
      <c r="CN321" s="332"/>
      <c r="CO321" s="272"/>
      <c r="CP321" s="272"/>
      <c r="CQ321" s="272"/>
      <c r="CR321" s="173">
        <f t="shared" si="88"/>
        <v>34</v>
      </c>
      <c r="CS321" s="173" t="s">
        <v>211</v>
      </c>
      <c r="CT321" s="176" t="s">
        <v>1345</v>
      </c>
      <c r="CU321" s="173"/>
      <c r="CV321" s="173"/>
      <c r="CW321" s="372"/>
      <c r="CX321" s="368"/>
      <c r="CY321" s="369"/>
      <c r="CZ321" s="370"/>
      <c r="DA321" s="370"/>
      <c r="DB321" s="370"/>
      <c r="DC321" s="371"/>
      <c r="DD321" s="372"/>
      <c r="DE321" s="372"/>
      <c r="DF321" s="372"/>
      <c r="DG321" s="372"/>
      <c r="DH321" s="372"/>
      <c r="DI321" s="372"/>
      <c r="DJ321" s="372"/>
      <c r="DK321" s="372"/>
      <c r="DL321" s="372"/>
      <c r="DM321" s="368"/>
      <c r="DN321" s="368"/>
      <c r="DO321" s="368"/>
      <c r="DP321" s="373"/>
      <c r="DQ321" s="373"/>
      <c r="DR321" s="373"/>
      <c r="DS321" s="374">
        <f t="shared" si="86"/>
        <v>0</v>
      </c>
      <c r="DT321" s="374">
        <f t="shared" si="87"/>
        <v>0</v>
      </c>
    </row>
    <row r="322" spans="1:124" s="412" customFormat="1" ht="15" customHeight="1">
      <c r="A322" s="270">
        <v>3995</v>
      </c>
      <c r="B322" s="269" t="s">
        <v>1290</v>
      </c>
      <c r="C322" s="269" t="s">
        <v>1048</v>
      </c>
      <c r="D322" s="269">
        <v>7005</v>
      </c>
      <c r="E322" s="270" t="s">
        <v>404</v>
      </c>
      <c r="F322" s="270" t="s">
        <v>1197</v>
      </c>
      <c r="G322" s="270">
        <v>1</v>
      </c>
      <c r="H322" s="270" t="s">
        <v>1305</v>
      </c>
      <c r="I322" s="324">
        <v>43621</v>
      </c>
      <c r="J322" s="270" t="s">
        <v>211</v>
      </c>
      <c r="K322" s="270" t="s">
        <v>479</v>
      </c>
      <c r="L322" s="270" t="s">
        <v>211</v>
      </c>
      <c r="M322" s="270" t="s">
        <v>1037</v>
      </c>
      <c r="N322" s="270">
        <v>61091000</v>
      </c>
      <c r="O322" s="325" t="s">
        <v>1038</v>
      </c>
      <c r="P322" s="326" t="s">
        <v>489</v>
      </c>
      <c r="Q322" s="270" t="s">
        <v>211</v>
      </c>
      <c r="R322" s="270" t="s">
        <v>211</v>
      </c>
      <c r="S322" s="270" t="s">
        <v>515</v>
      </c>
      <c r="T322" s="272" t="s">
        <v>211</v>
      </c>
      <c r="U322" s="272" t="s">
        <v>4</v>
      </c>
      <c r="V322" s="272" t="s">
        <v>551</v>
      </c>
      <c r="W322" s="272" t="s">
        <v>211</v>
      </c>
      <c r="X322" s="272" t="s">
        <v>1039</v>
      </c>
      <c r="Y322" s="272" t="s">
        <v>4</v>
      </c>
      <c r="Z322" s="272" t="s">
        <v>4</v>
      </c>
      <c r="AA322" s="272" t="s">
        <v>211</v>
      </c>
      <c r="AB322" s="272" t="s">
        <v>185</v>
      </c>
      <c r="AC322" s="272" t="s">
        <v>581</v>
      </c>
      <c r="AD322" s="272" t="s">
        <v>265</v>
      </c>
      <c r="AE322" s="272" t="s">
        <v>951</v>
      </c>
      <c r="AF322" s="270"/>
      <c r="AG322" s="272" t="s">
        <v>608</v>
      </c>
      <c r="AH322" s="272" t="s">
        <v>613</v>
      </c>
      <c r="AI322" s="272" t="s">
        <v>637</v>
      </c>
      <c r="AJ322" s="272" t="s">
        <v>740</v>
      </c>
      <c r="AK322" s="272"/>
      <c r="AL322" s="361" t="s">
        <v>650</v>
      </c>
      <c r="AM322" s="272" t="s">
        <v>213</v>
      </c>
      <c r="AN322" s="272"/>
      <c r="AO322" s="272"/>
      <c r="AP322" s="272"/>
      <c r="AQ322" s="272" t="s">
        <v>677</v>
      </c>
      <c r="AR322" s="272">
        <v>225</v>
      </c>
      <c r="AS322" s="366" t="s">
        <v>693</v>
      </c>
      <c r="AT322" s="273"/>
      <c r="AU322" s="272"/>
      <c r="AV322" s="272" t="s">
        <v>708</v>
      </c>
      <c r="AW322" s="272">
        <v>0</v>
      </c>
      <c r="AX322" s="332"/>
      <c r="AY322" s="332"/>
      <c r="AZ322" s="332"/>
      <c r="BA322" s="274"/>
      <c r="BB322" s="273"/>
      <c r="BC322" s="273" t="s">
        <v>215</v>
      </c>
      <c r="BD322" s="273" t="s">
        <v>1042</v>
      </c>
      <c r="BE322" s="273" t="s">
        <v>1043</v>
      </c>
      <c r="BF322" s="273">
        <v>8</v>
      </c>
      <c r="BG322" s="273">
        <f>IFERROR((BV322*(1-Assumptions!$K$3))*(1-BT322),0)</f>
        <v>8.7982399999999998</v>
      </c>
      <c r="BH322" s="273">
        <f>BI322*2</f>
        <v>19.600000000000001</v>
      </c>
      <c r="BI322" s="273">
        <v>9.8000000000000007</v>
      </c>
      <c r="BJ322" s="273"/>
      <c r="BK322" s="273">
        <v>10.5</v>
      </c>
      <c r="BL322" s="273">
        <v>9.8000000000000007</v>
      </c>
      <c r="BM322" s="273"/>
      <c r="BN322" s="273">
        <f t="shared" si="77"/>
        <v>9.8000000000000007</v>
      </c>
      <c r="BO322" s="328">
        <f>IFERROR(((IF(BN322&gt;0,BN322)))*INDEX(Assumptions!$B:$B,MATCH(AB322,Assumptions!$A:$A,0)),0)</f>
        <v>0</v>
      </c>
      <c r="BP322" s="273">
        <f>IFERROR(((IF(BN322&gt;0,BN322)))*INDEX(Assumptions!$C:$C,MATCH(AB322,Assumptions!$A:$A,0)),0)</f>
        <v>0</v>
      </c>
      <c r="BQ322" s="273">
        <f>IFERROR(((IF(BN322&gt;0,BN322)))*INDEX(Assumptions!$D:$D,MATCH(AB322,Assumptions!$A:$A,0)),0)</f>
        <v>0</v>
      </c>
      <c r="BR322" s="273">
        <f>IFERROR(((IF(BN322&gt;0,BN322)))*INDEX(Assumptions!$G:$G,MATCH(AC322,Assumptions!$F:$F,0)),0)</f>
        <v>0</v>
      </c>
      <c r="BS322" s="273">
        <f t="shared" si="78"/>
        <v>0</v>
      </c>
      <c r="BT322" s="329">
        <f>IFERROR(INDEX(Assumptions!$B:$B,MATCH(AB322,Assumptions!$A:$A,0))+INDEX(Assumptions!$C:$C,MATCH(AB322,Assumptions!$A:$A,0))+INDEX(Assumptions!$D:$D,MATCH(AB322,Assumptions!$A:$A,0))+INDEX(Assumptions!$G:$G,MATCH(AC322,Assumptions!$F:$F,0)),0)</f>
        <v>0</v>
      </c>
      <c r="BU322" s="273">
        <f t="shared" si="79"/>
        <v>9.8000000000000007</v>
      </c>
      <c r="BV322" s="273">
        <f t="shared" si="80"/>
        <v>19.996000000000002</v>
      </c>
      <c r="BW322" s="273">
        <f t="shared" si="81"/>
        <v>21.004201680672271</v>
      </c>
      <c r="BX322" s="272">
        <v>2.5</v>
      </c>
      <c r="BY322" s="380">
        <v>49.99</v>
      </c>
      <c r="BZ322" s="330">
        <v>1</v>
      </c>
      <c r="CA322" s="273">
        <f t="shared" si="82"/>
        <v>9.8000000000000007</v>
      </c>
      <c r="CB322" s="273">
        <f t="shared" si="83"/>
        <v>19.996000000000002</v>
      </c>
      <c r="CC322" s="367">
        <f t="shared" si="84"/>
        <v>0.50990198039607926</v>
      </c>
      <c r="CD322" s="273">
        <f t="shared" si="85"/>
        <v>666.40000000000009</v>
      </c>
      <c r="CE322" s="273"/>
      <c r="CF322" s="273"/>
      <c r="CG322" s="332"/>
      <c r="CH322" s="332"/>
      <c r="CI322" s="332"/>
      <c r="CJ322" s="332" t="s">
        <v>211</v>
      </c>
      <c r="CK322" s="332" t="s">
        <v>704</v>
      </c>
      <c r="CL322" s="332"/>
      <c r="CM322" s="332"/>
      <c r="CN322" s="332"/>
      <c r="CO322" s="272"/>
      <c r="CP322" s="272"/>
      <c r="CQ322" s="272"/>
      <c r="CR322" s="173">
        <f t="shared" si="88"/>
        <v>34</v>
      </c>
      <c r="CS322" s="173" t="s">
        <v>211</v>
      </c>
      <c r="CT322" s="176" t="s">
        <v>1345</v>
      </c>
      <c r="CU322" s="173"/>
      <c r="CV322" s="173"/>
      <c r="CW322" s="372"/>
      <c r="CX322" s="368"/>
      <c r="CY322" s="369"/>
      <c r="CZ322" s="370"/>
      <c r="DA322" s="370"/>
      <c r="DB322" s="370"/>
      <c r="DC322" s="371"/>
      <c r="DD322" s="372"/>
      <c r="DE322" s="372"/>
      <c r="DF322" s="372"/>
      <c r="DG322" s="372"/>
      <c r="DH322" s="372"/>
      <c r="DI322" s="372"/>
      <c r="DJ322" s="372"/>
      <c r="DK322" s="372"/>
      <c r="DL322" s="372"/>
      <c r="DM322" s="368"/>
      <c r="DN322" s="368"/>
      <c r="DO322" s="368"/>
      <c r="DP322" s="373"/>
      <c r="DQ322" s="373"/>
      <c r="DR322" s="373"/>
      <c r="DS322" s="374">
        <f t="shared" si="86"/>
        <v>0</v>
      </c>
      <c r="DT322" s="374">
        <f t="shared" si="87"/>
        <v>0</v>
      </c>
    </row>
    <row r="323" spans="1:124" s="412" customFormat="1" ht="15" customHeight="1">
      <c r="A323" s="270">
        <v>4000</v>
      </c>
      <c r="B323" s="269" t="s">
        <v>982</v>
      </c>
      <c r="C323" s="269" t="s">
        <v>1078</v>
      </c>
      <c r="D323" s="269">
        <v>8117</v>
      </c>
      <c r="E323" s="270" t="s">
        <v>404</v>
      </c>
      <c r="F323" s="270" t="s">
        <v>408</v>
      </c>
      <c r="G323" s="270">
        <v>1</v>
      </c>
      <c r="H323" s="270" t="s">
        <v>1305</v>
      </c>
      <c r="I323" s="324">
        <v>43621</v>
      </c>
      <c r="J323" s="270" t="s">
        <v>968</v>
      </c>
      <c r="K323" s="270" t="s">
        <v>479</v>
      </c>
      <c r="L323" s="270" t="s">
        <v>211</v>
      </c>
      <c r="M323" s="270" t="s">
        <v>1037</v>
      </c>
      <c r="N323" s="270">
        <v>61091000</v>
      </c>
      <c r="O323" s="325" t="s">
        <v>1038</v>
      </c>
      <c r="P323" s="326" t="s">
        <v>489</v>
      </c>
      <c r="Q323" s="270" t="s">
        <v>211</v>
      </c>
      <c r="R323" s="270" t="s">
        <v>211</v>
      </c>
      <c r="S323" s="270" t="s">
        <v>515</v>
      </c>
      <c r="T323" s="272" t="s">
        <v>211</v>
      </c>
      <c r="U323" s="272" t="s">
        <v>4</v>
      </c>
      <c r="V323" s="272" t="s">
        <v>551</v>
      </c>
      <c r="W323" s="272" t="s">
        <v>211</v>
      </c>
      <c r="X323" s="272" t="s">
        <v>1039</v>
      </c>
      <c r="Y323" s="272" t="s">
        <v>4</v>
      </c>
      <c r="Z323" s="272" t="s">
        <v>4</v>
      </c>
      <c r="AA323" s="272" t="s">
        <v>211</v>
      </c>
      <c r="AB323" s="272" t="s">
        <v>185</v>
      </c>
      <c r="AC323" s="272" t="s">
        <v>581</v>
      </c>
      <c r="AD323" s="272" t="s">
        <v>265</v>
      </c>
      <c r="AE323" s="272" t="s">
        <v>951</v>
      </c>
      <c r="AF323" s="270"/>
      <c r="AG323" s="272" t="s">
        <v>608</v>
      </c>
      <c r="AH323" s="272" t="s">
        <v>613</v>
      </c>
      <c r="AI323" s="272" t="s">
        <v>637</v>
      </c>
      <c r="AJ323" s="272" t="s">
        <v>211</v>
      </c>
      <c r="AK323" s="272"/>
      <c r="AL323" s="272" t="s">
        <v>650</v>
      </c>
      <c r="AM323" s="272" t="s">
        <v>213</v>
      </c>
      <c r="AN323" s="272"/>
      <c r="AO323" s="272"/>
      <c r="AP323" s="272"/>
      <c r="AQ323" s="272" t="s">
        <v>677</v>
      </c>
      <c r="AR323" s="272">
        <v>225</v>
      </c>
      <c r="AS323" s="366" t="s">
        <v>693</v>
      </c>
      <c r="AT323" s="273"/>
      <c r="AU323" s="272"/>
      <c r="AV323" s="272" t="s">
        <v>708</v>
      </c>
      <c r="AW323" s="272">
        <v>0</v>
      </c>
      <c r="AX323" s="332"/>
      <c r="AY323" s="332"/>
      <c r="AZ323" s="332"/>
      <c r="BA323" s="274"/>
      <c r="BB323" s="273"/>
      <c r="BC323" s="273" t="s">
        <v>215</v>
      </c>
      <c r="BD323" s="273" t="s">
        <v>1042</v>
      </c>
      <c r="BE323" s="273" t="s">
        <v>1043</v>
      </c>
      <c r="BF323" s="273" t="s">
        <v>962</v>
      </c>
      <c r="BG323" s="273">
        <f>IFERROR((BV323*(1-Assumptions!$K$3))*(1-BT323),0)</f>
        <v>8.7982399999999998</v>
      </c>
      <c r="BH323" s="273"/>
      <c r="BI323" s="273"/>
      <c r="BJ323" s="273"/>
      <c r="BK323" s="273">
        <v>9.1999999999999993</v>
      </c>
      <c r="BL323" s="273"/>
      <c r="BM323" s="273"/>
      <c r="BN323" s="273">
        <f t="shared" si="77"/>
        <v>9.1999999999999993</v>
      </c>
      <c r="BO323" s="328">
        <f>IFERROR(((IF(BN323&gt;0,BN323)))*INDEX(Assumptions!$B:$B,MATCH(AB323,Assumptions!$A:$A,0)),0)</f>
        <v>0</v>
      </c>
      <c r="BP323" s="273">
        <f>IFERROR(((IF(BN323&gt;0,BN323)))*INDEX(Assumptions!$C:$C,MATCH(AB323,Assumptions!$A:$A,0)),0)</f>
        <v>0</v>
      </c>
      <c r="BQ323" s="273">
        <f>IFERROR(((IF(BN323&gt;0,BN323)))*INDEX(Assumptions!$D:$D,MATCH(AB323,Assumptions!$A:$A,0)),0)</f>
        <v>0</v>
      </c>
      <c r="BR323" s="273">
        <f>IFERROR(((IF(BN323&gt;0,BN323)))*INDEX(Assumptions!$G:$G,MATCH(AC323,Assumptions!$F:$F,0)),0)</f>
        <v>0</v>
      </c>
      <c r="BS323" s="273">
        <f t="shared" si="78"/>
        <v>0</v>
      </c>
      <c r="BT323" s="329">
        <f>IFERROR(INDEX(Assumptions!$B:$B,MATCH(AB323,Assumptions!$A:$A,0))+INDEX(Assumptions!$C:$C,MATCH(AB323,Assumptions!$A:$A,0))+INDEX(Assumptions!$D:$D,MATCH(AB323,Assumptions!$A:$A,0))+INDEX(Assumptions!$G:$G,MATCH(AC323,Assumptions!$F:$F,0)),0)</f>
        <v>0</v>
      </c>
      <c r="BU323" s="273">
        <f t="shared" si="79"/>
        <v>9.1999999999999993</v>
      </c>
      <c r="BV323" s="273">
        <f t="shared" si="80"/>
        <v>19.996000000000002</v>
      </c>
      <c r="BW323" s="273">
        <f t="shared" si="81"/>
        <v>21.004201680672271</v>
      </c>
      <c r="BX323" s="272">
        <v>2.5</v>
      </c>
      <c r="BY323" s="273">
        <v>49.99</v>
      </c>
      <c r="BZ323" s="330">
        <v>1</v>
      </c>
      <c r="CA323" s="273">
        <f t="shared" si="82"/>
        <v>9.1999999999999993</v>
      </c>
      <c r="CB323" s="273">
        <f t="shared" si="83"/>
        <v>19.996000000000002</v>
      </c>
      <c r="CC323" s="367">
        <f t="shared" si="84"/>
        <v>0.53990798159631936</v>
      </c>
      <c r="CD323" s="273">
        <f t="shared" si="85"/>
        <v>0</v>
      </c>
      <c r="CE323" s="273"/>
      <c r="CF323" s="273"/>
      <c r="CG323" s="332"/>
      <c r="CH323" s="332"/>
      <c r="CI323" s="332"/>
      <c r="CJ323" s="332"/>
      <c r="CK323" s="332"/>
      <c r="CL323" s="332"/>
      <c r="CM323" s="332"/>
      <c r="CN323" s="332"/>
      <c r="CO323" s="272"/>
      <c r="CP323" s="272"/>
      <c r="CQ323" s="272"/>
      <c r="CR323" s="173"/>
      <c r="CS323" s="173"/>
      <c r="CT323" s="176"/>
      <c r="CU323" s="173"/>
      <c r="CV323" s="173"/>
      <c r="CW323" s="372"/>
      <c r="CX323" s="368"/>
      <c r="CY323" s="369"/>
      <c r="CZ323" s="370"/>
      <c r="DA323" s="370"/>
      <c r="DB323" s="370"/>
      <c r="DC323" s="371"/>
      <c r="DD323" s="372"/>
      <c r="DE323" s="372"/>
      <c r="DF323" s="372"/>
      <c r="DG323" s="372"/>
      <c r="DH323" s="372"/>
      <c r="DI323" s="372"/>
      <c r="DJ323" s="372"/>
      <c r="DK323" s="372"/>
      <c r="DL323" s="372"/>
      <c r="DM323" s="368"/>
      <c r="DN323" s="368"/>
      <c r="DO323" s="368"/>
      <c r="DP323" s="373"/>
      <c r="DQ323" s="373"/>
      <c r="DR323" s="373"/>
      <c r="DS323" s="374">
        <f t="shared" si="86"/>
        <v>0</v>
      </c>
      <c r="DT323" s="374">
        <f t="shared" si="87"/>
        <v>0</v>
      </c>
    </row>
    <row r="324" spans="1:124" s="412" customFormat="1" ht="15" customHeight="1">
      <c r="A324" s="269">
        <v>4020</v>
      </c>
      <c r="B324" s="269" t="s">
        <v>1034</v>
      </c>
      <c r="C324" s="269" t="s">
        <v>1035</v>
      </c>
      <c r="D324" s="269">
        <v>7100</v>
      </c>
      <c r="E324" s="270" t="s">
        <v>1036</v>
      </c>
      <c r="F324" s="270" t="s">
        <v>330</v>
      </c>
      <c r="G324" s="270">
        <v>1</v>
      </c>
      <c r="H324" s="270" t="s">
        <v>1305</v>
      </c>
      <c r="I324" s="354">
        <v>43542</v>
      </c>
      <c r="J324" s="270" t="s">
        <v>981</v>
      </c>
      <c r="K324" s="270" t="s">
        <v>479</v>
      </c>
      <c r="L324" s="364" t="s">
        <v>211</v>
      </c>
      <c r="M324" s="270" t="s">
        <v>1037</v>
      </c>
      <c r="N324" s="270">
        <v>61091000</v>
      </c>
      <c r="O324" s="325" t="s">
        <v>1038</v>
      </c>
      <c r="P324" s="326" t="s">
        <v>489</v>
      </c>
      <c r="Q324" s="270" t="s">
        <v>211</v>
      </c>
      <c r="R324" s="270"/>
      <c r="S324" s="270" t="s">
        <v>978</v>
      </c>
      <c r="T324" s="272"/>
      <c r="U324" s="272" t="s">
        <v>211</v>
      </c>
      <c r="V324" s="272" t="s">
        <v>551</v>
      </c>
      <c r="W324" s="272" t="s">
        <v>211</v>
      </c>
      <c r="X324" s="272" t="s">
        <v>1039</v>
      </c>
      <c r="Y324" s="272" t="s">
        <v>4</v>
      </c>
      <c r="Z324" s="272" t="s">
        <v>4</v>
      </c>
      <c r="AA324" s="272" t="s">
        <v>981</v>
      </c>
      <c r="AB324" s="272" t="s">
        <v>185</v>
      </c>
      <c r="AC324" s="272" t="s">
        <v>271</v>
      </c>
      <c r="AD324" s="365" t="s">
        <v>265</v>
      </c>
      <c r="AE324" s="272" t="s">
        <v>951</v>
      </c>
      <c r="AF324" s="270"/>
      <c r="AG324" s="272" t="s">
        <v>605</v>
      </c>
      <c r="AH324" s="361" t="s">
        <v>1040</v>
      </c>
      <c r="AI324" s="272"/>
      <c r="AJ324" s="272" t="s">
        <v>211</v>
      </c>
      <c r="AK324" s="361"/>
      <c r="AL324" s="361" t="s">
        <v>650</v>
      </c>
      <c r="AM324" s="272" t="s">
        <v>213</v>
      </c>
      <c r="AN324" s="272"/>
      <c r="AO324" s="272"/>
      <c r="AP324" s="272"/>
      <c r="AQ324" s="272" t="s">
        <v>1041</v>
      </c>
      <c r="AR324" s="272">
        <v>450</v>
      </c>
      <c r="AS324" s="366"/>
      <c r="AT324" s="273"/>
      <c r="AU324" s="272"/>
      <c r="AV324" s="272"/>
      <c r="AW324" s="272"/>
      <c r="AX324" s="332"/>
      <c r="AY324" s="332"/>
      <c r="AZ324" s="332"/>
      <c r="BA324" s="274" t="s">
        <v>211</v>
      </c>
      <c r="BB324" s="273"/>
      <c r="BC324" s="273" t="s">
        <v>215</v>
      </c>
      <c r="BD324" s="273" t="s">
        <v>1042</v>
      </c>
      <c r="BE324" s="273" t="s">
        <v>1043</v>
      </c>
      <c r="BF324" s="273" t="s">
        <v>962</v>
      </c>
      <c r="BG324" s="273">
        <f>IFERROR((BV324*(1-Assumptions!$K$3))*(1-BT324),0)</f>
        <v>12.311199999999999</v>
      </c>
      <c r="BH324" s="273"/>
      <c r="BI324" s="273"/>
      <c r="BJ324" s="273"/>
      <c r="BK324" s="273">
        <v>15.5</v>
      </c>
      <c r="BL324" s="273"/>
      <c r="BM324" s="273"/>
      <c r="BN324" s="273">
        <f t="shared" si="77"/>
        <v>15.5</v>
      </c>
      <c r="BO324" s="328">
        <f>IFERROR(((IF(BN324&gt;0,BN324)))*INDEX(Assumptions!$B:$B,MATCH(AB324,Assumptions!$A:$A,0)),0)</f>
        <v>0</v>
      </c>
      <c r="BP324" s="273">
        <f>IFERROR(((IF(BN324&gt;0,BN324)))*INDEX(Assumptions!$C:$C,MATCH(AB324,Assumptions!$A:$A,0)),0)</f>
        <v>0</v>
      </c>
      <c r="BQ324" s="273">
        <f>IFERROR(((IF(BN324&gt;0,BN324)))*INDEX(Assumptions!$D:$D,MATCH(AB324,Assumptions!$A:$A,0)),0)</f>
        <v>0</v>
      </c>
      <c r="BR324" s="273">
        <f>IFERROR(((IF(BN324&gt;0,BN324)))*INDEX(Assumptions!$G:$G,MATCH(AC324,Assumptions!$F:$F,0)),0)</f>
        <v>0</v>
      </c>
      <c r="BS324" s="273">
        <f t="shared" si="78"/>
        <v>0</v>
      </c>
      <c r="BT324" s="329">
        <f>IFERROR(INDEX(Assumptions!$B:$B,MATCH(AB324,Assumptions!$A:$A,0))+INDEX(Assumptions!$C:$C,MATCH(AB324,Assumptions!$A:$A,0))+INDEX(Assumptions!$D:$D,MATCH(AB324,Assumptions!$A:$A,0))+INDEX(Assumptions!$G:$G,MATCH(AC324,Assumptions!$F:$F,0)),0)</f>
        <v>0</v>
      </c>
      <c r="BU324" s="273">
        <f t="shared" ref="BU324:BU364" si="89">((IF(BN324&gt;0,BN324,IF(BJ324&gt;0,BJ324,IF(BI324&gt;0, BI324,0)))))+BS324</f>
        <v>15.5</v>
      </c>
      <c r="BV324" s="273">
        <f t="shared" si="80"/>
        <v>27.98</v>
      </c>
      <c r="BW324" s="273">
        <f t="shared" si="81"/>
        <v>29.390756302521012</v>
      </c>
      <c r="BX324" s="272">
        <v>2.5</v>
      </c>
      <c r="BY324" s="273">
        <v>69.95</v>
      </c>
      <c r="BZ324" s="330">
        <v>1</v>
      </c>
      <c r="CA324" s="273">
        <f t="shared" si="82"/>
        <v>15.5</v>
      </c>
      <c r="CB324" s="273">
        <f t="shared" si="83"/>
        <v>27.98</v>
      </c>
      <c r="CC324" s="367">
        <f t="shared" ref="CC324:CC364" si="90">IF(SUM(BI324:BN324)=0,0,(BV324-BU324)/BV324)</f>
        <v>0.44603288062902074</v>
      </c>
      <c r="CD324" s="273">
        <f t="shared" si="85"/>
        <v>0</v>
      </c>
      <c r="CE324" s="273"/>
      <c r="CF324" s="273"/>
      <c r="CG324" s="332"/>
      <c r="CH324" s="332"/>
      <c r="CI324" s="332"/>
      <c r="CJ324" s="332"/>
      <c r="CK324" s="332"/>
      <c r="CL324" s="332"/>
      <c r="CM324" s="332"/>
      <c r="CN324" s="332"/>
      <c r="CO324" s="272"/>
      <c r="CP324" s="272"/>
      <c r="CQ324" s="272"/>
      <c r="CR324" s="173"/>
      <c r="CS324" s="173"/>
      <c r="CT324" s="173"/>
      <c r="CU324" s="173"/>
      <c r="CV324" s="173"/>
      <c r="CW324" s="368"/>
      <c r="CX324" s="368"/>
      <c r="CY324" s="369"/>
      <c r="CZ324" s="370"/>
      <c r="DA324" s="370"/>
      <c r="DB324" s="371"/>
      <c r="DC324" s="372"/>
      <c r="DD324" s="372"/>
      <c r="DE324" s="372"/>
      <c r="DF324" s="372"/>
      <c r="DG324" s="372"/>
      <c r="DH324" s="372"/>
      <c r="DI324" s="372"/>
      <c r="DJ324" s="372"/>
      <c r="DK324" s="372"/>
      <c r="DL324" s="368"/>
      <c r="DM324" s="368"/>
      <c r="DN324" s="368"/>
      <c r="DO324" s="368"/>
      <c r="DP324" s="373"/>
      <c r="DQ324" s="373"/>
      <c r="DR324" s="373"/>
      <c r="DS324" s="374">
        <f t="shared" si="86"/>
        <v>0</v>
      </c>
      <c r="DT324" s="374">
        <f t="shared" si="87"/>
        <v>0</v>
      </c>
    </row>
    <row r="325" spans="1:124" s="412" customFormat="1" ht="15" customHeight="1">
      <c r="A325" s="269">
        <v>4025</v>
      </c>
      <c r="B325" s="269" t="s">
        <v>1044</v>
      </c>
      <c r="C325" s="269" t="s">
        <v>1045</v>
      </c>
      <c r="D325" s="269">
        <v>6900</v>
      </c>
      <c r="E325" s="270" t="s">
        <v>1036</v>
      </c>
      <c r="F325" s="270" t="s">
        <v>1046</v>
      </c>
      <c r="G325" s="270">
        <v>1</v>
      </c>
      <c r="H325" s="270" t="s">
        <v>1305</v>
      </c>
      <c r="I325" s="354">
        <v>43542</v>
      </c>
      <c r="J325" s="270" t="s">
        <v>981</v>
      </c>
      <c r="K325" s="270" t="s">
        <v>479</v>
      </c>
      <c r="L325" s="364" t="s">
        <v>211</v>
      </c>
      <c r="M325" s="270" t="s">
        <v>1037</v>
      </c>
      <c r="N325" s="270">
        <v>61091000</v>
      </c>
      <c r="O325" s="325" t="s">
        <v>1038</v>
      </c>
      <c r="P325" s="326" t="s">
        <v>489</v>
      </c>
      <c r="Q325" s="270" t="s">
        <v>211</v>
      </c>
      <c r="R325" s="270"/>
      <c r="S325" s="270" t="s">
        <v>978</v>
      </c>
      <c r="T325" s="272"/>
      <c r="U325" s="272" t="s">
        <v>211</v>
      </c>
      <c r="V325" s="272" t="s">
        <v>551</v>
      </c>
      <c r="W325" s="272" t="s">
        <v>211</v>
      </c>
      <c r="X325" s="272" t="s">
        <v>1039</v>
      </c>
      <c r="Y325" s="272" t="s">
        <v>4</v>
      </c>
      <c r="Z325" s="272" t="s">
        <v>4</v>
      </c>
      <c r="AA325" s="272" t="s">
        <v>981</v>
      </c>
      <c r="AB325" s="272" t="s">
        <v>185</v>
      </c>
      <c r="AC325" s="272" t="s">
        <v>271</v>
      </c>
      <c r="AD325" s="365" t="s">
        <v>265</v>
      </c>
      <c r="AE325" s="272" t="s">
        <v>951</v>
      </c>
      <c r="AF325" s="270"/>
      <c r="AG325" s="361" t="s">
        <v>605</v>
      </c>
      <c r="AH325" s="361" t="s">
        <v>1040</v>
      </c>
      <c r="AI325" s="272"/>
      <c r="AJ325" s="272" t="s">
        <v>211</v>
      </c>
      <c r="AK325" s="361"/>
      <c r="AL325" s="361" t="s">
        <v>650</v>
      </c>
      <c r="AM325" s="272" t="s">
        <v>213</v>
      </c>
      <c r="AN325" s="272"/>
      <c r="AO325" s="272"/>
      <c r="AP325" s="272"/>
      <c r="AQ325" s="272" t="s">
        <v>1041</v>
      </c>
      <c r="AR325" s="272">
        <v>450</v>
      </c>
      <c r="AS325" s="366"/>
      <c r="AT325" s="273"/>
      <c r="AU325" s="272"/>
      <c r="AV325" s="272"/>
      <c r="AW325" s="272"/>
      <c r="AX325" s="332"/>
      <c r="AY325" s="332"/>
      <c r="AZ325" s="332"/>
      <c r="BA325" s="274" t="s">
        <v>211</v>
      </c>
      <c r="BB325" s="273"/>
      <c r="BC325" s="273" t="s">
        <v>215</v>
      </c>
      <c r="BD325" s="273" t="s">
        <v>1042</v>
      </c>
      <c r="BE325" s="273" t="s">
        <v>1043</v>
      </c>
      <c r="BF325" s="273" t="s">
        <v>962</v>
      </c>
      <c r="BG325" s="273">
        <f>IFERROR((BV325*(1-Assumptions!$K$3))*(1-BT325),0)</f>
        <v>12.311199999999999</v>
      </c>
      <c r="BH325" s="273"/>
      <c r="BI325" s="273"/>
      <c r="BJ325" s="273"/>
      <c r="BK325" s="273">
        <v>16.3</v>
      </c>
      <c r="BL325" s="273"/>
      <c r="BM325" s="273"/>
      <c r="BN325" s="273">
        <f t="shared" si="77"/>
        <v>16.3</v>
      </c>
      <c r="BO325" s="328">
        <f>IFERROR(((IF(BN325&gt;0,BN325)))*INDEX(Assumptions!$B:$B,MATCH(AB325,Assumptions!$A:$A,0)),0)</f>
        <v>0</v>
      </c>
      <c r="BP325" s="273">
        <f>IFERROR(((IF(BN325&gt;0,BN325)))*INDEX(Assumptions!$C:$C,MATCH(AB325,Assumptions!$A:$A,0)),0)</f>
        <v>0</v>
      </c>
      <c r="BQ325" s="273">
        <f>IFERROR(((IF(BN325&gt;0,BN325)))*INDEX(Assumptions!$D:$D,MATCH(AB325,Assumptions!$A:$A,0)),0)</f>
        <v>0</v>
      </c>
      <c r="BR325" s="273">
        <f>IFERROR(((IF(BN325&gt;0,BN325)))*INDEX(Assumptions!$G:$G,MATCH(AC325,Assumptions!$F:$F,0)),0)</f>
        <v>0</v>
      </c>
      <c r="BS325" s="273">
        <f t="shared" si="78"/>
        <v>0</v>
      </c>
      <c r="BT325" s="329">
        <f>IFERROR(INDEX(Assumptions!$B:$B,MATCH(AB325,Assumptions!$A:$A,0))+INDEX(Assumptions!$C:$C,MATCH(AB325,Assumptions!$A:$A,0))+INDEX(Assumptions!$D:$D,MATCH(AB325,Assumptions!$A:$A,0))+INDEX(Assumptions!$G:$G,MATCH(AC325,Assumptions!$F:$F,0)),0)</f>
        <v>0</v>
      </c>
      <c r="BU325" s="273">
        <f t="shared" si="89"/>
        <v>16.3</v>
      </c>
      <c r="BV325" s="273">
        <f t="shared" si="80"/>
        <v>27.98</v>
      </c>
      <c r="BW325" s="273">
        <f t="shared" si="81"/>
        <v>29.390756302521012</v>
      </c>
      <c r="BX325" s="272">
        <v>2.5</v>
      </c>
      <c r="BY325" s="273">
        <v>69.95</v>
      </c>
      <c r="BZ325" s="330">
        <v>1</v>
      </c>
      <c r="CA325" s="273">
        <f t="shared" si="82"/>
        <v>16.3</v>
      </c>
      <c r="CB325" s="273">
        <f t="shared" si="83"/>
        <v>27.98</v>
      </c>
      <c r="CC325" s="367">
        <f t="shared" si="90"/>
        <v>0.41744102930664762</v>
      </c>
      <c r="CD325" s="273">
        <f t="shared" si="85"/>
        <v>0</v>
      </c>
      <c r="CE325" s="273"/>
      <c r="CF325" s="273"/>
      <c r="CG325" s="332"/>
      <c r="CH325" s="332"/>
      <c r="CI325" s="332"/>
      <c r="CJ325" s="332"/>
      <c r="CK325" s="332"/>
      <c r="CL325" s="332"/>
      <c r="CM325" s="332"/>
      <c r="CN325" s="332"/>
      <c r="CO325" s="272"/>
      <c r="CP325" s="272"/>
      <c r="CQ325" s="272"/>
      <c r="CR325" s="173"/>
      <c r="CS325" s="173"/>
      <c r="CT325" s="173"/>
      <c r="CU325" s="173"/>
      <c r="CV325" s="173"/>
      <c r="CW325" s="368"/>
      <c r="CX325" s="368"/>
      <c r="CY325" s="369"/>
      <c r="CZ325" s="370"/>
      <c r="DA325" s="370"/>
      <c r="DB325" s="371"/>
      <c r="DC325" s="372"/>
      <c r="DD325" s="372"/>
      <c r="DE325" s="372"/>
      <c r="DF325" s="372"/>
      <c r="DG325" s="372"/>
      <c r="DH325" s="372"/>
      <c r="DI325" s="372"/>
      <c r="DJ325" s="372"/>
      <c r="DK325" s="372"/>
      <c r="DL325" s="368"/>
      <c r="DM325" s="368"/>
      <c r="DN325" s="368"/>
      <c r="DO325" s="368"/>
      <c r="DP325" s="373"/>
      <c r="DQ325" s="373"/>
      <c r="DR325" s="373"/>
      <c r="DS325" s="374">
        <f t="shared" si="86"/>
        <v>0</v>
      </c>
      <c r="DT325" s="374">
        <f t="shared" si="87"/>
        <v>0</v>
      </c>
    </row>
    <row r="326" spans="1:124" s="412" customFormat="1" ht="15" customHeight="1">
      <c r="A326" s="269">
        <v>4030</v>
      </c>
      <c r="B326" s="269" t="s">
        <v>1047</v>
      </c>
      <c r="C326" s="269" t="s">
        <v>1048</v>
      </c>
      <c r="D326" s="269">
        <v>7000</v>
      </c>
      <c r="E326" s="270" t="s">
        <v>1036</v>
      </c>
      <c r="F326" s="270" t="s">
        <v>331</v>
      </c>
      <c r="G326" s="270">
        <v>1</v>
      </c>
      <c r="H326" s="270" t="s">
        <v>1305</v>
      </c>
      <c r="I326" s="354">
        <v>43621</v>
      </c>
      <c r="J326" s="270" t="s">
        <v>981</v>
      </c>
      <c r="K326" s="270" t="s">
        <v>479</v>
      </c>
      <c r="L326" s="364" t="s">
        <v>211</v>
      </c>
      <c r="M326" s="270" t="s">
        <v>1037</v>
      </c>
      <c r="N326" s="270">
        <v>61091000</v>
      </c>
      <c r="O326" s="325" t="s">
        <v>1038</v>
      </c>
      <c r="P326" s="326" t="s">
        <v>489</v>
      </c>
      <c r="Q326" s="270" t="s">
        <v>211</v>
      </c>
      <c r="R326" s="270"/>
      <c r="S326" s="270" t="s">
        <v>978</v>
      </c>
      <c r="T326" s="272"/>
      <c r="U326" s="272" t="s">
        <v>211</v>
      </c>
      <c r="V326" s="272" t="s">
        <v>551</v>
      </c>
      <c r="W326" s="272" t="s">
        <v>211</v>
      </c>
      <c r="X326" s="272" t="s">
        <v>1039</v>
      </c>
      <c r="Y326" s="272" t="s">
        <v>4</v>
      </c>
      <c r="Z326" s="272" t="s">
        <v>4</v>
      </c>
      <c r="AA326" s="272" t="s">
        <v>981</v>
      </c>
      <c r="AB326" s="272" t="s">
        <v>185</v>
      </c>
      <c r="AC326" s="272" t="s">
        <v>271</v>
      </c>
      <c r="AD326" s="365" t="s">
        <v>265</v>
      </c>
      <c r="AE326" s="272" t="s">
        <v>951</v>
      </c>
      <c r="AF326" s="270"/>
      <c r="AG326" s="272" t="s">
        <v>605</v>
      </c>
      <c r="AH326" s="272" t="s">
        <v>1049</v>
      </c>
      <c r="AI326" s="272"/>
      <c r="AJ326" s="272" t="s">
        <v>211</v>
      </c>
      <c r="AK326" s="361"/>
      <c r="AL326" s="361" t="s">
        <v>650</v>
      </c>
      <c r="AM326" s="272" t="s">
        <v>213</v>
      </c>
      <c r="AN326" s="272"/>
      <c r="AO326" s="272"/>
      <c r="AP326" s="272"/>
      <c r="AQ326" s="272" t="s">
        <v>1050</v>
      </c>
      <c r="AR326" s="272">
        <v>450</v>
      </c>
      <c r="AS326" s="366"/>
      <c r="AT326" s="273"/>
      <c r="AU326" s="272" t="s">
        <v>1051</v>
      </c>
      <c r="AV326" s="272"/>
      <c r="AW326" s="272"/>
      <c r="AX326" s="332"/>
      <c r="AY326" s="332"/>
      <c r="AZ326" s="332"/>
      <c r="BA326" s="274" t="s">
        <v>211</v>
      </c>
      <c r="BB326" s="273"/>
      <c r="BC326" s="273" t="s">
        <v>215</v>
      </c>
      <c r="BD326" s="273" t="s">
        <v>1042</v>
      </c>
      <c r="BE326" s="273" t="s">
        <v>1043</v>
      </c>
      <c r="BF326" s="273" t="s">
        <v>962</v>
      </c>
      <c r="BG326" s="273">
        <f>IFERROR((BV326*(1-Assumptions!$K$3))*(1-BT326),0)</f>
        <v>14.071199999999999</v>
      </c>
      <c r="BH326" s="273"/>
      <c r="BI326" s="273"/>
      <c r="BJ326" s="273"/>
      <c r="BK326" s="273">
        <v>19.2</v>
      </c>
      <c r="BL326" s="273"/>
      <c r="BM326" s="273"/>
      <c r="BN326" s="273">
        <f t="shared" si="77"/>
        <v>19.2</v>
      </c>
      <c r="BO326" s="328">
        <f>IFERROR(((IF(BN326&gt;0,BN326)))*INDEX(Assumptions!$B:$B,MATCH(AB326,Assumptions!$A:$A,0)),0)</f>
        <v>0</v>
      </c>
      <c r="BP326" s="273">
        <f>IFERROR(((IF(BN326&gt;0,BN326)))*INDEX(Assumptions!$C:$C,MATCH(AB326,Assumptions!$A:$A,0)),0)</f>
        <v>0</v>
      </c>
      <c r="BQ326" s="273">
        <f>IFERROR(((IF(BN326&gt;0,BN326)))*INDEX(Assumptions!$D:$D,MATCH(AB326,Assumptions!$A:$A,0)),0)</f>
        <v>0</v>
      </c>
      <c r="BR326" s="273">
        <f>IFERROR(((IF(BN326&gt;0,BN326)))*INDEX(Assumptions!$G:$G,MATCH(AC326,Assumptions!$F:$F,0)),0)</f>
        <v>0</v>
      </c>
      <c r="BS326" s="273">
        <f t="shared" si="78"/>
        <v>0</v>
      </c>
      <c r="BT326" s="329">
        <f>IFERROR(INDEX(Assumptions!$B:$B,MATCH(AB326,Assumptions!$A:$A,0))+INDEX(Assumptions!$C:$C,MATCH(AB326,Assumptions!$A:$A,0))+INDEX(Assumptions!$D:$D,MATCH(AB326,Assumptions!$A:$A,0))+INDEX(Assumptions!$G:$G,MATCH(AC326,Assumptions!$F:$F,0)),0)</f>
        <v>0</v>
      </c>
      <c r="BU326" s="273">
        <f t="shared" si="89"/>
        <v>19.2</v>
      </c>
      <c r="BV326" s="273">
        <f t="shared" si="80"/>
        <v>31.98</v>
      </c>
      <c r="BW326" s="273">
        <f t="shared" si="81"/>
        <v>33.592436974789919</v>
      </c>
      <c r="BX326" s="272">
        <v>2.5</v>
      </c>
      <c r="BY326" s="273">
        <v>79.95</v>
      </c>
      <c r="BZ326" s="330">
        <v>1</v>
      </c>
      <c r="CA326" s="273">
        <f t="shared" si="82"/>
        <v>19.2</v>
      </c>
      <c r="CB326" s="273">
        <f t="shared" si="83"/>
        <v>31.98</v>
      </c>
      <c r="CC326" s="367">
        <f t="shared" si="90"/>
        <v>0.39962476547842407</v>
      </c>
      <c r="CD326" s="273">
        <f t="shared" si="85"/>
        <v>0</v>
      </c>
      <c r="CE326" s="273"/>
      <c r="CF326" s="273"/>
      <c r="CG326" s="332"/>
      <c r="CH326" s="332"/>
      <c r="CI326" s="332"/>
      <c r="CJ326" s="332"/>
      <c r="CK326" s="332"/>
      <c r="CL326" s="332"/>
      <c r="CM326" s="332"/>
      <c r="CN326" s="332"/>
      <c r="CO326" s="272"/>
      <c r="CP326" s="272"/>
      <c r="CQ326" s="272"/>
      <c r="CR326" s="173"/>
      <c r="CS326" s="173"/>
      <c r="CT326" s="173"/>
      <c r="CU326" s="173"/>
      <c r="CV326" s="173"/>
      <c r="CW326" s="368"/>
      <c r="CX326" s="368"/>
      <c r="CY326" s="369"/>
      <c r="CZ326" s="370"/>
      <c r="DA326" s="370"/>
      <c r="DB326" s="371"/>
      <c r="DC326" s="372"/>
      <c r="DD326" s="372"/>
      <c r="DE326" s="372"/>
      <c r="DF326" s="372"/>
      <c r="DG326" s="372"/>
      <c r="DH326" s="372"/>
      <c r="DI326" s="372"/>
      <c r="DJ326" s="372"/>
      <c r="DK326" s="372"/>
      <c r="DL326" s="368"/>
      <c r="DM326" s="368"/>
      <c r="DN326" s="368"/>
      <c r="DO326" s="368"/>
      <c r="DP326" s="373"/>
      <c r="DQ326" s="373"/>
      <c r="DR326" s="373"/>
      <c r="DS326" s="374">
        <f t="shared" si="86"/>
        <v>0</v>
      </c>
      <c r="DT326" s="374">
        <f t="shared" si="87"/>
        <v>0</v>
      </c>
    </row>
    <row r="327" spans="1:124" s="412" customFormat="1" ht="15" customHeight="1">
      <c r="A327" s="269">
        <v>4035</v>
      </c>
      <c r="B327" s="269" t="s">
        <v>1077</v>
      </c>
      <c r="C327" s="400" t="s">
        <v>1078</v>
      </c>
      <c r="D327" s="269">
        <v>8109</v>
      </c>
      <c r="E327" s="270" t="s">
        <v>1079</v>
      </c>
      <c r="F327" s="270" t="s">
        <v>1080</v>
      </c>
      <c r="G327" s="270">
        <v>1</v>
      </c>
      <c r="H327" s="270" t="s">
        <v>1305</v>
      </c>
      <c r="I327" s="354">
        <v>43542</v>
      </c>
      <c r="J327" s="270" t="s">
        <v>981</v>
      </c>
      <c r="K327" s="270" t="s">
        <v>479</v>
      </c>
      <c r="L327" s="364" t="s">
        <v>211</v>
      </c>
      <c r="M327" s="270" t="s">
        <v>481</v>
      </c>
      <c r="N327" s="270">
        <v>62041910</v>
      </c>
      <c r="O327" s="325" t="s">
        <v>1081</v>
      </c>
      <c r="P327" s="326" t="s">
        <v>219</v>
      </c>
      <c r="Q327" s="270" t="s">
        <v>211</v>
      </c>
      <c r="R327" s="270"/>
      <c r="S327" s="270" t="s">
        <v>978</v>
      </c>
      <c r="T327" s="272"/>
      <c r="U327" s="272" t="s">
        <v>211</v>
      </c>
      <c r="V327" s="272" t="s">
        <v>212</v>
      </c>
      <c r="W327" s="272" t="s">
        <v>211</v>
      </c>
      <c r="X327" s="272" t="s">
        <v>1082</v>
      </c>
      <c r="Y327" s="272" t="s">
        <v>4</v>
      </c>
      <c r="Z327" s="272" t="s">
        <v>4</v>
      </c>
      <c r="AA327" s="272" t="s">
        <v>981</v>
      </c>
      <c r="AB327" s="272" t="s">
        <v>1491</v>
      </c>
      <c r="AC327" s="272" t="s">
        <v>271</v>
      </c>
      <c r="AD327" s="365" t="s">
        <v>261</v>
      </c>
      <c r="AE327" s="272" t="s">
        <v>1223</v>
      </c>
      <c r="AF327" s="270"/>
      <c r="AG327" s="272" t="s">
        <v>598</v>
      </c>
      <c r="AH327" s="272" t="s">
        <v>1083</v>
      </c>
      <c r="AI327" s="272"/>
      <c r="AJ327" s="272" t="s">
        <v>211</v>
      </c>
      <c r="AK327" s="361"/>
      <c r="AL327" s="361" t="s">
        <v>650</v>
      </c>
      <c r="AM327" s="272" t="s">
        <v>1084</v>
      </c>
      <c r="AN327" s="272"/>
      <c r="AO327" s="272"/>
      <c r="AP327" s="272"/>
      <c r="AQ327" s="272" t="s">
        <v>1085</v>
      </c>
      <c r="AR327" s="272">
        <v>560</v>
      </c>
      <c r="AS327" s="366">
        <v>4.0999999999999996</v>
      </c>
      <c r="AT327" s="273"/>
      <c r="AU327" s="272"/>
      <c r="AV327" s="272"/>
      <c r="AW327" s="272"/>
      <c r="AX327" s="332"/>
      <c r="AY327" s="332"/>
      <c r="AZ327" s="332"/>
      <c r="BA327" s="445">
        <v>2.35</v>
      </c>
      <c r="BB327" s="273" t="s">
        <v>1086</v>
      </c>
      <c r="BC327" s="273" t="s">
        <v>215</v>
      </c>
      <c r="BD327" s="273" t="s">
        <v>216</v>
      </c>
      <c r="BE327" s="273" t="s">
        <v>1087</v>
      </c>
      <c r="BF327" s="273" t="s">
        <v>962</v>
      </c>
      <c r="BG327" s="273">
        <f>IFERROR((BV327*(1-Assumptions!$K$3))*(1-BT327),0)</f>
        <v>29.91119999999999</v>
      </c>
      <c r="BH327" s="273"/>
      <c r="BI327" s="273"/>
      <c r="BJ327" s="273"/>
      <c r="BK327" s="273">
        <v>39.9</v>
      </c>
      <c r="BL327" s="273"/>
      <c r="BM327" s="273"/>
      <c r="BN327" s="273">
        <f>IF(BM327&gt;0,BM327,IF(BL327&gt;0,BL327,IF(BK327&gt;0,BK327,IF(BJ327&gt;0,BJ327,IF(BI327&gt;0,BI327,0)))))</f>
        <v>39.9</v>
      </c>
      <c r="BO327" s="328">
        <f>IFERROR(((IF(BN327&gt;0,BN327)))*INDEX(Assumptions!$B:$B,MATCH(AB327,Assumptions!$A:$A,0)),0)</f>
        <v>0</v>
      </c>
      <c r="BP327" s="273">
        <f>IFERROR(((IF(BN327&gt;0,BN327)))*INDEX(Assumptions!$C:$C,MATCH(AB327,Assumptions!$A:$A,0)),0)</f>
        <v>0</v>
      </c>
      <c r="BQ327" s="273">
        <f>IFERROR(((IF(BN327&gt;0,BN327)))*INDEX(Assumptions!$D:$D,MATCH(AB327,Assumptions!$A:$A,0)),0)</f>
        <v>0</v>
      </c>
      <c r="BR327" s="273">
        <f>IFERROR(((IF(BN327&gt;0,BN327)))*INDEX(Assumptions!$G:$G,MATCH(AC327,Assumptions!$F:$F,0)),0)</f>
        <v>0</v>
      </c>
      <c r="BS327" s="273">
        <f>SUM(BO327:BR327)</f>
        <v>0</v>
      </c>
      <c r="BT327" s="329">
        <f>IFERROR(INDEX(Assumptions!$B:$B,MATCH(AB327,Assumptions!$A:$A,0))+INDEX(Assumptions!$C:$C,MATCH(AB327,Assumptions!$A:$A,0))+INDEX(Assumptions!$D:$D,MATCH(AB327,Assumptions!$A:$A,0))+INDEX(Assumptions!$G:$G,MATCH(AC327,Assumptions!$F:$F,0)),0)</f>
        <v>0</v>
      </c>
      <c r="BU327" s="273">
        <f>((IF(BN327&gt;0,BN327,IF(BJ327&gt;0,BJ327,IF(BI327&gt;0, BI327,0)))))+BS327</f>
        <v>39.9</v>
      </c>
      <c r="BV327" s="273">
        <f>BY327/BX327</f>
        <v>67.97999999999999</v>
      </c>
      <c r="BW327" s="273">
        <f>BY327/2.38</f>
        <v>71.407563025210081</v>
      </c>
      <c r="BX327" s="272">
        <v>2.5</v>
      </c>
      <c r="BY327" s="273">
        <v>169.95</v>
      </c>
      <c r="BZ327" s="330">
        <v>1</v>
      </c>
      <c r="CA327" s="273">
        <f>IF(BU327=0,"",BU327*BZ327)</f>
        <v>39.9</v>
      </c>
      <c r="CB327" s="273">
        <f>IF(BN327=0,"",BZ327*BV327)</f>
        <v>67.97999999999999</v>
      </c>
      <c r="CC327" s="367">
        <f>IF(SUM(BI327:BN327)=0,0,(BV327-BU327)/BV327)</f>
        <v>0.41306266548984988</v>
      </c>
      <c r="CD327" s="273">
        <f>BH327*CR327</f>
        <v>0</v>
      </c>
      <c r="CE327" s="273"/>
      <c r="CF327" s="273"/>
      <c r="CG327" s="332"/>
      <c r="CH327" s="332"/>
      <c r="CI327" s="332"/>
      <c r="CJ327" s="332"/>
      <c r="CK327" s="332"/>
      <c r="CL327" s="332"/>
      <c r="CM327" s="332"/>
      <c r="CN327" s="332"/>
      <c r="CO327" s="272"/>
      <c r="CP327" s="272"/>
      <c r="CQ327" s="272" t="s">
        <v>1088</v>
      </c>
      <c r="CR327" s="173"/>
      <c r="CS327" s="173"/>
      <c r="CT327" s="173"/>
      <c r="CU327" s="173"/>
      <c r="CV327" s="173"/>
      <c r="CW327" s="368"/>
      <c r="CX327" s="368"/>
      <c r="CY327" s="369"/>
      <c r="CZ327" s="370"/>
      <c r="DA327" s="370"/>
      <c r="DB327" s="371"/>
      <c r="DC327" s="372"/>
      <c r="DD327" s="372"/>
      <c r="DE327" s="372"/>
      <c r="DF327" s="372"/>
      <c r="DG327" s="372"/>
      <c r="DH327" s="372"/>
      <c r="DI327" s="372"/>
      <c r="DJ327" s="372"/>
      <c r="DK327" s="372"/>
      <c r="DL327" s="368"/>
      <c r="DM327" s="368"/>
      <c r="DN327" s="368"/>
      <c r="DO327" s="368"/>
      <c r="DP327" s="373"/>
      <c r="DQ327" s="373"/>
      <c r="DR327" s="373"/>
      <c r="DS327" s="374">
        <f t="shared" si="86"/>
        <v>0</v>
      </c>
      <c r="DT327" s="374">
        <f t="shared" si="87"/>
        <v>0</v>
      </c>
    </row>
    <row r="328" spans="1:124" s="66" customFormat="1" ht="15" customHeight="1">
      <c r="A328" s="269">
        <v>4065</v>
      </c>
      <c r="B328" s="269" t="s">
        <v>965</v>
      </c>
      <c r="C328" s="269" t="s">
        <v>953</v>
      </c>
      <c r="D328" s="269">
        <v>3006</v>
      </c>
      <c r="E328" s="270" t="s">
        <v>458</v>
      </c>
      <c r="F328" s="270" t="s">
        <v>442</v>
      </c>
      <c r="G328" s="270">
        <v>2</v>
      </c>
      <c r="H328" s="270" t="s">
        <v>1305</v>
      </c>
      <c r="I328" s="354" t="s">
        <v>1591</v>
      </c>
      <c r="J328" s="270" t="s">
        <v>968</v>
      </c>
      <c r="K328" s="270" t="s">
        <v>479</v>
      </c>
      <c r="L328" s="364" t="s">
        <v>954</v>
      </c>
      <c r="M328" s="270" t="s">
        <v>488</v>
      </c>
      <c r="N328" s="270">
        <v>62034231</v>
      </c>
      <c r="O328" s="325" t="s">
        <v>966</v>
      </c>
      <c r="P328" s="326" t="s">
        <v>489</v>
      </c>
      <c r="Q328" s="270">
        <v>3</v>
      </c>
      <c r="R328" s="270">
        <v>30</v>
      </c>
      <c r="S328" s="327" t="s">
        <v>211</v>
      </c>
      <c r="T328" s="272" t="s">
        <v>1284</v>
      </c>
      <c r="U328" s="272" t="s">
        <v>559</v>
      </c>
      <c r="V328" s="272" t="s">
        <v>1279</v>
      </c>
      <c r="W328" s="272" t="s">
        <v>570</v>
      </c>
      <c r="X328" s="272" t="s">
        <v>967</v>
      </c>
      <c r="Y328" s="272" t="s">
        <v>4</v>
      </c>
      <c r="Z328" s="272" t="s">
        <v>4</v>
      </c>
      <c r="AA328" s="272" t="s">
        <v>211</v>
      </c>
      <c r="AB328" s="272" t="s">
        <v>220</v>
      </c>
      <c r="AC328" s="272" t="s">
        <v>221</v>
      </c>
      <c r="AD328" s="272" t="s">
        <v>258</v>
      </c>
      <c r="AE328" s="272" t="s">
        <v>741</v>
      </c>
      <c r="AF328" s="270"/>
      <c r="AG328" s="272" t="s">
        <v>145</v>
      </c>
      <c r="AH328" s="272" t="s">
        <v>957</v>
      </c>
      <c r="AI328" s="272" t="s">
        <v>958</v>
      </c>
      <c r="AJ328" s="272" t="s">
        <v>211</v>
      </c>
      <c r="AK328" s="361"/>
      <c r="AL328" s="272" t="s">
        <v>658</v>
      </c>
      <c r="AM328" s="272" t="s">
        <v>959</v>
      </c>
      <c r="AN328" s="272"/>
      <c r="AO328" s="272"/>
      <c r="AP328" s="272"/>
      <c r="AQ328" s="272" t="s">
        <v>214</v>
      </c>
      <c r="AR328" s="272">
        <v>700</v>
      </c>
      <c r="AS328" s="366">
        <v>5.3</v>
      </c>
      <c r="AT328" s="273" t="s">
        <v>1253</v>
      </c>
      <c r="AU328" s="272">
        <v>3000</v>
      </c>
      <c r="AV328" s="272"/>
      <c r="AW328" s="272" t="s">
        <v>960</v>
      </c>
      <c r="AX328" s="332"/>
      <c r="AY328" s="332"/>
      <c r="AZ328" s="332"/>
      <c r="BA328" s="446">
        <v>1.5</v>
      </c>
      <c r="BB328" s="273" t="s">
        <v>961</v>
      </c>
      <c r="BC328" s="273" t="s">
        <v>215</v>
      </c>
      <c r="BD328" s="273" t="s">
        <v>216</v>
      </c>
      <c r="BE328" s="273" t="s">
        <v>217</v>
      </c>
      <c r="BF328" s="273" t="s">
        <v>962</v>
      </c>
      <c r="BG328" s="273">
        <f>IFERROR((BV328*(1-Assumptions!$K$3))*(1-BT328),0)</f>
        <v>25.810593599999994</v>
      </c>
      <c r="BH328" s="273"/>
      <c r="BI328" s="273"/>
      <c r="BJ328" s="273"/>
      <c r="BK328" s="273">
        <v>25.45</v>
      </c>
      <c r="BL328" s="273">
        <v>25.1</v>
      </c>
      <c r="BM328" s="273"/>
      <c r="BN328" s="273">
        <f>IF(BM328&gt;0,BM328,IF(BL328&gt;0,BL328,IF(BK328&gt;0,BK328,IF(BJ328&gt;0,BJ328,IF(BI328&gt;0,BI328,0)))))</f>
        <v>25.1</v>
      </c>
      <c r="BO328" s="328">
        <f>IFERROR(((IF(BN328&gt;0,BN328)))*INDEX(Assumptions!$B:$B,MATCH(AB328,Assumptions!$A:$A,0)),0)</f>
        <v>0.502</v>
      </c>
      <c r="BP328" s="273">
        <f>IFERROR(((IF(BN328&gt;0,BN328)))*INDEX(Assumptions!$C:$C,MATCH(AB328,Assumptions!$A:$A,0)),0)</f>
        <v>0</v>
      </c>
      <c r="BQ328" s="273">
        <f>IFERROR(((IF(BN328&gt;0,BN328)))*INDEX(Assumptions!$D:$D,MATCH(AB328,Assumptions!$A:$A,0)),0)</f>
        <v>5.0200000000000002E-2</v>
      </c>
      <c r="BR328" s="273">
        <f>IFERROR(((IF(BN328&gt;0,BN328)))*INDEX(Assumptions!$G:$G,MATCH(AC328,Assumptions!$F:$F,0)),0)</f>
        <v>0</v>
      </c>
      <c r="BS328" s="273">
        <f>SUM(BO328:BR328)</f>
        <v>0.55220000000000002</v>
      </c>
      <c r="BT328" s="329">
        <f>IFERROR(INDEX(Assumptions!$B:$B,MATCH(AB328,Assumptions!$A:$A,0))+INDEX(Assumptions!$C:$C,MATCH(AB328,Assumptions!$A:$A,0))+INDEX(Assumptions!$D:$D,MATCH(AB328,Assumptions!$A:$A,0))+INDEX(Assumptions!$G:$G,MATCH(AC328,Assumptions!$F:$F,0)),0)</f>
        <v>2.1999999999999999E-2</v>
      </c>
      <c r="BU328" s="273">
        <f>((IF(BN328&gt;0,BN328,IF(BJ328&gt;0,BJ328,IF(BI328&gt;0, BI328,0)))))+BS328</f>
        <v>25.652200000000001</v>
      </c>
      <c r="BV328" s="273">
        <f>BY328/BX328</f>
        <v>59.98</v>
      </c>
      <c r="BW328" s="273">
        <f>BY328/2.38</f>
        <v>63.004201680672267</v>
      </c>
      <c r="BX328" s="272">
        <v>2.5</v>
      </c>
      <c r="BY328" s="273">
        <v>149.94999999999999</v>
      </c>
      <c r="BZ328" s="330">
        <v>1</v>
      </c>
      <c r="CA328" s="273">
        <f>IF(BU328=0,"",BU328*BZ328)</f>
        <v>25.652200000000001</v>
      </c>
      <c r="CB328" s="273">
        <f>IF(BN328=0,"",BZ328*BV328)</f>
        <v>59.98</v>
      </c>
      <c r="CC328" s="331">
        <f>IF(SUM(BI328:BN328)=0,0,(BV328-BU328)/BV328)</f>
        <v>0.57232077359119704</v>
      </c>
      <c r="CD328" s="273">
        <f>BH328*CR328</f>
        <v>0</v>
      </c>
      <c r="CE328" s="273">
        <v>5.7</v>
      </c>
      <c r="CF328" s="273">
        <v>3.1</v>
      </c>
      <c r="CG328" s="332"/>
      <c r="CH328" s="332"/>
      <c r="CI328" s="332"/>
      <c r="CJ328" s="332"/>
      <c r="CK328" s="332"/>
      <c r="CL328" s="332"/>
      <c r="CM328" s="332"/>
      <c r="CN328" s="332">
        <v>43327</v>
      </c>
      <c r="CO328" s="272"/>
      <c r="CP328" s="272"/>
      <c r="CQ328" s="272"/>
      <c r="CR328" s="173"/>
      <c r="CS328" s="173"/>
      <c r="CT328" s="173"/>
      <c r="CU328" s="173"/>
      <c r="CV328" s="372"/>
      <c r="CW328" s="447"/>
      <c r="CX328" s="368"/>
      <c r="CY328" s="369"/>
      <c r="CZ328" s="370"/>
      <c r="DA328" s="370"/>
      <c r="DB328" s="371"/>
      <c r="DC328" s="372"/>
      <c r="DD328" s="372"/>
      <c r="DE328" s="372"/>
      <c r="DF328" s="372"/>
      <c r="DG328" s="372"/>
      <c r="DH328" s="372"/>
      <c r="DI328" s="372"/>
      <c r="DJ328" s="372"/>
      <c r="DK328" s="372"/>
      <c r="DL328" s="368"/>
      <c r="DM328" s="368"/>
      <c r="DN328" s="368"/>
      <c r="DO328" s="368"/>
      <c r="DP328" s="373"/>
      <c r="DQ328" s="373"/>
      <c r="DR328" s="373"/>
      <c r="DS328" s="374">
        <f t="shared" si="86"/>
        <v>0</v>
      </c>
      <c r="DT328" s="374">
        <f t="shared" si="87"/>
        <v>0</v>
      </c>
    </row>
    <row r="329" spans="1:124" s="66" customFormat="1" ht="15" customHeight="1">
      <c r="A329" s="269">
        <v>4080</v>
      </c>
      <c r="B329" s="269" t="s">
        <v>1014</v>
      </c>
      <c r="C329" s="269" t="s">
        <v>971</v>
      </c>
      <c r="D329" s="269">
        <v>6102</v>
      </c>
      <c r="E329" s="270" t="s">
        <v>1006</v>
      </c>
      <c r="F329" s="270" t="s">
        <v>1015</v>
      </c>
      <c r="G329" s="270" t="s">
        <v>1092</v>
      </c>
      <c r="H329" s="270" t="s">
        <v>1305</v>
      </c>
      <c r="I329" s="354">
        <v>43542</v>
      </c>
      <c r="J329" s="270" t="s">
        <v>981</v>
      </c>
      <c r="K329" s="270" t="s">
        <v>1180</v>
      </c>
      <c r="L329" s="364" t="s">
        <v>211</v>
      </c>
      <c r="M329" s="270" t="s">
        <v>488</v>
      </c>
      <c r="N329" s="270">
        <v>62046231</v>
      </c>
      <c r="O329" s="325" t="s">
        <v>955</v>
      </c>
      <c r="P329" s="326" t="s">
        <v>219</v>
      </c>
      <c r="Q329" s="270" t="s">
        <v>211</v>
      </c>
      <c r="R329" s="270" t="s">
        <v>1016</v>
      </c>
      <c r="S329" s="327" t="s">
        <v>1016</v>
      </c>
      <c r="T329" s="272" t="s">
        <v>1283</v>
      </c>
      <c r="U329" s="272" t="s">
        <v>564</v>
      </c>
      <c r="V329" s="272" t="s">
        <v>1278</v>
      </c>
      <c r="W329" s="272" t="s">
        <v>560</v>
      </c>
      <c r="X329" s="272" t="s">
        <v>998</v>
      </c>
      <c r="Y329" s="272" t="s">
        <v>4</v>
      </c>
      <c r="Z329" s="272" t="s">
        <v>4</v>
      </c>
      <c r="AA329" s="272" t="s">
        <v>981</v>
      </c>
      <c r="AB329" s="272" t="s">
        <v>220</v>
      </c>
      <c r="AC329" s="272" t="s">
        <v>221</v>
      </c>
      <c r="AD329" s="272" t="s">
        <v>258</v>
      </c>
      <c r="AE329" s="272" t="s">
        <v>741</v>
      </c>
      <c r="AF329" s="270"/>
      <c r="AG329" s="272" t="s">
        <v>145</v>
      </c>
      <c r="AH329" s="272" t="s">
        <v>999</v>
      </c>
      <c r="AI329" s="272" t="s">
        <v>14</v>
      </c>
      <c r="AJ329" s="272" t="s">
        <v>211</v>
      </c>
      <c r="AK329" s="272"/>
      <c r="AL329" s="272" t="s">
        <v>666</v>
      </c>
      <c r="AM329" s="272" t="s">
        <v>1000</v>
      </c>
      <c r="AN329" s="272"/>
      <c r="AO329" s="272"/>
      <c r="AP329" s="272"/>
      <c r="AQ329" s="272" t="s">
        <v>670</v>
      </c>
      <c r="AR329" s="272">
        <v>600</v>
      </c>
      <c r="AS329" s="366">
        <v>5.2</v>
      </c>
      <c r="AT329" s="273" t="s">
        <v>1244</v>
      </c>
      <c r="AU329" s="272"/>
      <c r="AV329" s="272"/>
      <c r="AW329" s="272"/>
      <c r="AX329" s="332"/>
      <c r="AY329" s="332"/>
      <c r="AZ329" s="332"/>
      <c r="BA329" s="274">
        <v>1.1200000000000001</v>
      </c>
      <c r="BB329" s="273"/>
      <c r="BC329" s="273" t="s">
        <v>215</v>
      </c>
      <c r="BD329" s="273" t="s">
        <v>216</v>
      </c>
      <c r="BE329" s="273" t="s">
        <v>217</v>
      </c>
      <c r="BF329" s="273" t="s">
        <v>962</v>
      </c>
      <c r="BG329" s="273">
        <f>IFERROR((BV329*(1-Assumptions!$K$3))*(1-BT329),0)</f>
        <v>17.2041936</v>
      </c>
      <c r="BH329" s="273"/>
      <c r="BI329" s="273"/>
      <c r="BJ329" s="273"/>
      <c r="BK329" s="273">
        <v>18.2</v>
      </c>
      <c r="BL329" s="273"/>
      <c r="BM329" s="273"/>
      <c r="BN329" s="273">
        <f t="shared" si="77"/>
        <v>18.2</v>
      </c>
      <c r="BO329" s="328">
        <f>IFERROR(((IF(BN329&gt;0,BN329)))*INDEX(Assumptions!$B:$B,MATCH(AB329,Assumptions!$A:$A,0)),0)</f>
        <v>0.36399999999999999</v>
      </c>
      <c r="BP329" s="273">
        <f>IFERROR(((IF(BN329&gt;0,BN329)))*INDEX(Assumptions!$C:$C,MATCH(AB329,Assumptions!$A:$A,0)),0)</f>
        <v>0</v>
      </c>
      <c r="BQ329" s="273">
        <f>IFERROR(((IF(BN329&gt;0,BN329)))*INDEX(Assumptions!$D:$D,MATCH(AB329,Assumptions!$A:$A,0)),0)</f>
        <v>3.6400000000000002E-2</v>
      </c>
      <c r="BR329" s="273">
        <f>IFERROR(((IF(BN329&gt;0,BN329)))*INDEX(Assumptions!$G:$G,MATCH(AC329,Assumptions!$F:$F,0)),0)</f>
        <v>0</v>
      </c>
      <c r="BS329" s="273">
        <f t="shared" si="78"/>
        <v>0.40039999999999998</v>
      </c>
      <c r="BT329" s="329">
        <f>IFERROR(INDEX(Assumptions!$B:$B,MATCH(AB329,Assumptions!$A:$A,0))+INDEX(Assumptions!$C:$C,MATCH(AB329,Assumptions!$A:$A,0))+INDEX(Assumptions!$D:$D,MATCH(AB329,Assumptions!$A:$A,0))+INDEX(Assumptions!$G:$G,MATCH(AC329,Assumptions!$F:$F,0)),0)</f>
        <v>2.1999999999999999E-2</v>
      </c>
      <c r="BU329" s="273">
        <f t="shared" si="89"/>
        <v>18.6004</v>
      </c>
      <c r="BV329" s="273">
        <f t="shared" si="80"/>
        <v>39.980000000000004</v>
      </c>
      <c r="BW329" s="273">
        <f t="shared" si="81"/>
        <v>41.995798319327733</v>
      </c>
      <c r="BX329" s="272">
        <v>2.5</v>
      </c>
      <c r="BY329" s="273">
        <v>99.95</v>
      </c>
      <c r="BZ329" s="330">
        <v>1</v>
      </c>
      <c r="CA329" s="273">
        <f t="shared" si="82"/>
        <v>18.6004</v>
      </c>
      <c r="CB329" s="273">
        <f t="shared" si="83"/>
        <v>39.980000000000004</v>
      </c>
      <c r="CC329" s="367">
        <f t="shared" si="90"/>
        <v>0.5347573786893447</v>
      </c>
      <c r="CD329" s="273">
        <f t="shared" si="85"/>
        <v>0</v>
      </c>
      <c r="CE329" s="273">
        <v>0.75</v>
      </c>
      <c r="CF329" s="273">
        <v>2.7</v>
      </c>
      <c r="CG329" s="332"/>
      <c r="CH329" s="332"/>
      <c r="CI329" s="332"/>
      <c r="CJ329" s="332"/>
      <c r="CK329" s="332"/>
      <c r="CL329" s="332"/>
      <c r="CM329" s="332"/>
      <c r="CN329" s="332"/>
      <c r="CO329" s="272"/>
      <c r="CP329" s="272"/>
      <c r="CQ329" s="272"/>
      <c r="CR329" s="173"/>
      <c r="CS329" s="173"/>
      <c r="CT329" s="173"/>
      <c r="CU329" s="173"/>
      <c r="CV329" s="372"/>
      <c r="CW329" s="173"/>
      <c r="CX329" s="368"/>
      <c r="CY329" s="369"/>
      <c r="CZ329" s="370"/>
      <c r="DA329" s="370"/>
      <c r="DB329" s="371"/>
      <c r="DC329" s="372"/>
      <c r="DD329" s="372"/>
      <c r="DE329" s="372"/>
      <c r="DF329" s="372"/>
      <c r="DG329" s="372"/>
      <c r="DH329" s="372"/>
      <c r="DI329" s="372"/>
      <c r="DJ329" s="372"/>
      <c r="DK329" s="372"/>
      <c r="DL329" s="368"/>
      <c r="DM329" s="368"/>
      <c r="DN329" s="368"/>
      <c r="DO329" s="368"/>
      <c r="DP329" s="373"/>
      <c r="DQ329" s="373"/>
      <c r="DR329" s="373"/>
      <c r="DS329" s="374">
        <f t="shared" si="86"/>
        <v>0</v>
      </c>
      <c r="DT329" s="374">
        <f t="shared" si="87"/>
        <v>0</v>
      </c>
    </row>
    <row r="330" spans="1:124" s="66" customFormat="1" ht="15" customHeight="1">
      <c r="A330" s="269">
        <v>4085</v>
      </c>
      <c r="B330" s="269" t="s">
        <v>1023</v>
      </c>
      <c r="C330" s="269" t="s">
        <v>971</v>
      </c>
      <c r="D330" s="269">
        <v>6102</v>
      </c>
      <c r="E330" s="270" t="s">
        <v>458</v>
      </c>
      <c r="F330" s="270" t="s">
        <v>1015</v>
      </c>
      <c r="G330" s="270" t="s">
        <v>1092</v>
      </c>
      <c r="H330" s="270" t="s">
        <v>1305</v>
      </c>
      <c r="I330" s="354">
        <v>43542</v>
      </c>
      <c r="J330" s="270" t="s">
        <v>981</v>
      </c>
      <c r="K330" s="270" t="s">
        <v>1180</v>
      </c>
      <c r="L330" s="364" t="s">
        <v>211</v>
      </c>
      <c r="M330" s="270" t="s">
        <v>488</v>
      </c>
      <c r="N330" s="270">
        <v>62034231</v>
      </c>
      <c r="O330" s="325" t="s">
        <v>966</v>
      </c>
      <c r="P330" s="326" t="s">
        <v>489</v>
      </c>
      <c r="Q330" s="270" t="s">
        <v>211</v>
      </c>
      <c r="R330" s="270" t="s">
        <v>1016</v>
      </c>
      <c r="S330" s="327" t="s">
        <v>1016</v>
      </c>
      <c r="T330" s="272" t="s">
        <v>1284</v>
      </c>
      <c r="U330" s="272" t="s">
        <v>559</v>
      </c>
      <c r="V330" s="272" t="s">
        <v>1279</v>
      </c>
      <c r="W330" s="272" t="s">
        <v>979</v>
      </c>
      <c r="X330" s="272" t="s">
        <v>980</v>
      </c>
      <c r="Y330" s="272" t="s">
        <v>4</v>
      </c>
      <c r="Z330" s="272" t="s">
        <v>4</v>
      </c>
      <c r="AA330" s="272" t="s">
        <v>981</v>
      </c>
      <c r="AB330" s="272" t="s">
        <v>220</v>
      </c>
      <c r="AC330" s="272" t="s">
        <v>221</v>
      </c>
      <c r="AD330" s="272" t="s">
        <v>258</v>
      </c>
      <c r="AE330" s="272" t="s">
        <v>741</v>
      </c>
      <c r="AF330" s="270"/>
      <c r="AG330" s="272" t="s">
        <v>145</v>
      </c>
      <c r="AH330" s="272" t="s">
        <v>999</v>
      </c>
      <c r="AI330" s="272" t="s">
        <v>14</v>
      </c>
      <c r="AJ330" s="272" t="s">
        <v>211</v>
      </c>
      <c r="AK330" s="272"/>
      <c r="AL330" s="272" t="s">
        <v>666</v>
      </c>
      <c r="AM330" s="272" t="s">
        <v>1000</v>
      </c>
      <c r="AN330" s="272"/>
      <c r="AO330" s="272"/>
      <c r="AP330" s="272"/>
      <c r="AQ330" s="272" t="s">
        <v>670</v>
      </c>
      <c r="AR330" s="272">
        <v>700</v>
      </c>
      <c r="AS330" s="366">
        <v>5.2</v>
      </c>
      <c r="AT330" s="273" t="s">
        <v>1244</v>
      </c>
      <c r="AU330" s="272"/>
      <c r="AV330" s="272"/>
      <c r="AW330" s="272"/>
      <c r="AX330" s="332"/>
      <c r="AY330" s="332"/>
      <c r="AZ330" s="332"/>
      <c r="BA330" s="274">
        <v>1.37</v>
      </c>
      <c r="BB330" s="273"/>
      <c r="BC330" s="273" t="s">
        <v>215</v>
      </c>
      <c r="BD330" s="273" t="s">
        <v>216</v>
      </c>
      <c r="BE330" s="273" t="s">
        <v>217</v>
      </c>
      <c r="BF330" s="273" t="s">
        <v>962</v>
      </c>
      <c r="BG330" s="273">
        <f>IFERROR((BV330*(1-Assumptions!$K$3))*(1-BT330),0)</f>
        <v>17.2041936</v>
      </c>
      <c r="BH330" s="273"/>
      <c r="BI330" s="273"/>
      <c r="BJ330" s="273"/>
      <c r="BK330" s="273">
        <v>18.2</v>
      </c>
      <c r="BL330" s="273"/>
      <c r="BM330" s="273"/>
      <c r="BN330" s="273">
        <f t="shared" si="77"/>
        <v>18.2</v>
      </c>
      <c r="BO330" s="328">
        <f>IFERROR(((IF(BN330&gt;0,BN330)))*INDEX(Assumptions!$B:$B,MATCH(AB330,Assumptions!$A:$A,0)),0)</f>
        <v>0.36399999999999999</v>
      </c>
      <c r="BP330" s="273">
        <f>IFERROR(((IF(BN330&gt;0,BN330)))*INDEX(Assumptions!$C:$C,MATCH(AB330,Assumptions!$A:$A,0)),0)</f>
        <v>0</v>
      </c>
      <c r="BQ330" s="273">
        <f>IFERROR(((IF(BN330&gt;0,BN330)))*INDEX(Assumptions!$D:$D,MATCH(AB330,Assumptions!$A:$A,0)),0)</f>
        <v>3.6400000000000002E-2</v>
      </c>
      <c r="BR330" s="273">
        <f>IFERROR(((IF(BN330&gt;0,BN330)))*INDEX(Assumptions!$G:$G,MATCH(AC330,Assumptions!$F:$F,0)),0)</f>
        <v>0</v>
      </c>
      <c r="BS330" s="273">
        <f t="shared" si="78"/>
        <v>0.40039999999999998</v>
      </c>
      <c r="BT330" s="329">
        <f>IFERROR(INDEX(Assumptions!$B:$B,MATCH(AB330,Assumptions!$A:$A,0))+INDEX(Assumptions!$C:$C,MATCH(AB330,Assumptions!$A:$A,0))+INDEX(Assumptions!$D:$D,MATCH(AB330,Assumptions!$A:$A,0))+INDEX(Assumptions!$G:$G,MATCH(AC330,Assumptions!$F:$F,0)),0)</f>
        <v>2.1999999999999999E-2</v>
      </c>
      <c r="BU330" s="273">
        <f t="shared" si="89"/>
        <v>18.6004</v>
      </c>
      <c r="BV330" s="273">
        <f t="shared" si="80"/>
        <v>39.980000000000004</v>
      </c>
      <c r="BW330" s="273">
        <f t="shared" si="81"/>
        <v>41.995798319327733</v>
      </c>
      <c r="BX330" s="272">
        <v>2.5</v>
      </c>
      <c r="BY330" s="273">
        <v>99.95</v>
      </c>
      <c r="BZ330" s="330">
        <v>1</v>
      </c>
      <c r="CA330" s="273">
        <f t="shared" si="82"/>
        <v>18.6004</v>
      </c>
      <c r="CB330" s="273">
        <f t="shared" si="83"/>
        <v>39.980000000000004</v>
      </c>
      <c r="CC330" s="367">
        <f t="shared" si="90"/>
        <v>0.5347573786893447</v>
      </c>
      <c r="CD330" s="273">
        <f t="shared" si="85"/>
        <v>0</v>
      </c>
      <c r="CE330" s="273">
        <v>0.75</v>
      </c>
      <c r="CF330" s="273">
        <v>2.8</v>
      </c>
      <c r="CG330" s="332"/>
      <c r="CH330" s="332"/>
      <c r="CI330" s="332"/>
      <c r="CJ330" s="332"/>
      <c r="CK330" s="332"/>
      <c r="CL330" s="332"/>
      <c r="CM330" s="332"/>
      <c r="CN330" s="332"/>
      <c r="CO330" s="272"/>
      <c r="CP330" s="272"/>
      <c r="CQ330" s="272"/>
      <c r="CR330" s="173"/>
      <c r="CS330" s="173"/>
      <c r="CT330" s="173"/>
      <c r="CU330" s="173"/>
      <c r="CV330" s="372"/>
      <c r="CW330" s="173"/>
      <c r="CX330" s="368"/>
      <c r="CY330" s="369"/>
      <c r="CZ330" s="370"/>
      <c r="DA330" s="370"/>
      <c r="DB330" s="371"/>
      <c r="DC330" s="372"/>
      <c r="DD330" s="372"/>
      <c r="DE330" s="372"/>
      <c r="DF330" s="372"/>
      <c r="DG330" s="372"/>
      <c r="DH330" s="372"/>
      <c r="DI330" s="372"/>
      <c r="DJ330" s="372"/>
      <c r="DK330" s="372"/>
      <c r="DL330" s="368"/>
      <c r="DM330" s="368"/>
      <c r="DN330" s="368"/>
      <c r="DO330" s="368"/>
      <c r="DP330" s="373"/>
      <c r="DQ330" s="373"/>
      <c r="DR330" s="373"/>
      <c r="DS330" s="374">
        <f t="shared" si="86"/>
        <v>0</v>
      </c>
      <c r="DT330" s="374">
        <f t="shared" si="87"/>
        <v>0</v>
      </c>
    </row>
    <row r="331" spans="1:124" s="66" customFormat="1" ht="15" customHeight="1">
      <c r="A331" s="269">
        <v>4090</v>
      </c>
      <c r="B331" s="269" t="s">
        <v>1029</v>
      </c>
      <c r="C331" s="269" t="s">
        <v>971</v>
      </c>
      <c r="D331" s="269">
        <v>6102</v>
      </c>
      <c r="E331" s="270" t="s">
        <v>427</v>
      </c>
      <c r="F331" s="270" t="s">
        <v>1015</v>
      </c>
      <c r="G331" s="270" t="s">
        <v>1092</v>
      </c>
      <c r="H331" s="270" t="s">
        <v>1305</v>
      </c>
      <c r="I331" s="354">
        <v>43542</v>
      </c>
      <c r="J331" s="270" t="s">
        <v>981</v>
      </c>
      <c r="K331" s="270" t="s">
        <v>1180</v>
      </c>
      <c r="L331" s="364" t="s">
        <v>211</v>
      </c>
      <c r="M331" s="270" t="s">
        <v>488</v>
      </c>
      <c r="N331" s="270">
        <v>62046231</v>
      </c>
      <c r="O331" s="325" t="s">
        <v>955</v>
      </c>
      <c r="P331" s="326" t="s">
        <v>219</v>
      </c>
      <c r="Q331" s="270" t="s">
        <v>211</v>
      </c>
      <c r="R331" s="270" t="s">
        <v>1016</v>
      </c>
      <c r="S331" s="327" t="s">
        <v>1016</v>
      </c>
      <c r="T331" s="272" t="s">
        <v>1283</v>
      </c>
      <c r="U331" s="272" t="s">
        <v>559</v>
      </c>
      <c r="V331" s="272" t="s">
        <v>1278</v>
      </c>
      <c r="W331" s="272" t="s">
        <v>560</v>
      </c>
      <c r="X331" s="272" t="s">
        <v>998</v>
      </c>
      <c r="Y331" s="272" t="s">
        <v>4</v>
      </c>
      <c r="Z331" s="272" t="s">
        <v>4</v>
      </c>
      <c r="AA331" s="272" t="s">
        <v>981</v>
      </c>
      <c r="AB331" s="272" t="s">
        <v>220</v>
      </c>
      <c r="AC331" s="272" t="s">
        <v>221</v>
      </c>
      <c r="AD331" s="272" t="s">
        <v>258</v>
      </c>
      <c r="AE331" s="272" t="s">
        <v>741</v>
      </c>
      <c r="AF331" s="270"/>
      <c r="AG331" s="272" t="s">
        <v>145</v>
      </c>
      <c r="AH331" s="272" t="s">
        <v>999</v>
      </c>
      <c r="AI331" s="272" t="s">
        <v>14</v>
      </c>
      <c r="AJ331" s="272" t="s">
        <v>211</v>
      </c>
      <c r="AK331" s="272"/>
      <c r="AL331" s="272" t="s">
        <v>666</v>
      </c>
      <c r="AM331" s="272" t="s">
        <v>1000</v>
      </c>
      <c r="AN331" s="272"/>
      <c r="AO331" s="272"/>
      <c r="AP331" s="272"/>
      <c r="AQ331" s="272" t="s">
        <v>670</v>
      </c>
      <c r="AR331" s="272">
        <v>600</v>
      </c>
      <c r="AS331" s="366">
        <v>5.2</v>
      </c>
      <c r="AT331" s="273" t="s">
        <v>1244</v>
      </c>
      <c r="AU331" s="272"/>
      <c r="AV331" s="272"/>
      <c r="AW331" s="272"/>
      <c r="AX331" s="332"/>
      <c r="AY331" s="332"/>
      <c r="AZ331" s="332"/>
      <c r="BA331" s="274">
        <v>1.2</v>
      </c>
      <c r="BB331" s="273"/>
      <c r="BC331" s="273" t="s">
        <v>215</v>
      </c>
      <c r="BD331" s="273" t="s">
        <v>216</v>
      </c>
      <c r="BE331" s="273" t="s">
        <v>217</v>
      </c>
      <c r="BF331" s="273" t="s">
        <v>962</v>
      </c>
      <c r="BG331" s="273">
        <f>IFERROR((BV331*(1-Assumptions!$K$3))*(1-BT331),0)</f>
        <v>17.2041936</v>
      </c>
      <c r="BH331" s="273"/>
      <c r="BI331" s="273"/>
      <c r="BJ331" s="273"/>
      <c r="BK331" s="273">
        <v>18.2</v>
      </c>
      <c r="BL331" s="273"/>
      <c r="BM331" s="273"/>
      <c r="BN331" s="273">
        <f t="shared" si="77"/>
        <v>18.2</v>
      </c>
      <c r="BO331" s="328">
        <f>IFERROR(((IF(BN331&gt;0,BN331)))*INDEX(Assumptions!$B:$B,MATCH(AB331,Assumptions!$A:$A,0)),0)</f>
        <v>0.36399999999999999</v>
      </c>
      <c r="BP331" s="273">
        <f>IFERROR(((IF(BN331&gt;0,BN331)))*INDEX(Assumptions!$C:$C,MATCH(AB331,Assumptions!$A:$A,0)),0)</f>
        <v>0</v>
      </c>
      <c r="BQ331" s="273">
        <f>IFERROR(((IF(BN331&gt;0,BN331)))*INDEX(Assumptions!$D:$D,MATCH(AB331,Assumptions!$A:$A,0)),0)</f>
        <v>3.6400000000000002E-2</v>
      </c>
      <c r="BR331" s="273">
        <f>IFERROR(((IF(BN331&gt;0,BN331)))*INDEX(Assumptions!$G:$G,MATCH(AC331,Assumptions!$F:$F,0)),0)</f>
        <v>0</v>
      </c>
      <c r="BS331" s="273">
        <f t="shared" si="78"/>
        <v>0.40039999999999998</v>
      </c>
      <c r="BT331" s="329">
        <f>IFERROR(INDEX(Assumptions!$B:$B,MATCH(AB331,Assumptions!$A:$A,0))+INDEX(Assumptions!$C:$C,MATCH(AB331,Assumptions!$A:$A,0))+INDEX(Assumptions!$D:$D,MATCH(AB331,Assumptions!$A:$A,0))+INDEX(Assumptions!$G:$G,MATCH(AC331,Assumptions!$F:$F,0)),0)</f>
        <v>2.1999999999999999E-2</v>
      </c>
      <c r="BU331" s="273">
        <f t="shared" si="89"/>
        <v>18.6004</v>
      </c>
      <c r="BV331" s="273">
        <f t="shared" si="80"/>
        <v>39.980000000000004</v>
      </c>
      <c r="BW331" s="273">
        <f t="shared" si="81"/>
        <v>41.995798319327733</v>
      </c>
      <c r="BX331" s="272">
        <v>2.5</v>
      </c>
      <c r="BY331" s="273">
        <v>99.95</v>
      </c>
      <c r="BZ331" s="330">
        <v>1</v>
      </c>
      <c r="CA331" s="273">
        <f t="shared" si="82"/>
        <v>18.6004</v>
      </c>
      <c r="CB331" s="273">
        <f t="shared" si="83"/>
        <v>39.980000000000004</v>
      </c>
      <c r="CC331" s="367">
        <f t="shared" si="90"/>
        <v>0.5347573786893447</v>
      </c>
      <c r="CD331" s="273">
        <f t="shared" si="85"/>
        <v>0</v>
      </c>
      <c r="CE331" s="273">
        <v>0.75</v>
      </c>
      <c r="CF331" s="273">
        <v>2.71</v>
      </c>
      <c r="CG331" s="332"/>
      <c r="CH331" s="332"/>
      <c r="CI331" s="332"/>
      <c r="CJ331" s="332"/>
      <c r="CK331" s="332"/>
      <c r="CL331" s="332"/>
      <c r="CM331" s="332"/>
      <c r="CN331" s="332"/>
      <c r="CO331" s="272"/>
      <c r="CP331" s="272"/>
      <c r="CQ331" s="272"/>
      <c r="CR331" s="173"/>
      <c r="CS331" s="173"/>
      <c r="CT331" s="173"/>
      <c r="CU331" s="173"/>
      <c r="CV331" s="372"/>
      <c r="CW331" s="173"/>
      <c r="CX331" s="368"/>
      <c r="CY331" s="369"/>
      <c r="CZ331" s="370"/>
      <c r="DA331" s="370"/>
      <c r="DB331" s="371"/>
      <c r="DC331" s="372"/>
      <c r="DD331" s="372"/>
      <c r="DE331" s="372"/>
      <c r="DF331" s="372"/>
      <c r="DG331" s="372"/>
      <c r="DH331" s="372"/>
      <c r="DI331" s="372"/>
      <c r="DJ331" s="372"/>
      <c r="DK331" s="372"/>
      <c r="DL331" s="368"/>
      <c r="DM331" s="368"/>
      <c r="DN331" s="368"/>
      <c r="DO331" s="368"/>
      <c r="DP331" s="373"/>
      <c r="DQ331" s="373"/>
      <c r="DR331" s="373"/>
      <c r="DS331" s="374">
        <f t="shared" si="86"/>
        <v>0</v>
      </c>
      <c r="DT331" s="374">
        <f t="shared" si="87"/>
        <v>0</v>
      </c>
    </row>
    <row r="332" spans="1:124" s="66" customFormat="1" ht="15" customHeight="1">
      <c r="A332" s="269">
        <v>4095</v>
      </c>
      <c r="B332" s="269" t="s">
        <v>1145</v>
      </c>
      <c r="C332" s="269" t="s">
        <v>971</v>
      </c>
      <c r="D332" s="269">
        <v>6102</v>
      </c>
      <c r="E332" s="270" t="s">
        <v>1143</v>
      </c>
      <c r="F332" s="270" t="s">
        <v>1015</v>
      </c>
      <c r="G332" s="270" t="s">
        <v>1092</v>
      </c>
      <c r="H332" s="270" t="s">
        <v>1305</v>
      </c>
      <c r="I332" s="354">
        <v>43542</v>
      </c>
      <c r="J332" s="270"/>
      <c r="K332" s="270" t="s">
        <v>1180</v>
      </c>
      <c r="L332" s="364" t="s">
        <v>211</v>
      </c>
      <c r="M332" s="270" t="s">
        <v>488</v>
      </c>
      <c r="N332" s="270">
        <v>62046231</v>
      </c>
      <c r="O332" s="325" t="s">
        <v>955</v>
      </c>
      <c r="P332" s="326" t="s">
        <v>219</v>
      </c>
      <c r="Q332" s="270" t="s">
        <v>211</v>
      </c>
      <c r="R332" s="270" t="s">
        <v>1016</v>
      </c>
      <c r="S332" s="327" t="s">
        <v>1016</v>
      </c>
      <c r="T332" s="272" t="s">
        <v>1283</v>
      </c>
      <c r="U332" s="272" t="s">
        <v>1144</v>
      </c>
      <c r="V332" s="272" t="s">
        <v>1278</v>
      </c>
      <c r="W332" s="272" t="s">
        <v>560</v>
      </c>
      <c r="X332" s="272" t="s">
        <v>998</v>
      </c>
      <c r="Y332" s="272" t="s">
        <v>4</v>
      </c>
      <c r="Z332" s="272" t="s">
        <v>4</v>
      </c>
      <c r="AA332" s="272" t="s">
        <v>981</v>
      </c>
      <c r="AB332" s="272" t="s">
        <v>220</v>
      </c>
      <c r="AC332" s="272" t="s">
        <v>221</v>
      </c>
      <c r="AD332" s="272" t="s">
        <v>258</v>
      </c>
      <c r="AE332" s="272" t="s">
        <v>741</v>
      </c>
      <c r="AF332" s="270"/>
      <c r="AG332" s="272" t="s">
        <v>145</v>
      </c>
      <c r="AH332" s="272" t="s">
        <v>999</v>
      </c>
      <c r="AI332" s="272" t="s">
        <v>14</v>
      </c>
      <c r="AJ332" s="272" t="s">
        <v>211</v>
      </c>
      <c r="AK332" s="272"/>
      <c r="AL332" s="272" t="s">
        <v>666</v>
      </c>
      <c r="AM332" s="272" t="s">
        <v>1000</v>
      </c>
      <c r="AN332" s="272"/>
      <c r="AO332" s="272"/>
      <c r="AP332" s="272"/>
      <c r="AQ332" s="272" t="s">
        <v>670</v>
      </c>
      <c r="AR332" s="272">
        <v>600</v>
      </c>
      <c r="AS332" s="366">
        <v>5.2</v>
      </c>
      <c r="AT332" s="273" t="s">
        <v>1244</v>
      </c>
      <c r="AU332" s="272"/>
      <c r="AV332" s="272"/>
      <c r="AW332" s="272"/>
      <c r="AX332" s="332"/>
      <c r="AY332" s="332"/>
      <c r="AZ332" s="332"/>
      <c r="BA332" s="446">
        <v>1.3</v>
      </c>
      <c r="BB332" s="273"/>
      <c r="BC332" s="273" t="s">
        <v>215</v>
      </c>
      <c r="BD332" s="273" t="s">
        <v>216</v>
      </c>
      <c r="BE332" s="273" t="s">
        <v>217</v>
      </c>
      <c r="BF332" s="273" t="s">
        <v>962</v>
      </c>
      <c r="BG332" s="273">
        <f>IFERROR((BV332*(1-Assumptions!$K$3))*(1-BT332),0)</f>
        <v>17.2041936</v>
      </c>
      <c r="BH332" s="273"/>
      <c r="BI332" s="273"/>
      <c r="BJ332" s="273"/>
      <c r="BK332" s="273">
        <v>18.2</v>
      </c>
      <c r="BL332" s="273"/>
      <c r="BM332" s="273"/>
      <c r="BN332" s="273">
        <f>IF(BM332&gt;0,BM332,IF(BL332&gt;0,BL332,IF(BK332&gt;0,BK332,IF(BJ332&gt;0,BJ332,IF(BI332&gt;0,BI332,0)))))</f>
        <v>18.2</v>
      </c>
      <c r="BO332" s="328">
        <f>IFERROR(((IF(BN332&gt;0,BN332)))*INDEX(Assumptions!$B:$B,MATCH(AB332,Assumptions!$A:$A,0)),0)</f>
        <v>0.36399999999999999</v>
      </c>
      <c r="BP332" s="273">
        <f>IFERROR(((IF(BN332&gt;0,BN332)))*INDEX(Assumptions!$C:$C,MATCH(AB332,Assumptions!$A:$A,0)),0)</f>
        <v>0</v>
      </c>
      <c r="BQ332" s="273">
        <f>IFERROR(((IF(BN332&gt;0,BN332)))*INDEX(Assumptions!$D:$D,MATCH(AB332,Assumptions!$A:$A,0)),0)</f>
        <v>3.6400000000000002E-2</v>
      </c>
      <c r="BR332" s="273">
        <f>IFERROR(((IF(BN332&gt;0,BN332)))*INDEX(Assumptions!$G:$G,MATCH(AC332,Assumptions!$F:$F,0)),0)</f>
        <v>0</v>
      </c>
      <c r="BS332" s="273">
        <f>SUM(BO332:BR332)</f>
        <v>0.40039999999999998</v>
      </c>
      <c r="BT332" s="329">
        <f>IFERROR(INDEX(Assumptions!$B:$B,MATCH(AB332,Assumptions!$A:$A,0))+INDEX(Assumptions!$C:$C,MATCH(AB332,Assumptions!$A:$A,0))+INDEX(Assumptions!$D:$D,MATCH(AB332,Assumptions!$A:$A,0))+INDEX(Assumptions!$G:$G,MATCH(AC332,Assumptions!$F:$F,0)),0)</f>
        <v>2.1999999999999999E-2</v>
      </c>
      <c r="BU332" s="273">
        <f>((IF(BN332&gt;0,BN332,IF(BJ332&gt;0,BJ332,IF(BI332&gt;0, BI332,0)))))+BS332</f>
        <v>18.6004</v>
      </c>
      <c r="BV332" s="273">
        <f>BY332/BX332</f>
        <v>39.980000000000004</v>
      </c>
      <c r="BW332" s="273">
        <f>BY332/2.38</f>
        <v>41.995798319327733</v>
      </c>
      <c r="BX332" s="272">
        <v>2.5</v>
      </c>
      <c r="BY332" s="273">
        <v>99.95</v>
      </c>
      <c r="BZ332" s="330">
        <v>1</v>
      </c>
      <c r="CA332" s="273">
        <f>IF(BU332=0,"",BU332*BZ332)</f>
        <v>18.6004</v>
      </c>
      <c r="CB332" s="273">
        <f>IF(BN332=0,"",BZ332*BV332)</f>
        <v>39.980000000000004</v>
      </c>
      <c r="CC332" s="367">
        <f>IF(SUM(BI332:BN332)=0,0,(BV332-BU332)/BV332)</f>
        <v>0.5347573786893447</v>
      </c>
      <c r="CD332" s="273">
        <f>BH332*CR332</f>
        <v>0</v>
      </c>
      <c r="CE332" s="273">
        <v>0.75</v>
      </c>
      <c r="CF332" s="273">
        <v>3.15</v>
      </c>
      <c r="CG332" s="332"/>
      <c r="CH332" s="332"/>
      <c r="CI332" s="332"/>
      <c r="CJ332" s="332"/>
      <c r="CK332" s="332"/>
      <c r="CL332" s="332"/>
      <c r="CM332" s="332"/>
      <c r="CN332" s="332"/>
      <c r="CO332" s="272"/>
      <c r="CP332" s="272"/>
      <c r="CQ332" s="272"/>
      <c r="CR332" s="173"/>
      <c r="CS332" s="173"/>
      <c r="CT332" s="173"/>
      <c r="CU332" s="173"/>
      <c r="CV332" s="372"/>
      <c r="CW332" s="173"/>
      <c r="CX332" s="368"/>
      <c r="CY332" s="369"/>
      <c r="CZ332" s="370"/>
      <c r="DA332" s="370"/>
      <c r="DB332" s="371"/>
      <c r="DC332" s="372"/>
      <c r="DD332" s="372"/>
      <c r="DE332" s="372"/>
      <c r="DF332" s="372"/>
      <c r="DG332" s="372"/>
      <c r="DH332" s="372"/>
      <c r="DI332" s="372"/>
      <c r="DJ332" s="372"/>
      <c r="DK332" s="372"/>
      <c r="DL332" s="368"/>
      <c r="DM332" s="368"/>
      <c r="DN332" s="368"/>
      <c r="DO332" s="368"/>
      <c r="DP332" s="373"/>
      <c r="DQ332" s="373"/>
      <c r="DR332" s="373"/>
      <c r="DS332" s="374">
        <f t="shared" si="86"/>
        <v>0</v>
      </c>
      <c r="DT332" s="374">
        <f t="shared" si="87"/>
        <v>0</v>
      </c>
    </row>
    <row r="333" spans="1:124" s="66" customFormat="1" ht="15" customHeight="1">
      <c r="A333" s="269">
        <v>4100</v>
      </c>
      <c r="B333" s="269" t="s">
        <v>1021</v>
      </c>
      <c r="C333" s="269" t="s">
        <v>971</v>
      </c>
      <c r="D333" s="269">
        <v>6102</v>
      </c>
      <c r="E333" s="269" t="s">
        <v>460</v>
      </c>
      <c r="F333" s="269" t="s">
        <v>1015</v>
      </c>
      <c r="G333" s="269" t="s">
        <v>1092</v>
      </c>
      <c r="H333" s="269" t="s">
        <v>1305</v>
      </c>
      <c r="I333" s="375">
        <v>43542</v>
      </c>
      <c r="J333" s="269" t="s">
        <v>981</v>
      </c>
      <c r="K333" s="269" t="s">
        <v>1180</v>
      </c>
      <c r="L333" s="376" t="s">
        <v>211</v>
      </c>
      <c r="M333" s="269" t="s">
        <v>488</v>
      </c>
      <c r="N333" s="269">
        <v>62034231</v>
      </c>
      <c r="O333" s="377" t="s">
        <v>966</v>
      </c>
      <c r="P333" s="282" t="s">
        <v>489</v>
      </c>
      <c r="Q333" s="269" t="s">
        <v>211</v>
      </c>
      <c r="R333" s="269" t="s">
        <v>1016</v>
      </c>
      <c r="S333" s="402" t="s">
        <v>1016</v>
      </c>
      <c r="T333" s="337" t="s">
        <v>1284</v>
      </c>
      <c r="U333" s="337" t="s">
        <v>571</v>
      </c>
      <c r="V333" s="337" t="s">
        <v>1279</v>
      </c>
      <c r="W333" s="337" t="s">
        <v>979</v>
      </c>
      <c r="X333" s="337" t="s">
        <v>980</v>
      </c>
      <c r="Y333" s="337" t="s">
        <v>4</v>
      </c>
      <c r="Z333" s="337" t="s">
        <v>4</v>
      </c>
      <c r="AA333" s="337" t="s">
        <v>1022</v>
      </c>
      <c r="AB333" s="337" t="s">
        <v>220</v>
      </c>
      <c r="AC333" s="337" t="s">
        <v>221</v>
      </c>
      <c r="AD333" s="337" t="s">
        <v>258</v>
      </c>
      <c r="AE333" s="337" t="s">
        <v>741</v>
      </c>
      <c r="AF333" s="269"/>
      <c r="AG333" s="337" t="s">
        <v>145</v>
      </c>
      <c r="AH333" s="337" t="s">
        <v>999</v>
      </c>
      <c r="AI333" s="337" t="s">
        <v>14</v>
      </c>
      <c r="AJ333" s="337" t="s">
        <v>211</v>
      </c>
      <c r="AK333" s="337"/>
      <c r="AL333" s="337" t="s">
        <v>666</v>
      </c>
      <c r="AM333" s="337" t="s">
        <v>1000</v>
      </c>
      <c r="AN333" s="337"/>
      <c r="AO333" s="337"/>
      <c r="AP333" s="337"/>
      <c r="AQ333" s="337" t="s">
        <v>670</v>
      </c>
      <c r="AR333" s="337">
        <v>700</v>
      </c>
      <c r="AS333" s="379">
        <v>5.2</v>
      </c>
      <c r="AT333" s="380" t="s">
        <v>1244</v>
      </c>
      <c r="AU333" s="337"/>
      <c r="AV333" s="337"/>
      <c r="AW333" s="337"/>
      <c r="AX333" s="381"/>
      <c r="AY333" s="381"/>
      <c r="AZ333" s="381"/>
      <c r="BA333" s="382">
        <v>1.36</v>
      </c>
      <c r="BB333" s="380"/>
      <c r="BC333" s="380" t="s">
        <v>215</v>
      </c>
      <c r="BD333" s="380" t="s">
        <v>216</v>
      </c>
      <c r="BE333" s="380" t="s">
        <v>217</v>
      </c>
      <c r="BF333" s="380" t="s">
        <v>962</v>
      </c>
      <c r="BG333" s="380">
        <f>IFERROR((BV333*(1-Assumptions!$K$3))*(1-BT333),0)</f>
        <v>17.2041936</v>
      </c>
      <c r="BH333" s="380"/>
      <c r="BI333" s="380"/>
      <c r="BJ333" s="380"/>
      <c r="BK333" s="380">
        <v>18.2</v>
      </c>
      <c r="BL333" s="380"/>
      <c r="BM333" s="380"/>
      <c r="BN333" s="380">
        <f t="shared" si="77"/>
        <v>18.2</v>
      </c>
      <c r="BO333" s="383">
        <f>IFERROR(((IF(BN333&gt;0,BN333)))*INDEX(Assumptions!$B:$B,MATCH(AB333,Assumptions!$A:$A,0)),0)</f>
        <v>0.36399999999999999</v>
      </c>
      <c r="BP333" s="380">
        <f>IFERROR(((IF(BN333&gt;0,BN333)))*INDEX(Assumptions!$C:$C,MATCH(AB333,Assumptions!$A:$A,0)),0)</f>
        <v>0</v>
      </c>
      <c r="BQ333" s="380">
        <f>IFERROR(((IF(BN333&gt;0,BN333)))*INDEX(Assumptions!$D:$D,MATCH(AB333,Assumptions!$A:$A,0)),0)</f>
        <v>3.6400000000000002E-2</v>
      </c>
      <c r="BR333" s="380">
        <f>IFERROR(((IF(BN333&gt;0,BN333)))*INDEX(Assumptions!$G:$G,MATCH(AC333,Assumptions!$F:$F,0)),0)</f>
        <v>0</v>
      </c>
      <c r="BS333" s="380">
        <f t="shared" si="78"/>
        <v>0.40039999999999998</v>
      </c>
      <c r="BT333" s="384">
        <f>IFERROR(INDEX(Assumptions!$B:$B,MATCH(AB333,Assumptions!$A:$A,0))+INDEX(Assumptions!$C:$C,MATCH(AB333,Assumptions!$A:$A,0))+INDEX(Assumptions!$D:$D,MATCH(AB333,Assumptions!$A:$A,0))+INDEX(Assumptions!$G:$G,MATCH(AC333,Assumptions!$F:$F,0)),0)</f>
        <v>2.1999999999999999E-2</v>
      </c>
      <c r="BU333" s="380">
        <f t="shared" si="89"/>
        <v>18.6004</v>
      </c>
      <c r="BV333" s="380">
        <f t="shared" si="80"/>
        <v>39.980000000000004</v>
      </c>
      <c r="BW333" s="380">
        <f t="shared" si="81"/>
        <v>41.995798319327733</v>
      </c>
      <c r="BX333" s="337">
        <v>2.5</v>
      </c>
      <c r="BY333" s="380">
        <v>99.95</v>
      </c>
      <c r="BZ333" s="385">
        <v>1</v>
      </c>
      <c r="CA333" s="380">
        <f t="shared" si="82"/>
        <v>18.6004</v>
      </c>
      <c r="CB333" s="380">
        <f t="shared" si="83"/>
        <v>39.980000000000004</v>
      </c>
      <c r="CC333" s="386">
        <f t="shared" si="90"/>
        <v>0.5347573786893447</v>
      </c>
      <c r="CD333" s="380">
        <f t="shared" si="85"/>
        <v>0</v>
      </c>
      <c r="CE333" s="380">
        <v>0.75</v>
      </c>
      <c r="CF333" s="380">
        <v>2.9</v>
      </c>
      <c r="CG333" s="381"/>
      <c r="CH333" s="381"/>
      <c r="CI333" s="381"/>
      <c r="CJ333" s="381"/>
      <c r="CK333" s="381"/>
      <c r="CL333" s="381"/>
      <c r="CM333" s="381"/>
      <c r="CN333" s="381"/>
      <c r="CO333" s="337"/>
      <c r="CP333" s="337"/>
      <c r="CQ333" s="337"/>
      <c r="CR333" s="387"/>
      <c r="CS333" s="387"/>
      <c r="CT333" s="387"/>
      <c r="CU333" s="387"/>
      <c r="CV333" s="392"/>
      <c r="CW333" s="387"/>
      <c r="CX333" s="388"/>
      <c r="CY333" s="389"/>
      <c r="CZ333" s="390"/>
      <c r="DA333" s="390"/>
      <c r="DB333" s="391"/>
      <c r="DC333" s="392"/>
      <c r="DD333" s="392"/>
      <c r="DE333" s="392"/>
      <c r="DF333" s="392"/>
      <c r="DG333" s="392"/>
      <c r="DH333" s="392"/>
      <c r="DI333" s="392"/>
      <c r="DJ333" s="392"/>
      <c r="DK333" s="392"/>
      <c r="DL333" s="388"/>
      <c r="DM333" s="388"/>
      <c r="DN333" s="388"/>
      <c r="DO333" s="388"/>
      <c r="DP333" s="393"/>
      <c r="DQ333" s="393"/>
      <c r="DR333" s="393"/>
      <c r="DS333" s="394">
        <f t="shared" si="86"/>
        <v>0</v>
      </c>
      <c r="DT333" s="394">
        <f t="shared" si="87"/>
        <v>0</v>
      </c>
    </row>
    <row r="334" spans="1:124" s="66" customFormat="1" ht="15" customHeight="1">
      <c r="A334" s="269">
        <v>4105</v>
      </c>
      <c r="B334" s="269" t="s">
        <v>1002</v>
      </c>
      <c r="C334" s="269" t="s">
        <v>971</v>
      </c>
      <c r="D334" s="269">
        <v>6103</v>
      </c>
      <c r="E334" s="269" t="s">
        <v>427</v>
      </c>
      <c r="F334" s="269" t="s">
        <v>1003</v>
      </c>
      <c r="G334" s="269" t="s">
        <v>1092</v>
      </c>
      <c r="H334" s="269" t="s">
        <v>1305</v>
      </c>
      <c r="I334" s="375">
        <v>43542</v>
      </c>
      <c r="J334" s="269" t="s">
        <v>981</v>
      </c>
      <c r="K334" s="269" t="s">
        <v>1180</v>
      </c>
      <c r="L334" s="376" t="s">
        <v>211</v>
      </c>
      <c r="M334" s="269" t="s">
        <v>488</v>
      </c>
      <c r="N334" s="269">
        <v>62046231</v>
      </c>
      <c r="O334" s="377" t="s">
        <v>955</v>
      </c>
      <c r="P334" s="282" t="s">
        <v>219</v>
      </c>
      <c r="Q334" s="269" t="s">
        <v>211</v>
      </c>
      <c r="R334" s="269" t="s">
        <v>211</v>
      </c>
      <c r="S334" s="402" t="s">
        <v>1004</v>
      </c>
      <c r="T334" s="337" t="s">
        <v>1283</v>
      </c>
      <c r="U334" s="337" t="s">
        <v>559</v>
      </c>
      <c r="V334" s="337" t="s">
        <v>1278</v>
      </c>
      <c r="W334" s="337" t="s">
        <v>560</v>
      </c>
      <c r="X334" s="337" t="s">
        <v>998</v>
      </c>
      <c r="Y334" s="337" t="s">
        <v>4</v>
      </c>
      <c r="Z334" s="337" t="s">
        <v>4</v>
      </c>
      <c r="AA334" s="337" t="s">
        <v>981</v>
      </c>
      <c r="AB334" s="337" t="s">
        <v>220</v>
      </c>
      <c r="AC334" s="337" t="s">
        <v>221</v>
      </c>
      <c r="AD334" s="337" t="s">
        <v>258</v>
      </c>
      <c r="AE334" s="337" t="s">
        <v>741</v>
      </c>
      <c r="AF334" s="269"/>
      <c r="AG334" s="337" t="s">
        <v>145</v>
      </c>
      <c r="AH334" s="337" t="s">
        <v>999</v>
      </c>
      <c r="AI334" s="337" t="s">
        <v>14</v>
      </c>
      <c r="AJ334" s="337" t="s">
        <v>211</v>
      </c>
      <c r="AK334" s="337"/>
      <c r="AL334" s="337" t="s">
        <v>666</v>
      </c>
      <c r="AM334" s="337" t="s">
        <v>1000</v>
      </c>
      <c r="AN334" s="337"/>
      <c r="AO334" s="337"/>
      <c r="AP334" s="337"/>
      <c r="AQ334" s="337" t="s">
        <v>670</v>
      </c>
      <c r="AR334" s="337">
        <v>600</v>
      </c>
      <c r="AS334" s="379">
        <v>5.2</v>
      </c>
      <c r="AT334" s="380" t="s">
        <v>1244</v>
      </c>
      <c r="AU334" s="337"/>
      <c r="AV334" s="337"/>
      <c r="AW334" s="337"/>
      <c r="AX334" s="381"/>
      <c r="AY334" s="381"/>
      <c r="AZ334" s="381"/>
      <c r="BA334" s="382">
        <v>1.2</v>
      </c>
      <c r="BB334" s="380"/>
      <c r="BC334" s="380" t="s">
        <v>215</v>
      </c>
      <c r="BD334" s="380" t="s">
        <v>216</v>
      </c>
      <c r="BE334" s="380" t="s">
        <v>217</v>
      </c>
      <c r="BF334" s="380" t="s">
        <v>962</v>
      </c>
      <c r="BG334" s="380">
        <f>IFERROR((BV334*(1-Assumptions!$K$3))*(1-BT334),0)</f>
        <v>22.368033599999993</v>
      </c>
      <c r="BH334" s="380"/>
      <c r="BI334" s="380"/>
      <c r="BJ334" s="380"/>
      <c r="BK334" s="380">
        <v>22.5</v>
      </c>
      <c r="BL334" s="380"/>
      <c r="BM334" s="380"/>
      <c r="BN334" s="380">
        <f t="shared" si="77"/>
        <v>22.5</v>
      </c>
      <c r="BO334" s="383">
        <f>IFERROR(((IF(BN334&gt;0,BN334)))*INDEX(Assumptions!$B:$B,MATCH(AB334,Assumptions!$A:$A,0)),0)</f>
        <v>0.45</v>
      </c>
      <c r="BP334" s="380">
        <f>IFERROR(((IF(BN334&gt;0,BN334)))*INDEX(Assumptions!$C:$C,MATCH(AB334,Assumptions!$A:$A,0)),0)</f>
        <v>0</v>
      </c>
      <c r="BQ334" s="380">
        <f>IFERROR(((IF(BN334&gt;0,BN334)))*INDEX(Assumptions!$D:$D,MATCH(AB334,Assumptions!$A:$A,0)),0)</f>
        <v>4.4999999999999998E-2</v>
      </c>
      <c r="BR334" s="380">
        <f>IFERROR(((IF(BN334&gt;0,BN334)))*INDEX(Assumptions!$G:$G,MATCH(AC334,Assumptions!$F:$F,0)),0)</f>
        <v>0</v>
      </c>
      <c r="BS334" s="380">
        <f t="shared" si="78"/>
        <v>0.495</v>
      </c>
      <c r="BT334" s="384">
        <f>IFERROR(INDEX(Assumptions!$B:$B,MATCH(AB334,Assumptions!$A:$A,0))+INDEX(Assumptions!$C:$C,MATCH(AB334,Assumptions!$A:$A,0))+INDEX(Assumptions!$D:$D,MATCH(AB334,Assumptions!$A:$A,0))+INDEX(Assumptions!$G:$G,MATCH(AC334,Assumptions!$F:$F,0)),0)</f>
        <v>2.1999999999999999E-2</v>
      </c>
      <c r="BU334" s="380">
        <f t="shared" si="89"/>
        <v>22.995000000000001</v>
      </c>
      <c r="BV334" s="380">
        <f t="shared" si="80"/>
        <v>51.98</v>
      </c>
      <c r="BW334" s="380">
        <f t="shared" si="81"/>
        <v>54.600840336134453</v>
      </c>
      <c r="BX334" s="337">
        <v>2.5</v>
      </c>
      <c r="BY334" s="380">
        <v>129.94999999999999</v>
      </c>
      <c r="BZ334" s="385">
        <v>1</v>
      </c>
      <c r="CA334" s="380">
        <f t="shared" si="82"/>
        <v>22.995000000000001</v>
      </c>
      <c r="CB334" s="380">
        <f t="shared" si="83"/>
        <v>51.98</v>
      </c>
      <c r="CC334" s="386">
        <f t="shared" si="90"/>
        <v>0.55761831473643708</v>
      </c>
      <c r="CD334" s="380">
        <f t="shared" si="85"/>
        <v>0</v>
      </c>
      <c r="CE334" s="380">
        <v>5.65</v>
      </c>
      <c r="CF334" s="380"/>
      <c r="CG334" s="381"/>
      <c r="CH334" s="381"/>
      <c r="CI334" s="381"/>
      <c r="CJ334" s="381"/>
      <c r="CK334" s="381"/>
      <c r="CL334" s="381"/>
      <c r="CM334" s="381"/>
      <c r="CN334" s="381"/>
      <c r="CO334" s="337"/>
      <c r="CP334" s="337"/>
      <c r="CQ334" s="337"/>
      <c r="CR334" s="387"/>
      <c r="CS334" s="387"/>
      <c r="CT334" s="387"/>
      <c r="CU334" s="387"/>
      <c r="CV334" s="392"/>
      <c r="CW334" s="387"/>
      <c r="CX334" s="388"/>
      <c r="CY334" s="389"/>
      <c r="CZ334" s="390"/>
      <c r="DA334" s="390"/>
      <c r="DB334" s="391"/>
      <c r="DC334" s="392"/>
      <c r="DD334" s="392"/>
      <c r="DE334" s="392"/>
      <c r="DF334" s="392"/>
      <c r="DG334" s="392"/>
      <c r="DH334" s="392"/>
      <c r="DI334" s="392"/>
      <c r="DJ334" s="392"/>
      <c r="DK334" s="392"/>
      <c r="DL334" s="388"/>
      <c r="DM334" s="388"/>
      <c r="DN334" s="388"/>
      <c r="DO334" s="388"/>
      <c r="DP334" s="393"/>
      <c r="DQ334" s="393"/>
      <c r="DR334" s="393"/>
      <c r="DS334" s="394">
        <f t="shared" ref="DS334:DS364" si="91">IF(BU334=0,"",BU334*DP334)</f>
        <v>0</v>
      </c>
      <c r="DT334" s="394">
        <f t="shared" ref="DT334:DT364" si="92">IF(BN334=0,"",DP334*BV334)</f>
        <v>0</v>
      </c>
    </row>
    <row r="335" spans="1:124" s="66" customFormat="1" ht="15" customHeight="1">
      <c r="A335" s="269">
        <v>4110</v>
      </c>
      <c r="B335" s="269" t="s">
        <v>1011</v>
      </c>
      <c r="C335" s="269" t="s">
        <v>971</v>
      </c>
      <c r="D335" s="269">
        <v>6103</v>
      </c>
      <c r="E335" s="269" t="s">
        <v>460</v>
      </c>
      <c r="F335" s="269" t="s">
        <v>1003</v>
      </c>
      <c r="G335" s="269" t="s">
        <v>1092</v>
      </c>
      <c r="H335" s="269" t="s">
        <v>1305</v>
      </c>
      <c r="I335" s="375">
        <v>43542</v>
      </c>
      <c r="J335" s="269" t="s">
        <v>981</v>
      </c>
      <c r="K335" s="269" t="s">
        <v>1180</v>
      </c>
      <c r="L335" s="376" t="s">
        <v>211</v>
      </c>
      <c r="M335" s="269" t="s">
        <v>488</v>
      </c>
      <c r="N335" s="269">
        <v>62034231</v>
      </c>
      <c r="O335" s="377" t="s">
        <v>966</v>
      </c>
      <c r="P335" s="282" t="s">
        <v>489</v>
      </c>
      <c r="Q335" s="269" t="s">
        <v>211</v>
      </c>
      <c r="R335" s="269" t="s">
        <v>211</v>
      </c>
      <c r="S335" s="402" t="s">
        <v>1004</v>
      </c>
      <c r="T335" s="337" t="s">
        <v>1284</v>
      </c>
      <c r="U335" s="337" t="s">
        <v>571</v>
      </c>
      <c r="V335" s="337" t="s">
        <v>1279</v>
      </c>
      <c r="W335" s="337" t="s">
        <v>979</v>
      </c>
      <c r="X335" s="337" t="s">
        <v>980</v>
      </c>
      <c r="Y335" s="337" t="s">
        <v>4</v>
      </c>
      <c r="Z335" s="337" t="s">
        <v>4</v>
      </c>
      <c r="AA335" s="337" t="s">
        <v>981</v>
      </c>
      <c r="AB335" s="337" t="s">
        <v>220</v>
      </c>
      <c r="AC335" s="337" t="s">
        <v>221</v>
      </c>
      <c r="AD335" s="337" t="s">
        <v>258</v>
      </c>
      <c r="AE335" s="337" t="s">
        <v>741</v>
      </c>
      <c r="AF335" s="269"/>
      <c r="AG335" s="337" t="s">
        <v>145</v>
      </c>
      <c r="AH335" s="337" t="s">
        <v>999</v>
      </c>
      <c r="AI335" s="337" t="s">
        <v>14</v>
      </c>
      <c r="AJ335" s="337" t="s">
        <v>211</v>
      </c>
      <c r="AK335" s="337"/>
      <c r="AL335" s="337" t="s">
        <v>666</v>
      </c>
      <c r="AM335" s="337" t="s">
        <v>1000</v>
      </c>
      <c r="AN335" s="337"/>
      <c r="AO335" s="337"/>
      <c r="AP335" s="337"/>
      <c r="AQ335" s="337" t="s">
        <v>670</v>
      </c>
      <c r="AR335" s="337">
        <v>700</v>
      </c>
      <c r="AS335" s="379">
        <v>5.2</v>
      </c>
      <c r="AT335" s="380" t="s">
        <v>1244</v>
      </c>
      <c r="AU335" s="337"/>
      <c r="AV335" s="337"/>
      <c r="AW335" s="337"/>
      <c r="AX335" s="381"/>
      <c r="AY335" s="381"/>
      <c r="AZ335" s="381"/>
      <c r="BA335" s="382">
        <v>1.36</v>
      </c>
      <c r="BB335" s="380"/>
      <c r="BC335" s="380" t="s">
        <v>215</v>
      </c>
      <c r="BD335" s="380" t="s">
        <v>216</v>
      </c>
      <c r="BE335" s="380" t="s">
        <v>217</v>
      </c>
      <c r="BF335" s="380" t="s">
        <v>962</v>
      </c>
      <c r="BG335" s="380">
        <f>IFERROR((BV335*(1-Assumptions!$K$3))*(1-BT335),0)</f>
        <v>22.368033599999993</v>
      </c>
      <c r="BH335" s="380"/>
      <c r="BI335" s="380"/>
      <c r="BJ335" s="380"/>
      <c r="BK335" s="380">
        <v>23</v>
      </c>
      <c r="BL335" s="380"/>
      <c r="BM335" s="380"/>
      <c r="BN335" s="380">
        <f t="shared" si="77"/>
        <v>23</v>
      </c>
      <c r="BO335" s="383">
        <f>IFERROR(((IF(BN335&gt;0,BN335)))*INDEX(Assumptions!$B:$B,MATCH(AB335,Assumptions!$A:$A,0)),0)</f>
        <v>0.46</v>
      </c>
      <c r="BP335" s="380">
        <f>IFERROR(((IF(BN335&gt;0,BN335)))*INDEX(Assumptions!$C:$C,MATCH(AB335,Assumptions!$A:$A,0)),0)</f>
        <v>0</v>
      </c>
      <c r="BQ335" s="380">
        <f>IFERROR(((IF(BN335&gt;0,BN335)))*INDEX(Assumptions!$D:$D,MATCH(AB335,Assumptions!$A:$A,0)),0)</f>
        <v>4.5999999999999999E-2</v>
      </c>
      <c r="BR335" s="380">
        <f>IFERROR(((IF(BN335&gt;0,BN335)))*INDEX(Assumptions!$G:$G,MATCH(AC335,Assumptions!$F:$F,0)),0)</f>
        <v>0</v>
      </c>
      <c r="BS335" s="380">
        <f t="shared" si="78"/>
        <v>0.50600000000000001</v>
      </c>
      <c r="BT335" s="384">
        <f>IFERROR(INDEX(Assumptions!$B:$B,MATCH(AB335,Assumptions!$A:$A,0))+INDEX(Assumptions!$C:$C,MATCH(AB335,Assumptions!$A:$A,0))+INDEX(Assumptions!$D:$D,MATCH(AB335,Assumptions!$A:$A,0))+INDEX(Assumptions!$G:$G,MATCH(AC335,Assumptions!$F:$F,0)),0)</f>
        <v>2.1999999999999999E-2</v>
      </c>
      <c r="BU335" s="380">
        <f t="shared" si="89"/>
        <v>23.506</v>
      </c>
      <c r="BV335" s="380">
        <f t="shared" si="80"/>
        <v>51.98</v>
      </c>
      <c r="BW335" s="380">
        <f t="shared" si="81"/>
        <v>54.600840336134453</v>
      </c>
      <c r="BX335" s="337">
        <v>2.5</v>
      </c>
      <c r="BY335" s="380">
        <v>129.94999999999999</v>
      </c>
      <c r="BZ335" s="385">
        <v>1</v>
      </c>
      <c r="CA335" s="380">
        <f t="shared" si="82"/>
        <v>23.506</v>
      </c>
      <c r="CB335" s="380">
        <f t="shared" si="83"/>
        <v>51.98</v>
      </c>
      <c r="CC335" s="386">
        <f t="shared" si="90"/>
        <v>0.54778761061946901</v>
      </c>
      <c r="CD335" s="380">
        <f t="shared" si="85"/>
        <v>0</v>
      </c>
      <c r="CE335" s="380">
        <v>5.65</v>
      </c>
      <c r="CF335" s="380">
        <v>2.9</v>
      </c>
      <c r="CG335" s="381"/>
      <c r="CH335" s="381"/>
      <c r="CI335" s="381"/>
      <c r="CJ335" s="381"/>
      <c r="CK335" s="381"/>
      <c r="CL335" s="381"/>
      <c r="CM335" s="381"/>
      <c r="CN335" s="381"/>
      <c r="CO335" s="337"/>
      <c r="CP335" s="337"/>
      <c r="CQ335" s="337"/>
      <c r="CR335" s="387"/>
      <c r="CS335" s="387"/>
      <c r="CT335" s="387"/>
      <c r="CU335" s="387"/>
      <c r="CV335" s="392"/>
      <c r="CW335" s="387"/>
      <c r="CX335" s="388"/>
      <c r="CY335" s="389"/>
      <c r="CZ335" s="390"/>
      <c r="DA335" s="390"/>
      <c r="DB335" s="391"/>
      <c r="DC335" s="392"/>
      <c r="DD335" s="392"/>
      <c r="DE335" s="392"/>
      <c r="DF335" s="392"/>
      <c r="DG335" s="392"/>
      <c r="DH335" s="392"/>
      <c r="DI335" s="392"/>
      <c r="DJ335" s="392"/>
      <c r="DK335" s="392"/>
      <c r="DL335" s="388"/>
      <c r="DM335" s="388"/>
      <c r="DN335" s="388"/>
      <c r="DO335" s="388"/>
      <c r="DP335" s="393"/>
      <c r="DQ335" s="393"/>
      <c r="DR335" s="393"/>
      <c r="DS335" s="394">
        <f t="shared" si="91"/>
        <v>0</v>
      </c>
      <c r="DT335" s="394">
        <f t="shared" si="92"/>
        <v>0</v>
      </c>
    </row>
    <row r="336" spans="1:124" s="66" customFormat="1" ht="15" customHeight="1">
      <c r="A336" s="269">
        <v>4115</v>
      </c>
      <c r="B336" s="269" t="s">
        <v>1017</v>
      </c>
      <c r="C336" s="400" t="s">
        <v>986</v>
      </c>
      <c r="D336" s="269">
        <v>4012</v>
      </c>
      <c r="E336" s="270" t="s">
        <v>458</v>
      </c>
      <c r="F336" s="270" t="s">
        <v>1018</v>
      </c>
      <c r="G336" s="270" t="s">
        <v>1092</v>
      </c>
      <c r="H336" s="270" t="s">
        <v>1305</v>
      </c>
      <c r="I336" s="354">
        <v>43634</v>
      </c>
      <c r="J336" s="270"/>
      <c r="K336" s="270" t="s">
        <v>1180</v>
      </c>
      <c r="L336" s="364" t="s">
        <v>211</v>
      </c>
      <c r="M336" s="270" t="s">
        <v>488</v>
      </c>
      <c r="N336" s="270">
        <v>62034231</v>
      </c>
      <c r="O336" s="325" t="s">
        <v>966</v>
      </c>
      <c r="P336" s="326" t="s">
        <v>489</v>
      </c>
      <c r="Q336" s="270" t="s">
        <v>211</v>
      </c>
      <c r="R336" s="270" t="s">
        <v>211</v>
      </c>
      <c r="S336" s="327" t="s">
        <v>1019</v>
      </c>
      <c r="T336" s="272" t="s">
        <v>1284</v>
      </c>
      <c r="U336" s="272" t="s">
        <v>559</v>
      </c>
      <c r="V336" s="272" t="s">
        <v>1279</v>
      </c>
      <c r="W336" s="272" t="s">
        <v>979</v>
      </c>
      <c r="X336" s="272" t="s">
        <v>980</v>
      </c>
      <c r="Y336" s="272" t="s">
        <v>4</v>
      </c>
      <c r="Z336" s="272" t="s">
        <v>4</v>
      </c>
      <c r="AA336" s="272" t="s">
        <v>981</v>
      </c>
      <c r="AB336" s="272" t="s">
        <v>220</v>
      </c>
      <c r="AC336" s="272" t="s">
        <v>221</v>
      </c>
      <c r="AD336" s="272" t="s">
        <v>258</v>
      </c>
      <c r="AE336" s="272" t="s">
        <v>741</v>
      </c>
      <c r="AF336" s="270"/>
      <c r="AG336" s="272" t="s">
        <v>592</v>
      </c>
      <c r="AH336" s="272" t="s">
        <v>1020</v>
      </c>
      <c r="AI336" s="272"/>
      <c r="AJ336" s="272" t="s">
        <v>211</v>
      </c>
      <c r="AK336" s="272"/>
      <c r="AL336" s="272" t="s">
        <v>666</v>
      </c>
      <c r="AM336" s="272" t="s">
        <v>667</v>
      </c>
      <c r="AN336" s="272"/>
      <c r="AO336" s="272"/>
      <c r="AP336" s="272"/>
      <c r="AQ336" s="272" t="s">
        <v>670</v>
      </c>
      <c r="AR336" s="272">
        <v>700</v>
      </c>
      <c r="AS336" s="366"/>
      <c r="AT336" s="273" t="s">
        <v>1263</v>
      </c>
      <c r="AU336" s="272"/>
      <c r="AV336" s="272"/>
      <c r="AW336" s="272"/>
      <c r="AX336" s="332"/>
      <c r="AY336" s="332"/>
      <c r="AZ336" s="332"/>
      <c r="BA336" s="446">
        <v>1.2</v>
      </c>
      <c r="BB336" s="273"/>
      <c r="BC336" s="273" t="s">
        <v>215</v>
      </c>
      <c r="BD336" s="273" t="s">
        <v>216</v>
      </c>
      <c r="BE336" s="273" t="s">
        <v>217</v>
      </c>
      <c r="BF336" s="273" t="s">
        <v>962</v>
      </c>
      <c r="BG336" s="273">
        <f>IFERROR((BV336*(1-Assumptions!$K$3))*(1-BT336),0)</f>
        <v>20.6467536</v>
      </c>
      <c r="BH336" s="273"/>
      <c r="BI336" s="273"/>
      <c r="BJ336" s="273"/>
      <c r="BK336" s="273">
        <v>22.8</v>
      </c>
      <c r="BL336" s="273"/>
      <c r="BM336" s="273"/>
      <c r="BN336" s="273">
        <f>IF(BM336&gt;0,BM336,IF(BL336&gt;0,BL336,IF(BK336&gt;0,BK336,IF(BJ336&gt;0,BJ336,IF(BI336&gt;0,BI336,0)))))</f>
        <v>22.8</v>
      </c>
      <c r="BO336" s="328">
        <f>IFERROR(((IF(BN336&gt;0,BN336)))*INDEX(Assumptions!$B:$B,MATCH(AB336,Assumptions!$A:$A,0)),0)</f>
        <v>0.45600000000000002</v>
      </c>
      <c r="BP336" s="273">
        <f>IFERROR(((IF(BN336&gt;0,BN336)))*INDEX(Assumptions!$C:$C,MATCH(AB336,Assumptions!$A:$A,0)),0)</f>
        <v>0</v>
      </c>
      <c r="BQ336" s="273">
        <f>IFERROR(((IF(BN336&gt;0,BN336)))*INDEX(Assumptions!$D:$D,MATCH(AB336,Assumptions!$A:$A,0)),0)</f>
        <v>4.5600000000000002E-2</v>
      </c>
      <c r="BR336" s="273">
        <f>IFERROR(((IF(BN336&gt;0,BN336)))*INDEX(Assumptions!$G:$G,MATCH(AC336,Assumptions!$F:$F,0)),0)</f>
        <v>0</v>
      </c>
      <c r="BS336" s="273">
        <f>SUM(BO336:BR336)</f>
        <v>0.50160000000000005</v>
      </c>
      <c r="BT336" s="329">
        <f>IFERROR(INDEX(Assumptions!$B:$B,MATCH(AB336,Assumptions!$A:$A,0))+INDEX(Assumptions!$C:$C,MATCH(AB336,Assumptions!$A:$A,0))+INDEX(Assumptions!$D:$D,MATCH(AB336,Assumptions!$A:$A,0))+INDEX(Assumptions!$G:$G,MATCH(AC336,Assumptions!$F:$F,0)),0)</f>
        <v>2.1999999999999999E-2</v>
      </c>
      <c r="BU336" s="273">
        <f>((IF(BN336&gt;0,BN336,IF(BJ336&gt;0,BJ336,IF(BI336&gt;0, BI336,0)))))+BS336</f>
        <v>23.301600000000001</v>
      </c>
      <c r="BV336" s="273">
        <f>BY336/BX336</f>
        <v>47.980000000000004</v>
      </c>
      <c r="BW336" s="273">
        <f>BY336/2.38</f>
        <v>50.399159663865547</v>
      </c>
      <c r="BX336" s="272">
        <v>2.5</v>
      </c>
      <c r="BY336" s="273">
        <v>119.95</v>
      </c>
      <c r="BZ336" s="330">
        <v>1</v>
      </c>
      <c r="CA336" s="273">
        <f>IF(BU336=0,"",BU336*BZ336)</f>
        <v>23.301600000000001</v>
      </c>
      <c r="CB336" s="273">
        <f>IF(BN336=0,"",BZ336*BV336)</f>
        <v>47.980000000000004</v>
      </c>
      <c r="CC336" s="367">
        <f>IF(SUM(BI336:BN336)=0,0,(BV336-BU336)/BV336)</f>
        <v>0.51434764485202167</v>
      </c>
      <c r="CD336" s="273">
        <f>BH336*CR336</f>
        <v>0</v>
      </c>
      <c r="CE336" s="273">
        <v>6.1</v>
      </c>
      <c r="CF336" s="273">
        <v>2.8</v>
      </c>
      <c r="CG336" s="332"/>
      <c r="CH336" s="332"/>
      <c r="CI336" s="332"/>
      <c r="CJ336" s="332"/>
      <c r="CK336" s="332"/>
      <c r="CL336" s="332"/>
      <c r="CM336" s="332"/>
      <c r="CN336" s="332"/>
      <c r="CO336" s="272"/>
      <c r="CP336" s="272"/>
      <c r="CQ336" s="272"/>
      <c r="CR336" s="173"/>
      <c r="CS336" s="173"/>
      <c r="CT336" s="173"/>
      <c r="CU336" s="173"/>
      <c r="CV336" s="372"/>
      <c r="CW336" s="173"/>
      <c r="CX336" s="368"/>
      <c r="CY336" s="369"/>
      <c r="CZ336" s="370"/>
      <c r="DA336" s="370"/>
      <c r="DB336" s="371"/>
      <c r="DC336" s="372"/>
      <c r="DD336" s="372"/>
      <c r="DE336" s="372"/>
      <c r="DF336" s="372"/>
      <c r="DG336" s="372"/>
      <c r="DH336" s="372"/>
      <c r="DI336" s="372"/>
      <c r="DJ336" s="372"/>
      <c r="DK336" s="372"/>
      <c r="DL336" s="368"/>
      <c r="DM336" s="368"/>
      <c r="DN336" s="368"/>
      <c r="DO336" s="368"/>
      <c r="DP336" s="373"/>
      <c r="DQ336" s="373"/>
      <c r="DR336" s="373"/>
      <c r="DS336" s="374">
        <f t="shared" si="91"/>
        <v>0</v>
      </c>
      <c r="DT336" s="374">
        <f t="shared" si="92"/>
        <v>0</v>
      </c>
    </row>
    <row r="337" spans="1:124" s="66" customFormat="1" ht="15" customHeight="1">
      <c r="A337" s="269">
        <v>4120</v>
      </c>
      <c r="B337" s="269" t="s">
        <v>1025</v>
      </c>
      <c r="C337" s="400" t="s">
        <v>986</v>
      </c>
      <c r="D337" s="269">
        <v>4012</v>
      </c>
      <c r="E337" s="270" t="s">
        <v>465</v>
      </c>
      <c r="F337" s="270" t="s">
        <v>1018</v>
      </c>
      <c r="G337" s="270" t="s">
        <v>1092</v>
      </c>
      <c r="H337" s="270" t="s">
        <v>1305</v>
      </c>
      <c r="I337" s="354">
        <v>43634</v>
      </c>
      <c r="J337" s="270"/>
      <c r="K337" s="270" t="s">
        <v>1180</v>
      </c>
      <c r="L337" s="364" t="s">
        <v>211</v>
      </c>
      <c r="M337" s="270" t="s">
        <v>488</v>
      </c>
      <c r="N337" s="270">
        <v>62034231</v>
      </c>
      <c r="O337" s="325" t="s">
        <v>966</v>
      </c>
      <c r="P337" s="326" t="s">
        <v>489</v>
      </c>
      <c r="Q337" s="270" t="s">
        <v>211</v>
      </c>
      <c r="R337" s="270" t="s">
        <v>211</v>
      </c>
      <c r="S337" s="327" t="s">
        <v>1019</v>
      </c>
      <c r="T337" s="272" t="s">
        <v>1284</v>
      </c>
      <c r="U337" s="272" t="s">
        <v>565</v>
      </c>
      <c r="V337" s="272" t="s">
        <v>1279</v>
      </c>
      <c r="W337" s="272" t="s">
        <v>979</v>
      </c>
      <c r="X337" s="272" t="s">
        <v>980</v>
      </c>
      <c r="Y337" s="272" t="s">
        <v>4</v>
      </c>
      <c r="Z337" s="272" t="s">
        <v>4</v>
      </c>
      <c r="AA337" s="272" t="s">
        <v>981</v>
      </c>
      <c r="AB337" s="272" t="s">
        <v>220</v>
      </c>
      <c r="AC337" s="272" t="s">
        <v>221</v>
      </c>
      <c r="AD337" s="272" t="s">
        <v>258</v>
      </c>
      <c r="AE337" s="272" t="s">
        <v>741</v>
      </c>
      <c r="AF337" s="270"/>
      <c r="AG337" s="272" t="s">
        <v>592</v>
      </c>
      <c r="AH337" s="272" t="s">
        <v>1020</v>
      </c>
      <c r="AI337" s="272"/>
      <c r="AJ337" s="272" t="s">
        <v>211</v>
      </c>
      <c r="AK337" s="272"/>
      <c r="AL337" s="272" t="s">
        <v>666</v>
      </c>
      <c r="AM337" s="272" t="s">
        <v>667</v>
      </c>
      <c r="AN337" s="272"/>
      <c r="AO337" s="272"/>
      <c r="AP337" s="272"/>
      <c r="AQ337" s="272" t="s">
        <v>670</v>
      </c>
      <c r="AR337" s="272">
        <v>700</v>
      </c>
      <c r="AS337" s="366"/>
      <c r="AT337" s="273" t="s">
        <v>1263</v>
      </c>
      <c r="AU337" s="272"/>
      <c r="AV337" s="272"/>
      <c r="AW337" s="272"/>
      <c r="AX337" s="332"/>
      <c r="AY337" s="332"/>
      <c r="AZ337" s="332"/>
      <c r="BA337" s="446">
        <v>1.2</v>
      </c>
      <c r="BB337" s="273"/>
      <c r="BC337" s="273" t="s">
        <v>215</v>
      </c>
      <c r="BD337" s="273" t="s">
        <v>216</v>
      </c>
      <c r="BE337" s="273" t="s">
        <v>217</v>
      </c>
      <c r="BF337" s="273" t="s">
        <v>962</v>
      </c>
      <c r="BG337" s="273">
        <f>IFERROR((BV337*(1-Assumptions!$K$3))*(1-BT337),0)</f>
        <v>20.6467536</v>
      </c>
      <c r="BH337" s="273"/>
      <c r="BI337" s="273"/>
      <c r="BJ337" s="273"/>
      <c r="BK337" s="273">
        <v>22.8</v>
      </c>
      <c r="BL337" s="273"/>
      <c r="BM337" s="273"/>
      <c r="BN337" s="273">
        <f>IF(BM337&gt;0,BM337,IF(BL337&gt;0,BL337,IF(BK337&gt;0,BK337,IF(BJ337&gt;0,BJ337,IF(BI337&gt;0,BI337,0)))))</f>
        <v>22.8</v>
      </c>
      <c r="BO337" s="328">
        <f>IFERROR(((IF(BN337&gt;0,BN337)))*INDEX(Assumptions!$B:$B,MATCH(AB337,Assumptions!$A:$A,0)),0)</f>
        <v>0.45600000000000002</v>
      </c>
      <c r="BP337" s="273">
        <f>IFERROR(((IF(BN337&gt;0,BN337)))*INDEX(Assumptions!$C:$C,MATCH(AB337,Assumptions!$A:$A,0)),0)</f>
        <v>0</v>
      </c>
      <c r="BQ337" s="273">
        <f>IFERROR(((IF(BN337&gt;0,BN337)))*INDEX(Assumptions!$D:$D,MATCH(AB337,Assumptions!$A:$A,0)),0)</f>
        <v>4.5600000000000002E-2</v>
      </c>
      <c r="BR337" s="273">
        <f>IFERROR(((IF(BN337&gt;0,BN337)))*INDEX(Assumptions!$G:$G,MATCH(AC337,Assumptions!$F:$F,0)),0)</f>
        <v>0</v>
      </c>
      <c r="BS337" s="273">
        <f>SUM(BO337:BR337)</f>
        <v>0.50160000000000005</v>
      </c>
      <c r="BT337" s="329">
        <f>IFERROR(INDEX(Assumptions!$B:$B,MATCH(AB337,Assumptions!$A:$A,0))+INDEX(Assumptions!$C:$C,MATCH(AB337,Assumptions!$A:$A,0))+INDEX(Assumptions!$D:$D,MATCH(AB337,Assumptions!$A:$A,0))+INDEX(Assumptions!$G:$G,MATCH(AC337,Assumptions!$F:$F,0)),0)</f>
        <v>2.1999999999999999E-2</v>
      </c>
      <c r="BU337" s="273">
        <f>((IF(BN337&gt;0,BN337,IF(BJ337&gt;0,BJ337,IF(BI337&gt;0, BI337,0)))))+BS337</f>
        <v>23.301600000000001</v>
      </c>
      <c r="BV337" s="273">
        <f>BY337/BX337</f>
        <v>47.980000000000004</v>
      </c>
      <c r="BW337" s="273">
        <f>BY337/2.38</f>
        <v>50.399159663865547</v>
      </c>
      <c r="BX337" s="272">
        <v>2.5</v>
      </c>
      <c r="BY337" s="273">
        <v>119.95</v>
      </c>
      <c r="BZ337" s="330">
        <v>1</v>
      </c>
      <c r="CA337" s="273">
        <f>IF(BU337=0,"",BU337*BZ337)</f>
        <v>23.301600000000001</v>
      </c>
      <c r="CB337" s="273">
        <f>IF(BN337=0,"",BZ337*BV337)</f>
        <v>47.980000000000004</v>
      </c>
      <c r="CC337" s="367">
        <f>IF(SUM(BI337:BN337)=0,0,(BV337-BU337)/BV337)</f>
        <v>0.51434764485202167</v>
      </c>
      <c r="CD337" s="273">
        <f>BH337*CR337</f>
        <v>0</v>
      </c>
      <c r="CE337" s="273">
        <v>6.1</v>
      </c>
      <c r="CF337" s="273">
        <v>2.9</v>
      </c>
      <c r="CG337" s="332"/>
      <c r="CH337" s="332"/>
      <c r="CI337" s="332"/>
      <c r="CJ337" s="332"/>
      <c r="CK337" s="332"/>
      <c r="CL337" s="332"/>
      <c r="CM337" s="332"/>
      <c r="CN337" s="332"/>
      <c r="CO337" s="272"/>
      <c r="CP337" s="272"/>
      <c r="CQ337" s="272"/>
      <c r="CR337" s="173"/>
      <c r="CS337" s="173"/>
      <c r="CT337" s="173"/>
      <c r="CU337" s="173"/>
      <c r="CV337" s="372"/>
      <c r="CW337" s="173"/>
      <c r="CX337" s="368"/>
      <c r="CY337" s="369"/>
      <c r="CZ337" s="370"/>
      <c r="DA337" s="370"/>
      <c r="DB337" s="371"/>
      <c r="DC337" s="372"/>
      <c r="DD337" s="372"/>
      <c r="DE337" s="372"/>
      <c r="DF337" s="372"/>
      <c r="DG337" s="372"/>
      <c r="DH337" s="372"/>
      <c r="DI337" s="372"/>
      <c r="DJ337" s="372"/>
      <c r="DK337" s="372"/>
      <c r="DL337" s="368"/>
      <c r="DM337" s="368"/>
      <c r="DN337" s="368"/>
      <c r="DO337" s="368"/>
      <c r="DP337" s="373"/>
      <c r="DQ337" s="373"/>
      <c r="DR337" s="373"/>
      <c r="DS337" s="374">
        <f t="shared" si="91"/>
        <v>0</v>
      </c>
      <c r="DT337" s="374">
        <f t="shared" si="92"/>
        <v>0</v>
      </c>
    </row>
    <row r="338" spans="1:124" s="66" customFormat="1" ht="15" customHeight="1">
      <c r="A338" s="269">
        <v>4125</v>
      </c>
      <c r="B338" s="269" t="s">
        <v>1024</v>
      </c>
      <c r="C338" s="269" t="s">
        <v>977</v>
      </c>
      <c r="D338" s="269">
        <v>2004</v>
      </c>
      <c r="E338" s="269" t="s">
        <v>458</v>
      </c>
      <c r="F338" s="269" t="s">
        <v>468</v>
      </c>
      <c r="G338" s="269" t="s">
        <v>1092</v>
      </c>
      <c r="H338" s="269" t="s">
        <v>1305</v>
      </c>
      <c r="I338" s="375">
        <v>43542</v>
      </c>
      <c r="J338" s="269" t="s">
        <v>981</v>
      </c>
      <c r="K338" s="269" t="s">
        <v>1180</v>
      </c>
      <c r="L338" s="376" t="s">
        <v>211</v>
      </c>
      <c r="M338" s="269" t="s">
        <v>488</v>
      </c>
      <c r="N338" s="269">
        <v>62034231</v>
      </c>
      <c r="O338" s="377" t="s">
        <v>966</v>
      </c>
      <c r="P338" s="282" t="s">
        <v>489</v>
      </c>
      <c r="Q338" s="269" t="s">
        <v>211</v>
      </c>
      <c r="R338" s="269" t="s">
        <v>211</v>
      </c>
      <c r="S338" s="402" t="s">
        <v>978</v>
      </c>
      <c r="T338" s="337" t="s">
        <v>567</v>
      </c>
      <c r="U338" s="337" t="s">
        <v>559</v>
      </c>
      <c r="V338" s="337" t="s">
        <v>1279</v>
      </c>
      <c r="W338" s="337" t="s">
        <v>979</v>
      </c>
      <c r="X338" s="337" t="s">
        <v>980</v>
      </c>
      <c r="Y338" s="337" t="s">
        <v>4</v>
      </c>
      <c r="Z338" s="337" t="s">
        <v>4</v>
      </c>
      <c r="AA338" s="337" t="s">
        <v>981</v>
      </c>
      <c r="AB338" s="337" t="s">
        <v>220</v>
      </c>
      <c r="AC338" s="337" t="s">
        <v>221</v>
      </c>
      <c r="AD338" s="337" t="s">
        <v>258</v>
      </c>
      <c r="AE338" s="337" t="s">
        <v>211</v>
      </c>
      <c r="AF338" s="269"/>
      <c r="AG338" s="337" t="s">
        <v>222</v>
      </c>
      <c r="AH338" s="337" t="s">
        <v>633</v>
      </c>
      <c r="AI338" s="337"/>
      <c r="AJ338" s="337" t="s">
        <v>211</v>
      </c>
      <c r="AK338" s="337"/>
      <c r="AL338" s="337" t="s">
        <v>666</v>
      </c>
      <c r="AM338" s="337" t="s">
        <v>667</v>
      </c>
      <c r="AN338" s="337"/>
      <c r="AO338" s="337"/>
      <c r="AP338" s="337"/>
      <c r="AQ338" s="337" t="s">
        <v>670</v>
      </c>
      <c r="AR338" s="337">
        <v>750</v>
      </c>
      <c r="AS338" s="379">
        <v>4.8</v>
      </c>
      <c r="AT338" s="380" t="s">
        <v>1247</v>
      </c>
      <c r="AU338" s="337"/>
      <c r="AV338" s="337"/>
      <c r="AW338" s="337"/>
      <c r="AX338" s="381"/>
      <c r="AY338" s="381"/>
      <c r="AZ338" s="381"/>
      <c r="BA338" s="382">
        <v>1.27</v>
      </c>
      <c r="BB338" s="380"/>
      <c r="BC338" s="380" t="s">
        <v>215</v>
      </c>
      <c r="BD338" s="380" t="s">
        <v>216</v>
      </c>
      <c r="BE338" s="380" t="s">
        <v>217</v>
      </c>
      <c r="BF338" s="380" t="s">
        <v>962</v>
      </c>
      <c r="BG338" s="380">
        <f>IFERROR((BV338*(1-Assumptions!$K$3))*(1-BT338),0)</f>
        <v>17.2041936</v>
      </c>
      <c r="BH338" s="380"/>
      <c r="BI338" s="380"/>
      <c r="BJ338" s="380"/>
      <c r="BK338" s="380">
        <v>17.8</v>
      </c>
      <c r="BL338" s="380"/>
      <c r="BM338" s="380"/>
      <c r="BN338" s="380">
        <f t="shared" si="77"/>
        <v>17.8</v>
      </c>
      <c r="BO338" s="383">
        <f>IFERROR(((IF(BN338&gt;0,BN338)))*INDEX(Assumptions!$B:$B,MATCH(AB338,Assumptions!$A:$A,0)),0)</f>
        <v>0.35600000000000004</v>
      </c>
      <c r="BP338" s="380">
        <f>IFERROR(((IF(BN338&gt;0,BN338)))*INDEX(Assumptions!$C:$C,MATCH(AB338,Assumptions!$A:$A,0)),0)</f>
        <v>0</v>
      </c>
      <c r="BQ338" s="380">
        <f>IFERROR(((IF(BN338&gt;0,BN338)))*INDEX(Assumptions!$D:$D,MATCH(AB338,Assumptions!$A:$A,0)),0)</f>
        <v>3.56E-2</v>
      </c>
      <c r="BR338" s="380">
        <f>IFERROR(((IF(BN338&gt;0,BN338)))*INDEX(Assumptions!$G:$G,MATCH(AC338,Assumptions!$F:$F,0)),0)</f>
        <v>0</v>
      </c>
      <c r="BS338" s="380">
        <f t="shared" si="78"/>
        <v>0.39160000000000006</v>
      </c>
      <c r="BT338" s="384">
        <f>IFERROR(INDEX(Assumptions!$B:$B,MATCH(AB338,Assumptions!$A:$A,0))+INDEX(Assumptions!$C:$C,MATCH(AB338,Assumptions!$A:$A,0))+INDEX(Assumptions!$D:$D,MATCH(AB338,Assumptions!$A:$A,0))+INDEX(Assumptions!$G:$G,MATCH(AC338,Assumptions!$F:$F,0)),0)</f>
        <v>2.1999999999999999E-2</v>
      </c>
      <c r="BU338" s="380">
        <f t="shared" si="89"/>
        <v>18.191600000000001</v>
      </c>
      <c r="BV338" s="380">
        <f t="shared" si="80"/>
        <v>39.980000000000004</v>
      </c>
      <c r="BW338" s="380">
        <f t="shared" si="81"/>
        <v>41.995798319327733</v>
      </c>
      <c r="BX338" s="337">
        <v>2.5</v>
      </c>
      <c r="BY338" s="380">
        <v>99.95</v>
      </c>
      <c r="BZ338" s="385">
        <v>1</v>
      </c>
      <c r="CA338" s="380">
        <f t="shared" si="82"/>
        <v>18.191600000000001</v>
      </c>
      <c r="CB338" s="380">
        <f t="shared" si="83"/>
        <v>39.980000000000004</v>
      </c>
      <c r="CC338" s="386">
        <f t="shared" si="90"/>
        <v>0.54498249124562281</v>
      </c>
      <c r="CD338" s="380">
        <f t="shared" si="85"/>
        <v>0</v>
      </c>
      <c r="CE338" s="380" t="s">
        <v>211</v>
      </c>
      <c r="CF338" s="380">
        <v>3.75</v>
      </c>
      <c r="CG338" s="381"/>
      <c r="CH338" s="381"/>
      <c r="CI338" s="381"/>
      <c r="CJ338" s="381"/>
      <c r="CK338" s="381"/>
      <c r="CL338" s="381"/>
      <c r="CM338" s="381"/>
      <c r="CN338" s="381"/>
      <c r="CO338" s="337"/>
      <c r="CP338" s="337"/>
      <c r="CQ338" s="337"/>
      <c r="CR338" s="387"/>
      <c r="CS338" s="387"/>
      <c r="CT338" s="387"/>
      <c r="CU338" s="387"/>
      <c r="CV338" s="392"/>
      <c r="CW338" s="387"/>
      <c r="CX338" s="388"/>
      <c r="CY338" s="389"/>
      <c r="CZ338" s="390"/>
      <c r="DA338" s="390"/>
      <c r="DB338" s="391"/>
      <c r="DC338" s="392"/>
      <c r="DD338" s="392"/>
      <c r="DE338" s="392"/>
      <c r="DF338" s="392"/>
      <c r="DG338" s="392"/>
      <c r="DH338" s="392"/>
      <c r="DI338" s="392"/>
      <c r="DJ338" s="392"/>
      <c r="DK338" s="392"/>
      <c r="DL338" s="388"/>
      <c r="DM338" s="388"/>
      <c r="DN338" s="388"/>
      <c r="DO338" s="388"/>
      <c r="DP338" s="393"/>
      <c r="DQ338" s="393"/>
      <c r="DR338" s="393"/>
      <c r="DS338" s="394">
        <f t="shared" si="91"/>
        <v>0</v>
      </c>
      <c r="DT338" s="394">
        <f t="shared" si="92"/>
        <v>0</v>
      </c>
    </row>
    <row r="339" spans="1:124" s="66" customFormat="1" ht="15" customHeight="1">
      <c r="A339" s="269">
        <v>4130</v>
      </c>
      <c r="B339" s="269" t="s">
        <v>976</v>
      </c>
      <c r="C339" s="269" t="s">
        <v>977</v>
      </c>
      <c r="D339" s="269">
        <v>2004</v>
      </c>
      <c r="E339" s="269" t="s">
        <v>465</v>
      </c>
      <c r="F339" s="269" t="s">
        <v>468</v>
      </c>
      <c r="G339" s="269" t="s">
        <v>1092</v>
      </c>
      <c r="H339" s="269" t="s">
        <v>1305</v>
      </c>
      <c r="I339" s="375">
        <v>43542</v>
      </c>
      <c r="J339" s="269" t="s">
        <v>981</v>
      </c>
      <c r="K339" s="269" t="s">
        <v>1180</v>
      </c>
      <c r="L339" s="376" t="s">
        <v>211</v>
      </c>
      <c r="M339" s="269" t="s">
        <v>488</v>
      </c>
      <c r="N339" s="269">
        <v>62034231</v>
      </c>
      <c r="O339" s="377" t="s">
        <v>966</v>
      </c>
      <c r="P339" s="282" t="s">
        <v>489</v>
      </c>
      <c r="Q339" s="269" t="s">
        <v>211</v>
      </c>
      <c r="R339" s="269" t="s">
        <v>211</v>
      </c>
      <c r="S339" s="402" t="s">
        <v>978</v>
      </c>
      <c r="T339" s="337" t="s">
        <v>567</v>
      </c>
      <c r="U339" s="337" t="s">
        <v>565</v>
      </c>
      <c r="V339" s="337" t="s">
        <v>1279</v>
      </c>
      <c r="W339" s="337" t="s">
        <v>979</v>
      </c>
      <c r="X339" s="337" t="s">
        <v>980</v>
      </c>
      <c r="Y339" s="337" t="s">
        <v>4</v>
      </c>
      <c r="Z339" s="337" t="s">
        <v>4</v>
      </c>
      <c r="AA339" s="337" t="s">
        <v>981</v>
      </c>
      <c r="AB339" s="337" t="s">
        <v>220</v>
      </c>
      <c r="AC339" s="337" t="s">
        <v>221</v>
      </c>
      <c r="AD339" s="337" t="s">
        <v>258</v>
      </c>
      <c r="AE339" s="337" t="s">
        <v>211</v>
      </c>
      <c r="AF339" s="269"/>
      <c r="AG339" s="337" t="s">
        <v>222</v>
      </c>
      <c r="AH339" s="337" t="s">
        <v>633</v>
      </c>
      <c r="AI339" s="337"/>
      <c r="AJ339" s="337" t="s">
        <v>211</v>
      </c>
      <c r="AK339" s="337"/>
      <c r="AL339" s="337" t="s">
        <v>666</v>
      </c>
      <c r="AM339" s="337" t="s">
        <v>667</v>
      </c>
      <c r="AN339" s="337"/>
      <c r="AO339" s="337"/>
      <c r="AP339" s="337"/>
      <c r="AQ339" s="337" t="s">
        <v>670</v>
      </c>
      <c r="AR339" s="337">
        <v>750</v>
      </c>
      <c r="AS339" s="379">
        <v>4.8</v>
      </c>
      <c r="AT339" s="380" t="s">
        <v>1247</v>
      </c>
      <c r="AU339" s="337"/>
      <c r="AV339" s="337"/>
      <c r="AW339" s="337"/>
      <c r="AX339" s="381"/>
      <c r="AY339" s="381"/>
      <c r="AZ339" s="381"/>
      <c r="BA339" s="382">
        <v>1.23</v>
      </c>
      <c r="BB339" s="380"/>
      <c r="BC339" s="380" t="s">
        <v>215</v>
      </c>
      <c r="BD339" s="380" t="s">
        <v>216</v>
      </c>
      <c r="BE339" s="380" t="s">
        <v>217</v>
      </c>
      <c r="BF339" s="380" t="s">
        <v>962</v>
      </c>
      <c r="BG339" s="380">
        <f>IFERROR((BV339*(1-Assumptions!$K$3))*(1-BT339),0)</f>
        <v>17.2041936</v>
      </c>
      <c r="BH339" s="380"/>
      <c r="BI339" s="380"/>
      <c r="BJ339" s="380"/>
      <c r="BK339" s="380">
        <v>17.8</v>
      </c>
      <c r="BL339" s="380"/>
      <c r="BM339" s="380"/>
      <c r="BN339" s="380">
        <f t="shared" ref="BN339:BN364" si="93">IF(BM339&gt;0,BM339,IF(BL339&gt;0,BL339,IF(BK339&gt;0,BK339,IF(BJ339&gt;0,BJ339,IF(BI339&gt;0,BI339,0)))))</f>
        <v>17.8</v>
      </c>
      <c r="BO339" s="383">
        <f>IFERROR(((IF(BN339&gt;0,BN339)))*INDEX(Assumptions!$B:$B,MATCH(AB339,Assumptions!$A:$A,0)),0)</f>
        <v>0.35600000000000004</v>
      </c>
      <c r="BP339" s="380">
        <f>IFERROR(((IF(BN339&gt;0,BN339)))*INDEX(Assumptions!$C:$C,MATCH(AB339,Assumptions!$A:$A,0)),0)</f>
        <v>0</v>
      </c>
      <c r="BQ339" s="380">
        <f>IFERROR(((IF(BN339&gt;0,BN339)))*INDEX(Assumptions!$D:$D,MATCH(AB339,Assumptions!$A:$A,0)),0)</f>
        <v>3.56E-2</v>
      </c>
      <c r="BR339" s="380">
        <f>IFERROR(((IF(BN339&gt;0,BN339)))*INDEX(Assumptions!$G:$G,MATCH(AC339,Assumptions!$F:$F,0)),0)</f>
        <v>0</v>
      </c>
      <c r="BS339" s="380">
        <f t="shared" ref="BS339:BS364" si="94">SUM(BO339:BR339)</f>
        <v>0.39160000000000006</v>
      </c>
      <c r="BT339" s="384">
        <f>IFERROR(INDEX(Assumptions!$B:$B,MATCH(AB339,Assumptions!$A:$A,0))+INDEX(Assumptions!$C:$C,MATCH(AB339,Assumptions!$A:$A,0))+INDEX(Assumptions!$D:$D,MATCH(AB339,Assumptions!$A:$A,0))+INDEX(Assumptions!$G:$G,MATCH(AC339,Assumptions!$F:$F,0)),0)</f>
        <v>2.1999999999999999E-2</v>
      </c>
      <c r="BU339" s="380">
        <f t="shared" si="89"/>
        <v>18.191600000000001</v>
      </c>
      <c r="BV339" s="380">
        <f t="shared" ref="BV339:BV364" si="95">BY339/BX339</f>
        <v>39.980000000000004</v>
      </c>
      <c r="BW339" s="380">
        <f t="shared" ref="BW339:BW364" si="96">BY339/2.38</f>
        <v>41.995798319327733</v>
      </c>
      <c r="BX339" s="337">
        <v>2.5</v>
      </c>
      <c r="BY339" s="380">
        <v>99.95</v>
      </c>
      <c r="BZ339" s="385">
        <v>1</v>
      </c>
      <c r="CA339" s="380">
        <f t="shared" ref="CA339:CA364" si="97">IF(BU339=0,"",BU339*BZ339)</f>
        <v>18.191600000000001</v>
      </c>
      <c r="CB339" s="380">
        <f t="shared" ref="CB339:CB364" si="98">IF(BN339=0,"",BZ339*BV339)</f>
        <v>39.980000000000004</v>
      </c>
      <c r="CC339" s="386">
        <f t="shared" si="90"/>
        <v>0.54498249124562281</v>
      </c>
      <c r="CD339" s="380">
        <f t="shared" ref="CD339:CD364" si="99">BH339*CR339</f>
        <v>0</v>
      </c>
      <c r="CE339" s="380" t="s">
        <v>211</v>
      </c>
      <c r="CF339" s="380">
        <v>3.75</v>
      </c>
      <c r="CG339" s="381"/>
      <c r="CH339" s="381"/>
      <c r="CI339" s="381"/>
      <c r="CJ339" s="381"/>
      <c r="CK339" s="381"/>
      <c r="CL339" s="381"/>
      <c r="CM339" s="381"/>
      <c r="CN339" s="381"/>
      <c r="CO339" s="337"/>
      <c r="CP339" s="337"/>
      <c r="CQ339" s="337"/>
      <c r="CR339" s="387"/>
      <c r="CS339" s="387"/>
      <c r="CT339" s="387"/>
      <c r="CU339" s="387"/>
      <c r="CV339" s="392"/>
      <c r="CW339" s="387"/>
      <c r="CX339" s="388"/>
      <c r="CY339" s="389"/>
      <c r="CZ339" s="390"/>
      <c r="DA339" s="390"/>
      <c r="DB339" s="391"/>
      <c r="DC339" s="392"/>
      <c r="DD339" s="392"/>
      <c r="DE339" s="392"/>
      <c r="DF339" s="392"/>
      <c r="DG339" s="392"/>
      <c r="DH339" s="392"/>
      <c r="DI339" s="392"/>
      <c r="DJ339" s="392"/>
      <c r="DK339" s="392"/>
      <c r="DL339" s="388"/>
      <c r="DM339" s="388"/>
      <c r="DN339" s="388"/>
      <c r="DO339" s="388"/>
      <c r="DP339" s="393"/>
      <c r="DQ339" s="393"/>
      <c r="DR339" s="393"/>
      <c r="DS339" s="394">
        <f t="shared" si="91"/>
        <v>0</v>
      </c>
      <c r="DT339" s="394">
        <f t="shared" si="92"/>
        <v>0</v>
      </c>
    </row>
    <row r="340" spans="1:124" s="66" customFormat="1" ht="15" customHeight="1">
      <c r="A340" s="269">
        <v>4150</v>
      </c>
      <c r="B340" s="269" t="s">
        <v>994</v>
      </c>
      <c r="C340" s="269" t="s">
        <v>995</v>
      </c>
      <c r="D340" s="269">
        <v>6507</v>
      </c>
      <c r="E340" s="269" t="s">
        <v>427</v>
      </c>
      <c r="F340" s="269" t="s">
        <v>996</v>
      </c>
      <c r="G340" s="269" t="s">
        <v>1092</v>
      </c>
      <c r="H340" s="269" t="s">
        <v>1305</v>
      </c>
      <c r="I340" s="375">
        <v>43542</v>
      </c>
      <c r="J340" s="269" t="s">
        <v>981</v>
      </c>
      <c r="K340" s="269" t="s">
        <v>1180</v>
      </c>
      <c r="L340" s="376" t="s">
        <v>211</v>
      </c>
      <c r="M340" s="269" t="s">
        <v>488</v>
      </c>
      <c r="N340" s="269">
        <v>62046231</v>
      </c>
      <c r="O340" s="377" t="s">
        <v>955</v>
      </c>
      <c r="P340" s="282" t="s">
        <v>219</v>
      </c>
      <c r="Q340" s="269" t="s">
        <v>211</v>
      </c>
      <c r="R340" s="269" t="s">
        <v>211</v>
      </c>
      <c r="S340" s="402" t="s">
        <v>997</v>
      </c>
      <c r="T340" s="337" t="s">
        <v>1283</v>
      </c>
      <c r="U340" s="337" t="s">
        <v>559</v>
      </c>
      <c r="V340" s="337" t="s">
        <v>1278</v>
      </c>
      <c r="W340" s="337" t="s">
        <v>560</v>
      </c>
      <c r="X340" s="337" t="s">
        <v>998</v>
      </c>
      <c r="Y340" s="337" t="s">
        <v>4</v>
      </c>
      <c r="Z340" s="337" t="s">
        <v>4</v>
      </c>
      <c r="AA340" s="337" t="s">
        <v>981</v>
      </c>
      <c r="AB340" s="337" t="s">
        <v>220</v>
      </c>
      <c r="AC340" s="337" t="s">
        <v>221</v>
      </c>
      <c r="AD340" s="337" t="s">
        <v>258</v>
      </c>
      <c r="AE340" s="337" t="s">
        <v>741</v>
      </c>
      <c r="AF340" s="269"/>
      <c r="AG340" s="337" t="s">
        <v>145</v>
      </c>
      <c r="AH340" s="337" t="s">
        <v>999</v>
      </c>
      <c r="AI340" s="337" t="s">
        <v>14</v>
      </c>
      <c r="AJ340" s="337" t="s">
        <v>211</v>
      </c>
      <c r="AK340" s="337"/>
      <c r="AL340" s="337" t="s">
        <v>666</v>
      </c>
      <c r="AM340" s="337" t="s">
        <v>1000</v>
      </c>
      <c r="AN340" s="337"/>
      <c r="AO340" s="337"/>
      <c r="AP340" s="337"/>
      <c r="AQ340" s="337" t="s">
        <v>670</v>
      </c>
      <c r="AR340" s="337">
        <v>600</v>
      </c>
      <c r="AS340" s="379">
        <v>5.2</v>
      </c>
      <c r="AT340" s="380" t="s">
        <v>1244</v>
      </c>
      <c r="AU340" s="337"/>
      <c r="AV340" s="337"/>
      <c r="AW340" s="337"/>
      <c r="AX340" s="381"/>
      <c r="AY340" s="381"/>
      <c r="AZ340" s="381"/>
      <c r="BA340" s="382">
        <v>1.1599999999999999</v>
      </c>
      <c r="BB340" s="380" t="s">
        <v>1001</v>
      </c>
      <c r="BC340" s="380" t="s">
        <v>215</v>
      </c>
      <c r="BD340" s="380" t="s">
        <v>216</v>
      </c>
      <c r="BE340" s="380" t="s">
        <v>217</v>
      </c>
      <c r="BF340" s="380" t="s">
        <v>962</v>
      </c>
      <c r="BG340" s="380">
        <f>IFERROR((BV340*(1-Assumptions!$K$3))*(1-BT340),0)</f>
        <v>22.368033599999993</v>
      </c>
      <c r="BH340" s="380"/>
      <c r="BI340" s="380"/>
      <c r="BJ340" s="380"/>
      <c r="BK340" s="380">
        <v>23.9</v>
      </c>
      <c r="BL340" s="380"/>
      <c r="BM340" s="380"/>
      <c r="BN340" s="380">
        <f t="shared" si="93"/>
        <v>23.9</v>
      </c>
      <c r="BO340" s="383">
        <f>IFERROR(((IF(BN340&gt;0,BN340)))*INDEX(Assumptions!$B:$B,MATCH(AB340,Assumptions!$A:$A,0)),0)</f>
        <v>0.47799999999999998</v>
      </c>
      <c r="BP340" s="380">
        <f>IFERROR(((IF(BN340&gt;0,BN340)))*INDEX(Assumptions!$C:$C,MATCH(AB340,Assumptions!$A:$A,0)),0)</f>
        <v>0</v>
      </c>
      <c r="BQ340" s="380">
        <f>IFERROR(((IF(BN340&gt;0,BN340)))*INDEX(Assumptions!$D:$D,MATCH(AB340,Assumptions!$A:$A,0)),0)</f>
        <v>4.7799999999999995E-2</v>
      </c>
      <c r="BR340" s="380">
        <f>IFERROR(((IF(BN340&gt;0,BN340)))*INDEX(Assumptions!$G:$G,MATCH(AC340,Assumptions!$F:$F,0)),0)</f>
        <v>0</v>
      </c>
      <c r="BS340" s="380">
        <f t="shared" si="94"/>
        <v>0.52579999999999993</v>
      </c>
      <c r="BT340" s="384">
        <f>IFERROR(INDEX(Assumptions!$B:$B,MATCH(AB340,Assumptions!$A:$A,0))+INDEX(Assumptions!$C:$C,MATCH(AB340,Assumptions!$A:$A,0))+INDEX(Assumptions!$D:$D,MATCH(AB340,Assumptions!$A:$A,0))+INDEX(Assumptions!$G:$G,MATCH(AC340,Assumptions!$F:$F,0)),0)</f>
        <v>2.1999999999999999E-2</v>
      </c>
      <c r="BU340" s="380">
        <f t="shared" si="89"/>
        <v>24.425799999999999</v>
      </c>
      <c r="BV340" s="380">
        <f t="shared" si="95"/>
        <v>51.98</v>
      </c>
      <c r="BW340" s="380">
        <f t="shared" si="96"/>
        <v>54.600840336134453</v>
      </c>
      <c r="BX340" s="337">
        <v>2.5</v>
      </c>
      <c r="BY340" s="380">
        <v>129.94999999999999</v>
      </c>
      <c r="BZ340" s="385">
        <v>1</v>
      </c>
      <c r="CA340" s="380">
        <f t="shared" si="97"/>
        <v>24.425799999999999</v>
      </c>
      <c r="CB340" s="380">
        <f t="shared" si="98"/>
        <v>51.98</v>
      </c>
      <c r="CC340" s="386">
        <f t="shared" si="90"/>
        <v>0.53009234320892651</v>
      </c>
      <c r="CD340" s="380">
        <f t="shared" si="99"/>
        <v>0</v>
      </c>
      <c r="CE340" s="380">
        <v>7.55</v>
      </c>
      <c r="CF340" s="380">
        <v>2.8</v>
      </c>
      <c r="CG340" s="381"/>
      <c r="CH340" s="381"/>
      <c r="CI340" s="381"/>
      <c r="CJ340" s="381"/>
      <c r="CK340" s="381"/>
      <c r="CL340" s="381"/>
      <c r="CM340" s="381"/>
      <c r="CN340" s="381"/>
      <c r="CO340" s="337"/>
      <c r="CP340" s="337"/>
      <c r="CQ340" s="337"/>
      <c r="CR340" s="387"/>
      <c r="CS340" s="387"/>
      <c r="CT340" s="387"/>
      <c r="CU340" s="387"/>
      <c r="CV340" s="392"/>
      <c r="CW340" s="387"/>
      <c r="CX340" s="388"/>
      <c r="CY340" s="389"/>
      <c r="CZ340" s="390"/>
      <c r="DA340" s="390"/>
      <c r="DB340" s="391"/>
      <c r="DC340" s="392"/>
      <c r="DD340" s="392"/>
      <c r="DE340" s="392"/>
      <c r="DF340" s="392"/>
      <c r="DG340" s="392"/>
      <c r="DH340" s="392"/>
      <c r="DI340" s="392"/>
      <c r="DJ340" s="392"/>
      <c r="DK340" s="392"/>
      <c r="DL340" s="388"/>
      <c r="DM340" s="388"/>
      <c r="DN340" s="388"/>
      <c r="DO340" s="388"/>
      <c r="DP340" s="393"/>
      <c r="DQ340" s="393"/>
      <c r="DR340" s="393"/>
      <c r="DS340" s="394">
        <f t="shared" si="91"/>
        <v>0</v>
      </c>
      <c r="DT340" s="394">
        <f t="shared" si="92"/>
        <v>0</v>
      </c>
    </row>
    <row r="341" spans="1:124" s="66" customFormat="1" ht="15" customHeight="1">
      <c r="A341" s="269">
        <v>4155</v>
      </c>
      <c r="B341" s="269" t="s">
        <v>1033</v>
      </c>
      <c r="C341" s="269" t="s">
        <v>995</v>
      </c>
      <c r="D341" s="269">
        <v>6507</v>
      </c>
      <c r="E341" s="269" t="s">
        <v>460</v>
      </c>
      <c r="F341" s="269" t="s">
        <v>996</v>
      </c>
      <c r="G341" s="269" t="s">
        <v>1092</v>
      </c>
      <c r="H341" s="269" t="s">
        <v>1305</v>
      </c>
      <c r="I341" s="375">
        <v>43542</v>
      </c>
      <c r="J341" s="269" t="s">
        <v>981</v>
      </c>
      <c r="K341" s="269" t="s">
        <v>1180</v>
      </c>
      <c r="L341" s="376" t="s">
        <v>211</v>
      </c>
      <c r="M341" s="269" t="s">
        <v>488</v>
      </c>
      <c r="N341" s="269">
        <v>62034231</v>
      </c>
      <c r="O341" s="377" t="s">
        <v>966</v>
      </c>
      <c r="P341" s="282" t="s">
        <v>489</v>
      </c>
      <c r="Q341" s="269" t="s">
        <v>211</v>
      </c>
      <c r="R341" s="269" t="s">
        <v>211</v>
      </c>
      <c r="S341" s="402" t="s">
        <v>997</v>
      </c>
      <c r="T341" s="337" t="s">
        <v>1284</v>
      </c>
      <c r="U341" s="337" t="s">
        <v>571</v>
      </c>
      <c r="V341" s="337" t="s">
        <v>1279</v>
      </c>
      <c r="W341" s="337" t="s">
        <v>979</v>
      </c>
      <c r="X341" s="337" t="s">
        <v>980</v>
      </c>
      <c r="Y341" s="337" t="s">
        <v>4</v>
      </c>
      <c r="Z341" s="337" t="s">
        <v>4</v>
      </c>
      <c r="AA341" s="337" t="s">
        <v>981</v>
      </c>
      <c r="AB341" s="337" t="s">
        <v>220</v>
      </c>
      <c r="AC341" s="337" t="s">
        <v>221</v>
      </c>
      <c r="AD341" s="337" t="s">
        <v>258</v>
      </c>
      <c r="AE341" s="337" t="s">
        <v>741</v>
      </c>
      <c r="AF341" s="269"/>
      <c r="AG341" s="337" t="s">
        <v>145</v>
      </c>
      <c r="AH341" s="337" t="s">
        <v>999</v>
      </c>
      <c r="AI341" s="337" t="s">
        <v>14</v>
      </c>
      <c r="AJ341" s="337" t="s">
        <v>211</v>
      </c>
      <c r="AK341" s="337"/>
      <c r="AL341" s="337" t="s">
        <v>666</v>
      </c>
      <c r="AM341" s="337" t="s">
        <v>1000</v>
      </c>
      <c r="AN341" s="337"/>
      <c r="AO341" s="337"/>
      <c r="AP341" s="337"/>
      <c r="AQ341" s="337" t="s">
        <v>670</v>
      </c>
      <c r="AR341" s="337">
        <v>700</v>
      </c>
      <c r="AS341" s="379">
        <v>5.2</v>
      </c>
      <c r="AT341" s="380" t="s">
        <v>1244</v>
      </c>
      <c r="AU341" s="337"/>
      <c r="AV341" s="337"/>
      <c r="AW341" s="337"/>
      <c r="AX341" s="381"/>
      <c r="AY341" s="381"/>
      <c r="AZ341" s="381"/>
      <c r="BA341" s="382">
        <v>1.3</v>
      </c>
      <c r="BB341" s="380" t="s">
        <v>1001</v>
      </c>
      <c r="BC341" s="380" t="s">
        <v>215</v>
      </c>
      <c r="BD341" s="380" t="s">
        <v>216</v>
      </c>
      <c r="BE341" s="380" t="s">
        <v>217</v>
      </c>
      <c r="BF341" s="380" t="s">
        <v>962</v>
      </c>
      <c r="BG341" s="380">
        <f>IFERROR((BV341*(1-Assumptions!$K$3))*(1-BT341),0)</f>
        <v>22.368033599999993</v>
      </c>
      <c r="BH341" s="380"/>
      <c r="BI341" s="380"/>
      <c r="BJ341" s="380"/>
      <c r="BK341" s="380">
        <v>23.9</v>
      </c>
      <c r="BL341" s="380"/>
      <c r="BM341" s="380"/>
      <c r="BN341" s="380">
        <f t="shared" si="93"/>
        <v>23.9</v>
      </c>
      <c r="BO341" s="383">
        <f>IFERROR(((IF(BN341&gt;0,BN341)))*INDEX(Assumptions!$B:$B,MATCH(AB341,Assumptions!$A:$A,0)),0)</f>
        <v>0.47799999999999998</v>
      </c>
      <c r="BP341" s="380">
        <f>IFERROR(((IF(BN341&gt;0,BN341)))*INDEX(Assumptions!$C:$C,MATCH(AB341,Assumptions!$A:$A,0)),0)</f>
        <v>0</v>
      </c>
      <c r="BQ341" s="380">
        <f>IFERROR(((IF(BN341&gt;0,BN341)))*INDEX(Assumptions!$D:$D,MATCH(AB341,Assumptions!$A:$A,0)),0)</f>
        <v>4.7799999999999995E-2</v>
      </c>
      <c r="BR341" s="380">
        <f>IFERROR(((IF(BN341&gt;0,BN341)))*INDEX(Assumptions!$G:$G,MATCH(AC341,Assumptions!$F:$F,0)),0)</f>
        <v>0</v>
      </c>
      <c r="BS341" s="380">
        <f t="shared" si="94"/>
        <v>0.52579999999999993</v>
      </c>
      <c r="BT341" s="384">
        <f>IFERROR(INDEX(Assumptions!$B:$B,MATCH(AB341,Assumptions!$A:$A,0))+INDEX(Assumptions!$C:$C,MATCH(AB341,Assumptions!$A:$A,0))+INDEX(Assumptions!$D:$D,MATCH(AB341,Assumptions!$A:$A,0))+INDEX(Assumptions!$G:$G,MATCH(AC341,Assumptions!$F:$F,0)),0)</f>
        <v>2.1999999999999999E-2</v>
      </c>
      <c r="BU341" s="380">
        <f t="shared" si="89"/>
        <v>24.425799999999999</v>
      </c>
      <c r="BV341" s="380">
        <f t="shared" si="95"/>
        <v>51.98</v>
      </c>
      <c r="BW341" s="380">
        <f t="shared" si="96"/>
        <v>54.600840336134453</v>
      </c>
      <c r="BX341" s="337">
        <v>2.5</v>
      </c>
      <c r="BY341" s="380">
        <v>129.94999999999999</v>
      </c>
      <c r="BZ341" s="385">
        <v>1</v>
      </c>
      <c r="CA341" s="380">
        <f t="shared" si="97"/>
        <v>24.425799999999999</v>
      </c>
      <c r="CB341" s="380">
        <f t="shared" si="98"/>
        <v>51.98</v>
      </c>
      <c r="CC341" s="386">
        <f t="shared" si="90"/>
        <v>0.53009234320892651</v>
      </c>
      <c r="CD341" s="380">
        <f t="shared" si="99"/>
        <v>0</v>
      </c>
      <c r="CE341" s="380">
        <v>7.55</v>
      </c>
      <c r="CF341" s="380">
        <v>2.8</v>
      </c>
      <c r="CG341" s="381"/>
      <c r="CH341" s="381"/>
      <c r="CI341" s="381"/>
      <c r="CJ341" s="381"/>
      <c r="CK341" s="381"/>
      <c r="CL341" s="381"/>
      <c r="CM341" s="381"/>
      <c r="CN341" s="381"/>
      <c r="CO341" s="337"/>
      <c r="CP341" s="337"/>
      <c r="CQ341" s="337"/>
      <c r="CR341" s="387"/>
      <c r="CS341" s="387"/>
      <c r="CT341" s="387"/>
      <c r="CU341" s="387"/>
      <c r="CV341" s="392"/>
      <c r="CW341" s="387"/>
      <c r="CX341" s="388"/>
      <c r="CY341" s="389"/>
      <c r="CZ341" s="390"/>
      <c r="DA341" s="390"/>
      <c r="DB341" s="391"/>
      <c r="DC341" s="392"/>
      <c r="DD341" s="392"/>
      <c r="DE341" s="392"/>
      <c r="DF341" s="392"/>
      <c r="DG341" s="392"/>
      <c r="DH341" s="392"/>
      <c r="DI341" s="392"/>
      <c r="DJ341" s="392"/>
      <c r="DK341" s="392"/>
      <c r="DL341" s="388"/>
      <c r="DM341" s="388"/>
      <c r="DN341" s="388"/>
      <c r="DO341" s="388"/>
      <c r="DP341" s="393"/>
      <c r="DQ341" s="393"/>
      <c r="DR341" s="393"/>
      <c r="DS341" s="394">
        <f t="shared" si="91"/>
        <v>0</v>
      </c>
      <c r="DT341" s="394">
        <f t="shared" si="92"/>
        <v>0</v>
      </c>
    </row>
    <row r="342" spans="1:124" s="66" customFormat="1" ht="15" customHeight="1">
      <c r="A342" s="269">
        <v>4160</v>
      </c>
      <c r="B342" s="269" t="s">
        <v>985</v>
      </c>
      <c r="C342" s="269" t="s">
        <v>986</v>
      </c>
      <c r="D342" s="269">
        <v>4032</v>
      </c>
      <c r="E342" s="269" t="s">
        <v>460</v>
      </c>
      <c r="F342" s="269" t="s">
        <v>987</v>
      </c>
      <c r="G342" s="269" t="s">
        <v>1092</v>
      </c>
      <c r="H342" s="269" t="s">
        <v>1305</v>
      </c>
      <c r="I342" s="375">
        <v>43542</v>
      </c>
      <c r="J342" s="269" t="s">
        <v>981</v>
      </c>
      <c r="K342" s="269" t="s">
        <v>1180</v>
      </c>
      <c r="L342" s="376" t="s">
        <v>211</v>
      </c>
      <c r="M342" s="269" t="s">
        <v>488</v>
      </c>
      <c r="N342" s="269">
        <v>62034231</v>
      </c>
      <c r="O342" s="377" t="s">
        <v>966</v>
      </c>
      <c r="P342" s="282" t="s">
        <v>489</v>
      </c>
      <c r="Q342" s="269"/>
      <c r="R342" s="269"/>
      <c r="S342" s="402" t="s">
        <v>211</v>
      </c>
      <c r="T342" s="337" t="s">
        <v>1284</v>
      </c>
      <c r="U342" s="337" t="s">
        <v>571</v>
      </c>
      <c r="V342" s="337" t="s">
        <v>1279</v>
      </c>
      <c r="W342" s="337" t="s">
        <v>570</v>
      </c>
      <c r="X342" s="337" t="s">
        <v>967</v>
      </c>
      <c r="Y342" s="337" t="s">
        <v>4</v>
      </c>
      <c r="Z342" s="337" t="s">
        <v>4</v>
      </c>
      <c r="AA342" s="337" t="s">
        <v>211</v>
      </c>
      <c r="AB342" s="337" t="s">
        <v>220</v>
      </c>
      <c r="AC342" s="337" t="s">
        <v>221</v>
      </c>
      <c r="AD342" s="337" t="s">
        <v>258</v>
      </c>
      <c r="AE342" s="337" t="s">
        <v>741</v>
      </c>
      <c r="AF342" s="269"/>
      <c r="AG342" s="337" t="s">
        <v>145</v>
      </c>
      <c r="AH342" s="337" t="s">
        <v>988</v>
      </c>
      <c r="AI342" s="337" t="s">
        <v>989</v>
      </c>
      <c r="AJ342" s="337" t="s">
        <v>211</v>
      </c>
      <c r="AK342" s="337"/>
      <c r="AL342" s="337" t="s">
        <v>990</v>
      </c>
      <c r="AM342" s="337" t="s">
        <v>991</v>
      </c>
      <c r="AN342" s="337"/>
      <c r="AO342" s="337"/>
      <c r="AP342" s="337"/>
      <c r="AQ342" s="337" t="s">
        <v>992</v>
      </c>
      <c r="AR342" s="337">
        <v>700</v>
      </c>
      <c r="AS342" s="379">
        <v>4.9000000000000004</v>
      </c>
      <c r="AT342" s="380" t="s">
        <v>1258</v>
      </c>
      <c r="AU342" s="337">
        <v>3000</v>
      </c>
      <c r="AV342" s="337"/>
      <c r="AW342" s="337"/>
      <c r="AX342" s="381"/>
      <c r="AY342" s="381"/>
      <c r="AZ342" s="381"/>
      <c r="BA342" s="382">
        <v>1.3</v>
      </c>
      <c r="BB342" s="380" t="s">
        <v>961</v>
      </c>
      <c r="BC342" s="380" t="s">
        <v>215</v>
      </c>
      <c r="BD342" s="380" t="s">
        <v>216</v>
      </c>
      <c r="BE342" s="380" t="s">
        <v>217</v>
      </c>
      <c r="BF342" s="380" t="s">
        <v>962</v>
      </c>
      <c r="BG342" s="380">
        <f>IFERROR((BV342*(1-Assumptions!$K$3))*(1-BT342),0)</f>
        <v>22.368033599999993</v>
      </c>
      <c r="BH342" s="380"/>
      <c r="BI342" s="380"/>
      <c r="BJ342" s="380"/>
      <c r="BK342" s="380">
        <v>23</v>
      </c>
      <c r="BL342" s="380"/>
      <c r="BM342" s="380"/>
      <c r="BN342" s="380">
        <f t="shared" si="93"/>
        <v>23</v>
      </c>
      <c r="BO342" s="383">
        <f>IFERROR(((IF(BN342&gt;0,BN342)))*INDEX(Assumptions!$B:$B,MATCH(AB342,Assumptions!$A:$A,0)),0)</f>
        <v>0.46</v>
      </c>
      <c r="BP342" s="380">
        <f>IFERROR(((IF(BN342&gt;0,BN342)))*INDEX(Assumptions!$C:$C,MATCH(AB342,Assumptions!$A:$A,0)),0)</f>
        <v>0</v>
      </c>
      <c r="BQ342" s="380">
        <f>IFERROR(((IF(BN342&gt;0,BN342)))*INDEX(Assumptions!$D:$D,MATCH(AB342,Assumptions!$A:$A,0)),0)</f>
        <v>4.5999999999999999E-2</v>
      </c>
      <c r="BR342" s="380">
        <f>IFERROR(((IF(BN342&gt;0,BN342)))*INDEX(Assumptions!$G:$G,MATCH(AC342,Assumptions!$F:$F,0)),0)</f>
        <v>0</v>
      </c>
      <c r="BS342" s="380">
        <f t="shared" si="94"/>
        <v>0.50600000000000001</v>
      </c>
      <c r="BT342" s="384">
        <f>IFERROR(INDEX(Assumptions!$B:$B,MATCH(AB342,Assumptions!$A:$A,0))+INDEX(Assumptions!$C:$C,MATCH(AB342,Assumptions!$A:$A,0))+INDEX(Assumptions!$D:$D,MATCH(AB342,Assumptions!$A:$A,0))+INDEX(Assumptions!$G:$G,MATCH(AC342,Assumptions!$F:$F,0)),0)</f>
        <v>2.1999999999999999E-2</v>
      </c>
      <c r="BU342" s="380">
        <f t="shared" si="89"/>
        <v>23.506</v>
      </c>
      <c r="BV342" s="380">
        <f t="shared" si="95"/>
        <v>51.98</v>
      </c>
      <c r="BW342" s="380">
        <f t="shared" si="96"/>
        <v>54.600840336134453</v>
      </c>
      <c r="BX342" s="337">
        <v>2.5</v>
      </c>
      <c r="BY342" s="380">
        <v>129.94999999999999</v>
      </c>
      <c r="BZ342" s="385">
        <v>1</v>
      </c>
      <c r="CA342" s="380">
        <f t="shared" si="97"/>
        <v>23.506</v>
      </c>
      <c r="CB342" s="380">
        <f t="shared" si="98"/>
        <v>51.98</v>
      </c>
      <c r="CC342" s="386">
        <f t="shared" si="90"/>
        <v>0.54778761061946901</v>
      </c>
      <c r="CD342" s="380">
        <f t="shared" si="99"/>
        <v>0</v>
      </c>
      <c r="CE342" s="380"/>
      <c r="CF342" s="380">
        <v>3.7</v>
      </c>
      <c r="CG342" s="381"/>
      <c r="CH342" s="381"/>
      <c r="CI342" s="381"/>
      <c r="CJ342" s="381"/>
      <c r="CK342" s="381"/>
      <c r="CL342" s="381"/>
      <c r="CM342" s="381"/>
      <c r="CN342" s="381">
        <v>43327</v>
      </c>
      <c r="CO342" s="337"/>
      <c r="CP342" s="337"/>
      <c r="CQ342" s="337"/>
      <c r="CR342" s="387"/>
      <c r="CS342" s="387"/>
      <c r="CT342" s="387"/>
      <c r="CU342" s="387"/>
      <c r="CV342" s="392"/>
      <c r="CW342" s="403"/>
      <c r="CX342" s="388"/>
      <c r="CY342" s="389"/>
      <c r="CZ342" s="390"/>
      <c r="DA342" s="390"/>
      <c r="DB342" s="391"/>
      <c r="DC342" s="392"/>
      <c r="DD342" s="392"/>
      <c r="DE342" s="392"/>
      <c r="DF342" s="392"/>
      <c r="DG342" s="392"/>
      <c r="DH342" s="392"/>
      <c r="DI342" s="392"/>
      <c r="DJ342" s="392"/>
      <c r="DK342" s="392"/>
      <c r="DL342" s="388"/>
      <c r="DM342" s="388"/>
      <c r="DN342" s="388"/>
      <c r="DO342" s="388"/>
      <c r="DP342" s="393"/>
      <c r="DQ342" s="393"/>
      <c r="DR342" s="393"/>
      <c r="DS342" s="394">
        <f t="shared" si="91"/>
        <v>0</v>
      </c>
      <c r="DT342" s="394">
        <f t="shared" si="92"/>
        <v>0</v>
      </c>
    </row>
    <row r="343" spans="1:124" s="66" customFormat="1" ht="15" customHeight="1">
      <c r="A343" s="269">
        <v>4165</v>
      </c>
      <c r="B343" s="269" t="s">
        <v>1027</v>
      </c>
      <c r="C343" s="269" t="s">
        <v>986</v>
      </c>
      <c r="D343" s="269">
        <v>4013</v>
      </c>
      <c r="E343" s="269" t="s">
        <v>427</v>
      </c>
      <c r="F343" s="269" t="s">
        <v>1028</v>
      </c>
      <c r="G343" s="269" t="s">
        <v>1092</v>
      </c>
      <c r="H343" s="269" t="s">
        <v>1305</v>
      </c>
      <c r="I343" s="375">
        <v>43542</v>
      </c>
      <c r="J343" s="269" t="s">
        <v>981</v>
      </c>
      <c r="K343" s="269" t="s">
        <v>1180</v>
      </c>
      <c r="L343" s="376" t="s">
        <v>211</v>
      </c>
      <c r="M343" s="269" t="s">
        <v>488</v>
      </c>
      <c r="N343" s="269">
        <v>62046231</v>
      </c>
      <c r="O343" s="377" t="s">
        <v>955</v>
      </c>
      <c r="P343" s="282" t="s">
        <v>219</v>
      </c>
      <c r="Q343" s="269" t="s">
        <v>211</v>
      </c>
      <c r="R343" s="269" t="s">
        <v>211</v>
      </c>
      <c r="S343" s="402" t="s">
        <v>1019</v>
      </c>
      <c r="T343" s="337" t="s">
        <v>1283</v>
      </c>
      <c r="U343" s="337" t="s">
        <v>559</v>
      </c>
      <c r="V343" s="337" t="s">
        <v>1278</v>
      </c>
      <c r="W343" s="337" t="s">
        <v>560</v>
      </c>
      <c r="X343" s="337" t="s">
        <v>998</v>
      </c>
      <c r="Y343" s="337" t="s">
        <v>4</v>
      </c>
      <c r="Z343" s="337" t="s">
        <v>4</v>
      </c>
      <c r="AA343" s="337" t="s">
        <v>981</v>
      </c>
      <c r="AB343" s="337" t="s">
        <v>220</v>
      </c>
      <c r="AC343" s="337" t="s">
        <v>221</v>
      </c>
      <c r="AD343" s="337" t="s">
        <v>258</v>
      </c>
      <c r="AE343" s="337" t="s">
        <v>741</v>
      </c>
      <c r="AF343" s="269"/>
      <c r="AG343" s="337" t="s">
        <v>222</v>
      </c>
      <c r="AH343" s="337" t="s">
        <v>633</v>
      </c>
      <c r="AI343" s="337"/>
      <c r="AJ343" s="337" t="s">
        <v>211</v>
      </c>
      <c r="AK343" s="337"/>
      <c r="AL343" s="337" t="s">
        <v>666</v>
      </c>
      <c r="AM343" s="337" t="s">
        <v>667</v>
      </c>
      <c r="AN343" s="337"/>
      <c r="AO343" s="337"/>
      <c r="AP343" s="337"/>
      <c r="AQ343" s="337" t="s">
        <v>670</v>
      </c>
      <c r="AR343" s="337">
        <v>600</v>
      </c>
      <c r="AS343" s="379">
        <v>4.8</v>
      </c>
      <c r="AT343" s="380" t="s">
        <v>1247</v>
      </c>
      <c r="AU343" s="337"/>
      <c r="AV343" s="337"/>
      <c r="AW343" s="337"/>
      <c r="AX343" s="381"/>
      <c r="AY343" s="381"/>
      <c r="AZ343" s="381"/>
      <c r="BA343" s="382">
        <v>1.24</v>
      </c>
      <c r="BB343" s="380"/>
      <c r="BC343" s="380" t="s">
        <v>215</v>
      </c>
      <c r="BD343" s="380" t="s">
        <v>216</v>
      </c>
      <c r="BE343" s="380" t="s">
        <v>217</v>
      </c>
      <c r="BF343" s="380" t="s">
        <v>962</v>
      </c>
      <c r="BG343" s="380">
        <f>IFERROR((BV343*(1-Assumptions!$K$3))*(1-BT343),0)</f>
        <v>22.368033599999993</v>
      </c>
      <c r="BH343" s="380"/>
      <c r="BI343" s="380"/>
      <c r="BJ343" s="380"/>
      <c r="BK343" s="380">
        <v>22.6</v>
      </c>
      <c r="BL343" s="380"/>
      <c r="BM343" s="380"/>
      <c r="BN343" s="380">
        <f t="shared" si="93"/>
        <v>22.6</v>
      </c>
      <c r="BO343" s="383">
        <f>IFERROR(((IF(BN343&gt;0,BN343)))*INDEX(Assumptions!$B:$B,MATCH(AB343,Assumptions!$A:$A,0)),0)</f>
        <v>0.45200000000000001</v>
      </c>
      <c r="BP343" s="380">
        <f>IFERROR(((IF(BN343&gt;0,BN343)))*INDEX(Assumptions!$C:$C,MATCH(AB343,Assumptions!$A:$A,0)),0)</f>
        <v>0</v>
      </c>
      <c r="BQ343" s="380">
        <f>IFERROR(((IF(BN343&gt;0,BN343)))*INDEX(Assumptions!$D:$D,MATCH(AB343,Assumptions!$A:$A,0)),0)</f>
        <v>4.5200000000000004E-2</v>
      </c>
      <c r="BR343" s="380">
        <f>IFERROR(((IF(BN343&gt;0,BN343)))*INDEX(Assumptions!$G:$G,MATCH(AC343,Assumptions!$F:$F,0)),0)</f>
        <v>0</v>
      </c>
      <c r="BS343" s="380">
        <f t="shared" si="94"/>
        <v>0.49720000000000003</v>
      </c>
      <c r="BT343" s="384">
        <f>IFERROR(INDEX(Assumptions!$B:$B,MATCH(AB343,Assumptions!$A:$A,0))+INDEX(Assumptions!$C:$C,MATCH(AB343,Assumptions!$A:$A,0))+INDEX(Assumptions!$D:$D,MATCH(AB343,Assumptions!$A:$A,0))+INDEX(Assumptions!$G:$G,MATCH(AC343,Assumptions!$F:$F,0)),0)</f>
        <v>2.1999999999999999E-2</v>
      </c>
      <c r="BU343" s="380">
        <f t="shared" si="89"/>
        <v>23.097200000000001</v>
      </c>
      <c r="BV343" s="380">
        <f t="shared" si="95"/>
        <v>51.98</v>
      </c>
      <c r="BW343" s="380">
        <f t="shared" si="96"/>
        <v>54.600840336134453</v>
      </c>
      <c r="BX343" s="337">
        <v>2.5</v>
      </c>
      <c r="BY343" s="380">
        <v>129.94999999999999</v>
      </c>
      <c r="BZ343" s="385">
        <v>1</v>
      </c>
      <c r="CA343" s="380">
        <f t="shared" si="97"/>
        <v>23.097200000000001</v>
      </c>
      <c r="CB343" s="380">
        <f t="shared" si="98"/>
        <v>51.98</v>
      </c>
      <c r="CC343" s="386">
        <f t="shared" si="90"/>
        <v>0.55565217391304345</v>
      </c>
      <c r="CD343" s="380">
        <f t="shared" si="99"/>
        <v>0</v>
      </c>
      <c r="CE343" s="380">
        <v>5.7</v>
      </c>
      <c r="CF343" s="380"/>
      <c r="CG343" s="381"/>
      <c r="CH343" s="381"/>
      <c r="CI343" s="381"/>
      <c r="CJ343" s="381"/>
      <c r="CK343" s="381"/>
      <c r="CL343" s="381"/>
      <c r="CM343" s="381"/>
      <c r="CN343" s="381"/>
      <c r="CO343" s="337"/>
      <c r="CP343" s="337"/>
      <c r="CQ343" s="337"/>
      <c r="CR343" s="387"/>
      <c r="CS343" s="387"/>
      <c r="CT343" s="387"/>
      <c r="CU343" s="387"/>
      <c r="CV343" s="392"/>
      <c r="CW343" s="387"/>
      <c r="CX343" s="388"/>
      <c r="CY343" s="389"/>
      <c r="CZ343" s="390"/>
      <c r="DA343" s="390"/>
      <c r="DB343" s="391"/>
      <c r="DC343" s="392"/>
      <c r="DD343" s="392"/>
      <c r="DE343" s="392"/>
      <c r="DF343" s="392"/>
      <c r="DG343" s="392"/>
      <c r="DH343" s="392"/>
      <c r="DI343" s="392"/>
      <c r="DJ343" s="392"/>
      <c r="DK343" s="392"/>
      <c r="DL343" s="388"/>
      <c r="DM343" s="388"/>
      <c r="DN343" s="388"/>
      <c r="DO343" s="388"/>
      <c r="DP343" s="393"/>
      <c r="DQ343" s="393"/>
      <c r="DR343" s="393"/>
      <c r="DS343" s="394">
        <f t="shared" si="91"/>
        <v>0</v>
      </c>
      <c r="DT343" s="394">
        <f t="shared" si="92"/>
        <v>0</v>
      </c>
    </row>
    <row r="344" spans="1:124" s="66" customFormat="1" ht="15" customHeight="1">
      <c r="A344" s="269">
        <v>4170</v>
      </c>
      <c r="B344" s="269" t="s">
        <v>1030</v>
      </c>
      <c r="C344" s="269" t="s">
        <v>986</v>
      </c>
      <c r="D344" s="269">
        <v>4013</v>
      </c>
      <c r="E344" s="270" t="s">
        <v>465</v>
      </c>
      <c r="F344" s="270" t="s">
        <v>1028</v>
      </c>
      <c r="G344" s="270" t="s">
        <v>1092</v>
      </c>
      <c r="H344" s="270" t="s">
        <v>1305</v>
      </c>
      <c r="I344" s="354">
        <v>43542</v>
      </c>
      <c r="J344" s="270"/>
      <c r="K344" s="270" t="s">
        <v>1180</v>
      </c>
      <c r="L344" s="364" t="s">
        <v>211</v>
      </c>
      <c r="M344" s="270" t="s">
        <v>488</v>
      </c>
      <c r="N344" s="270">
        <v>62034231</v>
      </c>
      <c r="O344" s="325" t="s">
        <v>966</v>
      </c>
      <c r="P344" s="326" t="s">
        <v>489</v>
      </c>
      <c r="Q344" s="270" t="s">
        <v>211</v>
      </c>
      <c r="R344" s="270" t="s">
        <v>211</v>
      </c>
      <c r="S344" s="327" t="s">
        <v>1019</v>
      </c>
      <c r="T344" s="272" t="s">
        <v>1284</v>
      </c>
      <c r="U344" s="272" t="s">
        <v>565</v>
      </c>
      <c r="V344" s="272" t="s">
        <v>1279</v>
      </c>
      <c r="W344" s="272" t="s">
        <v>979</v>
      </c>
      <c r="X344" s="272" t="s">
        <v>980</v>
      </c>
      <c r="Y344" s="272" t="s">
        <v>4</v>
      </c>
      <c r="Z344" s="272" t="s">
        <v>4</v>
      </c>
      <c r="AA344" s="272" t="s">
        <v>981</v>
      </c>
      <c r="AB344" s="272" t="s">
        <v>220</v>
      </c>
      <c r="AC344" s="272" t="s">
        <v>221</v>
      </c>
      <c r="AD344" s="272" t="s">
        <v>258</v>
      </c>
      <c r="AE344" s="272" t="s">
        <v>741</v>
      </c>
      <c r="AF344" s="270"/>
      <c r="AG344" s="272" t="s">
        <v>592</v>
      </c>
      <c r="AH344" s="272" t="s">
        <v>1020</v>
      </c>
      <c r="AI344" s="272"/>
      <c r="AJ344" s="272" t="s">
        <v>211</v>
      </c>
      <c r="AK344" s="272"/>
      <c r="AL344" s="272" t="s">
        <v>666</v>
      </c>
      <c r="AM344" s="272" t="s">
        <v>667</v>
      </c>
      <c r="AN344" s="272"/>
      <c r="AO344" s="272"/>
      <c r="AP344" s="272"/>
      <c r="AQ344" s="272" t="s">
        <v>670</v>
      </c>
      <c r="AR344" s="272">
        <v>700</v>
      </c>
      <c r="AS344" s="366"/>
      <c r="AT344" s="273" t="s">
        <v>1263</v>
      </c>
      <c r="AU344" s="272"/>
      <c r="AV344" s="272"/>
      <c r="AW344" s="272"/>
      <c r="AX344" s="332"/>
      <c r="AY344" s="332"/>
      <c r="AZ344" s="332"/>
      <c r="BA344" s="446">
        <v>1.23</v>
      </c>
      <c r="BB344" s="273"/>
      <c r="BC344" s="273" t="s">
        <v>215</v>
      </c>
      <c r="BD344" s="273" t="s">
        <v>216</v>
      </c>
      <c r="BE344" s="273" t="s">
        <v>217</v>
      </c>
      <c r="BF344" s="273" t="s">
        <v>962</v>
      </c>
      <c r="BG344" s="273">
        <f>IFERROR((BV344*(1-Assumptions!$K$3))*(1-BT344),0)</f>
        <v>22.368033599999993</v>
      </c>
      <c r="BH344" s="273"/>
      <c r="BI344" s="273"/>
      <c r="BJ344" s="273"/>
      <c r="BK344" s="273">
        <v>22.8</v>
      </c>
      <c r="BL344" s="273"/>
      <c r="BM344" s="273"/>
      <c r="BN344" s="273">
        <f>IF(BM344&gt;0,BM344,IF(BL344&gt;0,BL344,IF(BK344&gt;0,BK344,IF(BJ344&gt;0,BJ344,IF(BI344&gt;0,BI344,0)))))</f>
        <v>22.8</v>
      </c>
      <c r="BO344" s="328">
        <f>IFERROR(((IF(BN344&gt;0,BN344)))*INDEX(Assumptions!$B:$B,MATCH(AB344,Assumptions!$A:$A,0)),0)</f>
        <v>0.45600000000000002</v>
      </c>
      <c r="BP344" s="273">
        <f>IFERROR(((IF(BN344&gt;0,BN344)))*INDEX(Assumptions!$C:$C,MATCH(AB344,Assumptions!$A:$A,0)),0)</f>
        <v>0</v>
      </c>
      <c r="BQ344" s="273">
        <f>IFERROR(((IF(BN344&gt;0,BN344)))*INDEX(Assumptions!$D:$D,MATCH(AB344,Assumptions!$A:$A,0)),0)</f>
        <v>4.5600000000000002E-2</v>
      </c>
      <c r="BR344" s="273">
        <f>IFERROR(((IF(BN344&gt;0,BN344)))*INDEX(Assumptions!$G:$G,MATCH(AC344,Assumptions!$F:$F,0)),0)</f>
        <v>0</v>
      </c>
      <c r="BS344" s="273">
        <f>SUM(BO344:BR344)</f>
        <v>0.50160000000000005</v>
      </c>
      <c r="BT344" s="329">
        <f>IFERROR(INDEX(Assumptions!$B:$B,MATCH(AB344,Assumptions!$A:$A,0))+INDEX(Assumptions!$C:$C,MATCH(AB344,Assumptions!$A:$A,0))+INDEX(Assumptions!$D:$D,MATCH(AB344,Assumptions!$A:$A,0))+INDEX(Assumptions!$G:$G,MATCH(AC344,Assumptions!$F:$F,0)),0)</f>
        <v>2.1999999999999999E-2</v>
      </c>
      <c r="BU344" s="273">
        <f>((IF(BN344&gt;0,BN344,IF(BJ344&gt;0,BJ344,IF(BI344&gt;0, BI344,0)))))+BS344</f>
        <v>23.301600000000001</v>
      </c>
      <c r="BV344" s="273">
        <f>BY344/BX344</f>
        <v>51.98</v>
      </c>
      <c r="BW344" s="273">
        <f>BY344/2.38</f>
        <v>54.600840336134453</v>
      </c>
      <c r="BX344" s="272">
        <v>2.5</v>
      </c>
      <c r="BY344" s="273">
        <v>129.94999999999999</v>
      </c>
      <c r="BZ344" s="330">
        <v>1</v>
      </c>
      <c r="CA344" s="273">
        <f>IF(BU344=0,"",BU344*BZ344)</f>
        <v>23.301600000000001</v>
      </c>
      <c r="CB344" s="273">
        <f>IF(BN344=0,"",BZ344*BV344)</f>
        <v>51.98</v>
      </c>
      <c r="CC344" s="367">
        <f>IF(SUM(BI344:BN344)=0,0,(BV344-BU344)/BV344)</f>
        <v>0.55171989226625617</v>
      </c>
      <c r="CD344" s="273">
        <f>BH344*CR344</f>
        <v>0</v>
      </c>
      <c r="CE344" s="273">
        <v>5.7</v>
      </c>
      <c r="CF344" s="273">
        <v>2.9</v>
      </c>
      <c r="CG344" s="332"/>
      <c r="CH344" s="332"/>
      <c r="CI344" s="332"/>
      <c r="CJ344" s="332"/>
      <c r="CK344" s="332"/>
      <c r="CL344" s="332"/>
      <c r="CM344" s="332"/>
      <c r="CN344" s="332"/>
      <c r="CO344" s="272"/>
      <c r="CP344" s="272"/>
      <c r="CQ344" s="272"/>
      <c r="CR344" s="173"/>
      <c r="CS344" s="173"/>
      <c r="CT344" s="173"/>
      <c r="CU344" s="173"/>
      <c r="CV344" s="372"/>
      <c r="CW344" s="173"/>
      <c r="CX344" s="368"/>
      <c r="CY344" s="369"/>
      <c r="CZ344" s="370"/>
      <c r="DA344" s="370"/>
      <c r="DB344" s="371"/>
      <c r="DC344" s="372"/>
      <c r="DD344" s="372"/>
      <c r="DE344" s="372"/>
      <c r="DF344" s="372"/>
      <c r="DG344" s="372"/>
      <c r="DH344" s="372"/>
      <c r="DI344" s="372"/>
      <c r="DJ344" s="372"/>
      <c r="DK344" s="372"/>
      <c r="DL344" s="368"/>
      <c r="DM344" s="368"/>
      <c r="DN344" s="368"/>
      <c r="DO344" s="368"/>
      <c r="DP344" s="373"/>
      <c r="DQ344" s="373"/>
      <c r="DR344" s="373"/>
      <c r="DS344" s="374">
        <f t="shared" si="91"/>
        <v>0</v>
      </c>
      <c r="DT344" s="374">
        <f t="shared" si="92"/>
        <v>0</v>
      </c>
    </row>
    <row r="345" spans="1:124" s="66" customFormat="1" ht="15" customHeight="1">
      <c r="A345" s="269">
        <v>4175</v>
      </c>
      <c r="B345" s="269" t="s">
        <v>1005</v>
      </c>
      <c r="C345" s="269" t="s">
        <v>953</v>
      </c>
      <c r="D345" s="269">
        <v>3005</v>
      </c>
      <c r="E345" s="270" t="s">
        <v>1006</v>
      </c>
      <c r="F345" s="270" t="s">
        <v>1007</v>
      </c>
      <c r="G345" s="270" t="s">
        <v>1092</v>
      </c>
      <c r="H345" s="270" t="s">
        <v>1305</v>
      </c>
      <c r="I345" s="354">
        <v>43634</v>
      </c>
      <c r="J345" s="270"/>
      <c r="K345" s="270" t="s">
        <v>1180</v>
      </c>
      <c r="L345" s="364" t="s">
        <v>211</v>
      </c>
      <c r="M345" s="270" t="s">
        <v>488</v>
      </c>
      <c r="N345" s="270">
        <v>62046231</v>
      </c>
      <c r="O345" s="325" t="s">
        <v>955</v>
      </c>
      <c r="P345" s="326" t="s">
        <v>219</v>
      </c>
      <c r="Q345" s="270" t="s">
        <v>211</v>
      </c>
      <c r="R345" s="270" t="s">
        <v>211</v>
      </c>
      <c r="S345" s="327" t="s">
        <v>997</v>
      </c>
      <c r="T345" s="272" t="s">
        <v>1285</v>
      </c>
      <c r="U345" s="272" t="s">
        <v>564</v>
      </c>
      <c r="V345" s="272" t="s">
        <v>1278</v>
      </c>
      <c r="W345" s="272" t="s">
        <v>560</v>
      </c>
      <c r="X345" s="272" t="s">
        <v>998</v>
      </c>
      <c r="Y345" s="272" t="s">
        <v>4</v>
      </c>
      <c r="Z345" s="272" t="s">
        <v>4</v>
      </c>
      <c r="AA345" s="272" t="s">
        <v>981</v>
      </c>
      <c r="AB345" s="272" t="s">
        <v>220</v>
      </c>
      <c r="AC345" s="272" t="s">
        <v>221</v>
      </c>
      <c r="AD345" s="272" t="s">
        <v>258</v>
      </c>
      <c r="AE345" s="272" t="s">
        <v>741</v>
      </c>
      <c r="AF345" s="270"/>
      <c r="AG345" s="272" t="s">
        <v>222</v>
      </c>
      <c r="AH345" s="272" t="s">
        <v>1008</v>
      </c>
      <c r="AI345" s="272" t="s">
        <v>1009</v>
      </c>
      <c r="AJ345" s="272" t="s">
        <v>211</v>
      </c>
      <c r="AK345" s="272"/>
      <c r="AL345" s="272" t="s">
        <v>658</v>
      </c>
      <c r="AM345" s="272" t="s">
        <v>1010</v>
      </c>
      <c r="AN345" s="272"/>
      <c r="AO345" s="272"/>
      <c r="AP345" s="272"/>
      <c r="AQ345" s="272" t="s">
        <v>670</v>
      </c>
      <c r="AR345" s="272">
        <v>600</v>
      </c>
      <c r="AS345" s="366">
        <v>5.75</v>
      </c>
      <c r="AT345" s="273" t="s">
        <v>1245</v>
      </c>
      <c r="AU345" s="272"/>
      <c r="AV345" s="272"/>
      <c r="AW345" s="272"/>
      <c r="AX345" s="332"/>
      <c r="AY345" s="332"/>
      <c r="AZ345" s="332"/>
      <c r="BA345" s="446">
        <v>1.35</v>
      </c>
      <c r="BB345" s="273" t="s">
        <v>1001</v>
      </c>
      <c r="BC345" s="273" t="s">
        <v>215</v>
      </c>
      <c r="BD345" s="273" t="s">
        <v>216</v>
      </c>
      <c r="BE345" s="273" t="s">
        <v>217</v>
      </c>
      <c r="BF345" s="273" t="s">
        <v>962</v>
      </c>
      <c r="BG345" s="273">
        <f>IFERROR((BV345*(1-Assumptions!$K$3))*(1-BT345),0)</f>
        <v>24.089313599999997</v>
      </c>
      <c r="BH345" s="273"/>
      <c r="BI345" s="273"/>
      <c r="BJ345" s="273"/>
      <c r="BK345" s="273">
        <v>25.5</v>
      </c>
      <c r="BL345" s="273"/>
      <c r="BM345" s="273"/>
      <c r="BN345" s="273">
        <f>IF(BM345&gt;0,BM345,IF(BL345&gt;0,BL345,IF(BK345&gt;0,BK345,IF(BJ345&gt;0,BJ345,IF(BI345&gt;0,BI345,0)))))</f>
        <v>25.5</v>
      </c>
      <c r="BO345" s="328">
        <f>IFERROR(((IF(BN345&gt;0,BN345)))*INDEX(Assumptions!$B:$B,MATCH(AB345,Assumptions!$A:$A,0)),0)</f>
        <v>0.51</v>
      </c>
      <c r="BP345" s="273">
        <f>IFERROR(((IF(BN345&gt;0,BN345)))*INDEX(Assumptions!$C:$C,MATCH(AB345,Assumptions!$A:$A,0)),0)</f>
        <v>0</v>
      </c>
      <c r="BQ345" s="273">
        <f>IFERROR(((IF(BN345&gt;0,BN345)))*INDEX(Assumptions!$D:$D,MATCH(AB345,Assumptions!$A:$A,0)),0)</f>
        <v>5.1000000000000004E-2</v>
      </c>
      <c r="BR345" s="273">
        <f>IFERROR(((IF(BN345&gt;0,BN345)))*INDEX(Assumptions!$G:$G,MATCH(AC345,Assumptions!$F:$F,0)),0)</f>
        <v>0</v>
      </c>
      <c r="BS345" s="273">
        <f>SUM(BO345:BR345)</f>
        <v>0.56100000000000005</v>
      </c>
      <c r="BT345" s="329">
        <f>IFERROR(INDEX(Assumptions!$B:$B,MATCH(AB345,Assumptions!$A:$A,0))+INDEX(Assumptions!$C:$C,MATCH(AB345,Assumptions!$A:$A,0))+INDEX(Assumptions!$D:$D,MATCH(AB345,Assumptions!$A:$A,0))+INDEX(Assumptions!$G:$G,MATCH(AC345,Assumptions!$F:$F,0)),0)</f>
        <v>2.1999999999999999E-2</v>
      </c>
      <c r="BU345" s="273">
        <f>((IF(BN345&gt;0,BN345,IF(BJ345&gt;0,BJ345,IF(BI345&gt;0, BI345,0)))))+BS345</f>
        <v>26.061</v>
      </c>
      <c r="BV345" s="273">
        <f>BY345/BX345</f>
        <v>55.98</v>
      </c>
      <c r="BW345" s="273">
        <f>BY345/2.38</f>
        <v>58.80252100840336</v>
      </c>
      <c r="BX345" s="272">
        <v>2.5</v>
      </c>
      <c r="BY345" s="273">
        <v>139.94999999999999</v>
      </c>
      <c r="BZ345" s="330">
        <v>1</v>
      </c>
      <c r="CA345" s="273">
        <f>IF(BU345=0,"",BU345*BZ345)</f>
        <v>26.061</v>
      </c>
      <c r="CB345" s="273">
        <f>IF(BN345=0,"",BZ345*BV345)</f>
        <v>55.98</v>
      </c>
      <c r="CC345" s="367">
        <f>IF(SUM(BI345:BN345)=0,0,(BV345-BU345)/BV345)</f>
        <v>0.5344587352625938</v>
      </c>
      <c r="CD345" s="273">
        <f>BH345*CR345</f>
        <v>0</v>
      </c>
      <c r="CE345" s="273">
        <v>5.75</v>
      </c>
      <c r="CF345" s="273">
        <v>2.8</v>
      </c>
      <c r="CG345" s="332"/>
      <c r="CH345" s="332"/>
      <c r="CI345" s="332"/>
      <c r="CJ345" s="332"/>
      <c r="CK345" s="332"/>
      <c r="CL345" s="332"/>
      <c r="CM345" s="332"/>
      <c r="CN345" s="332"/>
      <c r="CO345" s="272"/>
      <c r="CP345" s="272"/>
      <c r="CQ345" s="272"/>
      <c r="CR345" s="173"/>
      <c r="CS345" s="173"/>
      <c r="CT345" s="173"/>
      <c r="CU345" s="173"/>
      <c r="CV345" s="372"/>
      <c r="CW345" s="173"/>
      <c r="CX345" s="368"/>
      <c r="CY345" s="369"/>
      <c r="CZ345" s="370"/>
      <c r="DA345" s="370"/>
      <c r="DB345" s="371"/>
      <c r="DC345" s="372"/>
      <c r="DD345" s="372"/>
      <c r="DE345" s="372"/>
      <c r="DF345" s="372"/>
      <c r="DG345" s="372"/>
      <c r="DH345" s="372"/>
      <c r="DI345" s="372"/>
      <c r="DJ345" s="372"/>
      <c r="DK345" s="372"/>
      <c r="DL345" s="368"/>
      <c r="DM345" s="368"/>
      <c r="DN345" s="368"/>
      <c r="DO345" s="368"/>
      <c r="DP345" s="373"/>
      <c r="DQ345" s="373"/>
      <c r="DR345" s="373"/>
      <c r="DS345" s="374">
        <f t="shared" si="91"/>
        <v>0</v>
      </c>
      <c r="DT345" s="374">
        <f t="shared" si="92"/>
        <v>0</v>
      </c>
    </row>
    <row r="346" spans="1:124" s="66" customFormat="1" ht="15" customHeight="1">
      <c r="A346" s="269">
        <v>4180</v>
      </c>
      <c r="B346" s="269" t="s">
        <v>1012</v>
      </c>
      <c r="C346" s="269" t="s">
        <v>953</v>
      </c>
      <c r="D346" s="269">
        <v>3005</v>
      </c>
      <c r="E346" s="270" t="s">
        <v>460</v>
      </c>
      <c r="F346" s="270" t="s">
        <v>1007</v>
      </c>
      <c r="G346" s="270" t="s">
        <v>1092</v>
      </c>
      <c r="H346" s="270" t="s">
        <v>1305</v>
      </c>
      <c r="I346" s="354">
        <v>43634</v>
      </c>
      <c r="J346" s="270"/>
      <c r="K346" s="270" t="s">
        <v>1180</v>
      </c>
      <c r="L346" s="364" t="s">
        <v>211</v>
      </c>
      <c r="M346" s="270" t="s">
        <v>488</v>
      </c>
      <c r="N346" s="270">
        <v>62034231</v>
      </c>
      <c r="O346" s="325" t="s">
        <v>966</v>
      </c>
      <c r="P346" s="326" t="s">
        <v>489</v>
      </c>
      <c r="Q346" s="270" t="s">
        <v>211</v>
      </c>
      <c r="R346" s="270" t="s">
        <v>211</v>
      </c>
      <c r="S346" s="327" t="s">
        <v>997</v>
      </c>
      <c r="T346" s="272" t="s">
        <v>1284</v>
      </c>
      <c r="U346" s="272" t="s">
        <v>571</v>
      </c>
      <c r="V346" s="272" t="s">
        <v>1279</v>
      </c>
      <c r="W346" s="272" t="s">
        <v>979</v>
      </c>
      <c r="X346" s="272" t="s">
        <v>980</v>
      </c>
      <c r="Y346" s="272" t="s">
        <v>4</v>
      </c>
      <c r="Z346" s="272" t="s">
        <v>4</v>
      </c>
      <c r="AA346" s="272" t="s">
        <v>981</v>
      </c>
      <c r="AB346" s="272" t="s">
        <v>220</v>
      </c>
      <c r="AC346" s="272" t="s">
        <v>221</v>
      </c>
      <c r="AD346" s="272" t="s">
        <v>258</v>
      </c>
      <c r="AE346" s="272" t="s">
        <v>741</v>
      </c>
      <c r="AF346" s="270"/>
      <c r="AG346" s="272" t="s">
        <v>222</v>
      </c>
      <c r="AH346" s="272" t="s">
        <v>1008</v>
      </c>
      <c r="AI346" s="272" t="s">
        <v>1009</v>
      </c>
      <c r="AJ346" s="272" t="s">
        <v>211</v>
      </c>
      <c r="AK346" s="272"/>
      <c r="AL346" s="272" t="s">
        <v>658</v>
      </c>
      <c r="AM346" s="272" t="s">
        <v>1010</v>
      </c>
      <c r="AN346" s="272"/>
      <c r="AO346" s="272"/>
      <c r="AP346" s="272"/>
      <c r="AQ346" s="272" t="s">
        <v>670</v>
      </c>
      <c r="AR346" s="272">
        <v>700</v>
      </c>
      <c r="AS346" s="366">
        <v>5.75</v>
      </c>
      <c r="AT346" s="273" t="s">
        <v>1245</v>
      </c>
      <c r="AU346" s="272"/>
      <c r="AV346" s="272"/>
      <c r="AW346" s="272"/>
      <c r="AX346" s="332"/>
      <c r="AY346" s="332"/>
      <c r="AZ346" s="332"/>
      <c r="BA346" s="446">
        <v>1.72</v>
      </c>
      <c r="BB346" s="273" t="s">
        <v>1001</v>
      </c>
      <c r="BC346" s="273" t="s">
        <v>215</v>
      </c>
      <c r="BD346" s="273" t="s">
        <v>216</v>
      </c>
      <c r="BE346" s="273" t="s">
        <v>217</v>
      </c>
      <c r="BF346" s="273" t="s">
        <v>962</v>
      </c>
      <c r="BG346" s="273">
        <f>IFERROR((BV346*(1-Assumptions!$K$3))*(1-BT346),0)</f>
        <v>24.089313599999997</v>
      </c>
      <c r="BH346" s="273"/>
      <c r="BI346" s="273"/>
      <c r="BJ346" s="273"/>
      <c r="BK346" s="273">
        <v>26</v>
      </c>
      <c r="BL346" s="273"/>
      <c r="BM346" s="273"/>
      <c r="BN346" s="273">
        <f>IF(BM346&gt;0,BM346,IF(BL346&gt;0,BL346,IF(BK346&gt;0,BK346,IF(BJ346&gt;0,BJ346,IF(BI346&gt;0,BI346,0)))))</f>
        <v>26</v>
      </c>
      <c r="BO346" s="328">
        <f>IFERROR(((IF(BN346&gt;0,BN346)))*INDEX(Assumptions!$B:$B,MATCH(AB346,Assumptions!$A:$A,0)),0)</f>
        <v>0.52</v>
      </c>
      <c r="BP346" s="273">
        <f>IFERROR(((IF(BN346&gt;0,BN346)))*INDEX(Assumptions!$C:$C,MATCH(AB346,Assumptions!$A:$A,0)),0)</f>
        <v>0</v>
      </c>
      <c r="BQ346" s="273">
        <f>IFERROR(((IF(BN346&gt;0,BN346)))*INDEX(Assumptions!$D:$D,MATCH(AB346,Assumptions!$A:$A,0)),0)</f>
        <v>5.2000000000000005E-2</v>
      </c>
      <c r="BR346" s="273">
        <f>IFERROR(((IF(BN346&gt;0,BN346)))*INDEX(Assumptions!$G:$G,MATCH(AC346,Assumptions!$F:$F,0)),0)</f>
        <v>0</v>
      </c>
      <c r="BS346" s="273">
        <f>SUM(BO346:BR346)</f>
        <v>0.57200000000000006</v>
      </c>
      <c r="BT346" s="329">
        <f>IFERROR(INDEX(Assumptions!$B:$B,MATCH(AB346,Assumptions!$A:$A,0))+INDEX(Assumptions!$C:$C,MATCH(AB346,Assumptions!$A:$A,0))+INDEX(Assumptions!$D:$D,MATCH(AB346,Assumptions!$A:$A,0))+INDEX(Assumptions!$G:$G,MATCH(AC346,Assumptions!$F:$F,0)),0)</f>
        <v>2.1999999999999999E-2</v>
      </c>
      <c r="BU346" s="273">
        <f>((IF(BN346&gt;0,BN346,IF(BJ346&gt;0,BJ346,IF(BI346&gt;0, BI346,0)))))+BS346</f>
        <v>26.571999999999999</v>
      </c>
      <c r="BV346" s="273">
        <f>BY346/BX346</f>
        <v>55.98</v>
      </c>
      <c r="BW346" s="273">
        <f>BY346/2.38</f>
        <v>58.80252100840336</v>
      </c>
      <c r="BX346" s="272">
        <v>2.5</v>
      </c>
      <c r="BY346" s="273">
        <v>139.94999999999999</v>
      </c>
      <c r="BZ346" s="330">
        <v>1</v>
      </c>
      <c r="CA346" s="273">
        <f>IF(BU346=0,"",BU346*BZ346)</f>
        <v>26.571999999999999</v>
      </c>
      <c r="CB346" s="273">
        <f>IF(BN346=0,"",BZ346*BV346)</f>
        <v>55.98</v>
      </c>
      <c r="CC346" s="367">
        <f>IF(SUM(BI346:BN346)=0,0,(BV346-BU346)/BV346)</f>
        <v>0.52533047516970344</v>
      </c>
      <c r="CD346" s="273">
        <f>BH346*CR346</f>
        <v>0</v>
      </c>
      <c r="CE346" s="273">
        <v>5.75</v>
      </c>
      <c r="CF346" s="273">
        <v>3</v>
      </c>
      <c r="CG346" s="332"/>
      <c r="CH346" s="332"/>
      <c r="CI346" s="332"/>
      <c r="CJ346" s="332"/>
      <c r="CK346" s="332"/>
      <c r="CL346" s="332"/>
      <c r="CM346" s="332"/>
      <c r="CN346" s="332"/>
      <c r="CO346" s="272"/>
      <c r="CP346" s="272"/>
      <c r="CQ346" s="272"/>
      <c r="CR346" s="173"/>
      <c r="CS346" s="173"/>
      <c r="CT346" s="173"/>
      <c r="CU346" s="173"/>
      <c r="CV346" s="372"/>
      <c r="CW346" s="173"/>
      <c r="CX346" s="368"/>
      <c r="CY346" s="369"/>
      <c r="CZ346" s="370"/>
      <c r="DA346" s="370"/>
      <c r="DB346" s="371"/>
      <c r="DC346" s="372"/>
      <c r="DD346" s="372"/>
      <c r="DE346" s="372"/>
      <c r="DF346" s="372"/>
      <c r="DG346" s="372"/>
      <c r="DH346" s="372"/>
      <c r="DI346" s="372"/>
      <c r="DJ346" s="372"/>
      <c r="DK346" s="372"/>
      <c r="DL346" s="368"/>
      <c r="DM346" s="368"/>
      <c r="DN346" s="368"/>
      <c r="DO346" s="368"/>
      <c r="DP346" s="373"/>
      <c r="DQ346" s="373"/>
      <c r="DR346" s="373"/>
      <c r="DS346" s="374">
        <f t="shared" si="91"/>
        <v>0</v>
      </c>
      <c r="DT346" s="374">
        <f t="shared" si="92"/>
        <v>0</v>
      </c>
    </row>
    <row r="347" spans="1:124" s="66" customFormat="1" ht="15" customHeight="1">
      <c r="A347" s="269">
        <v>4195</v>
      </c>
      <c r="B347" s="269" t="s">
        <v>1142</v>
      </c>
      <c r="C347" s="269" t="s">
        <v>492</v>
      </c>
      <c r="D347" s="269">
        <v>2500</v>
      </c>
      <c r="E347" s="270" t="s">
        <v>1143</v>
      </c>
      <c r="F347" s="270" t="s">
        <v>1016</v>
      </c>
      <c r="G347" s="270" t="s">
        <v>1092</v>
      </c>
      <c r="H347" s="270" t="s">
        <v>1305</v>
      </c>
      <c r="I347" s="354">
        <v>43542</v>
      </c>
      <c r="J347" s="270"/>
      <c r="K347" s="270" t="s">
        <v>1180</v>
      </c>
      <c r="L347" s="364" t="s">
        <v>211</v>
      </c>
      <c r="M347" s="270" t="s">
        <v>488</v>
      </c>
      <c r="N347" s="270">
        <v>62046231</v>
      </c>
      <c r="O347" s="325" t="s">
        <v>955</v>
      </c>
      <c r="P347" s="326" t="s">
        <v>219</v>
      </c>
      <c r="Q347" s="270" t="s">
        <v>211</v>
      </c>
      <c r="R347" s="270" t="s">
        <v>1016</v>
      </c>
      <c r="S347" s="270" t="s">
        <v>1016</v>
      </c>
      <c r="T347" s="272" t="s">
        <v>561</v>
      </c>
      <c r="U347" s="272" t="s">
        <v>1144</v>
      </c>
      <c r="V347" s="272" t="s">
        <v>1278</v>
      </c>
      <c r="W347" s="272" t="s">
        <v>560</v>
      </c>
      <c r="X347" s="272" t="s">
        <v>998</v>
      </c>
      <c r="Y347" s="272" t="s">
        <v>4</v>
      </c>
      <c r="Z347" s="272" t="s">
        <v>4</v>
      </c>
      <c r="AA347" s="272" t="s">
        <v>981</v>
      </c>
      <c r="AB347" s="272" t="s">
        <v>220</v>
      </c>
      <c r="AC347" s="272" t="s">
        <v>221</v>
      </c>
      <c r="AD347" s="272" t="s">
        <v>258</v>
      </c>
      <c r="AE347" s="272" t="s">
        <v>741</v>
      </c>
      <c r="AF347" s="270"/>
      <c r="AG347" s="272" t="s">
        <v>222</v>
      </c>
      <c r="AH347" s="272" t="s">
        <v>633</v>
      </c>
      <c r="AI347" s="272"/>
      <c r="AJ347" s="272" t="s">
        <v>211</v>
      </c>
      <c r="AK347" s="272"/>
      <c r="AL347" s="272" t="s">
        <v>666</v>
      </c>
      <c r="AM347" s="272" t="s">
        <v>667</v>
      </c>
      <c r="AN347" s="272"/>
      <c r="AO347" s="272"/>
      <c r="AP347" s="272"/>
      <c r="AQ347" s="272" t="s">
        <v>670</v>
      </c>
      <c r="AR347" s="272">
        <v>600</v>
      </c>
      <c r="AS347" s="366">
        <v>4.8</v>
      </c>
      <c r="AT347" s="273" t="s">
        <v>1247</v>
      </c>
      <c r="AU347" s="272"/>
      <c r="AV347" s="272"/>
      <c r="AW347" s="272"/>
      <c r="AX347" s="332"/>
      <c r="AY347" s="332"/>
      <c r="AZ347" s="332"/>
      <c r="BA347" s="446">
        <v>1.3</v>
      </c>
      <c r="BB347" s="273"/>
      <c r="BC347" s="273" t="s">
        <v>215</v>
      </c>
      <c r="BD347" s="273" t="s">
        <v>216</v>
      </c>
      <c r="BE347" s="273" t="s">
        <v>217</v>
      </c>
      <c r="BF347" s="273" t="s">
        <v>962</v>
      </c>
      <c r="BG347" s="273">
        <f>IFERROR((BV347*(1-Assumptions!$K$3))*(1-BT347),0)</f>
        <v>17.2041936</v>
      </c>
      <c r="BH347" s="273"/>
      <c r="BI347" s="273"/>
      <c r="BJ347" s="273"/>
      <c r="BK347" s="273">
        <v>17.399999999999999</v>
      </c>
      <c r="BL347" s="273"/>
      <c r="BM347" s="273"/>
      <c r="BN347" s="273">
        <f>IF(BM347&gt;0,BM347,IF(BL347&gt;0,BL347,IF(BK347&gt;0,BK347,IF(BJ347&gt;0,BJ347,IF(BI347&gt;0,BI347,0)))))</f>
        <v>17.399999999999999</v>
      </c>
      <c r="BO347" s="328">
        <f>IFERROR(((IF(BN347&gt;0,BN347)))*INDEX(Assumptions!$B:$B,MATCH(AB347,Assumptions!$A:$A,0)),0)</f>
        <v>0.34799999999999998</v>
      </c>
      <c r="BP347" s="273">
        <f>IFERROR(((IF(BN347&gt;0,BN347)))*INDEX(Assumptions!$C:$C,MATCH(AB347,Assumptions!$A:$A,0)),0)</f>
        <v>0</v>
      </c>
      <c r="BQ347" s="273">
        <f>IFERROR(((IF(BN347&gt;0,BN347)))*INDEX(Assumptions!$D:$D,MATCH(AB347,Assumptions!$A:$A,0)),0)</f>
        <v>3.4799999999999998E-2</v>
      </c>
      <c r="BR347" s="273">
        <f>IFERROR(((IF(BN347&gt;0,BN347)))*INDEX(Assumptions!$G:$G,MATCH(AC347,Assumptions!$F:$F,0)),0)</f>
        <v>0</v>
      </c>
      <c r="BS347" s="273">
        <f>SUM(BO347:BR347)</f>
        <v>0.38279999999999997</v>
      </c>
      <c r="BT347" s="329">
        <f>IFERROR(INDEX(Assumptions!$B:$B,MATCH(AB347,Assumptions!$A:$A,0))+INDEX(Assumptions!$C:$C,MATCH(AB347,Assumptions!$A:$A,0))+INDEX(Assumptions!$D:$D,MATCH(AB347,Assumptions!$A:$A,0))+INDEX(Assumptions!$G:$G,MATCH(AC347,Assumptions!$F:$F,0)),0)</f>
        <v>2.1999999999999999E-2</v>
      </c>
      <c r="BU347" s="273">
        <f>((IF(BN347&gt;0,BN347,IF(BJ347&gt;0,BJ347,IF(BI347&gt;0, BI347,0)))))+BS347</f>
        <v>17.782799999999998</v>
      </c>
      <c r="BV347" s="273">
        <f>BY347/BX347</f>
        <v>39.980000000000004</v>
      </c>
      <c r="BW347" s="273">
        <f>BY347/2.38</f>
        <v>41.995798319327733</v>
      </c>
      <c r="BX347" s="272">
        <v>2.5</v>
      </c>
      <c r="BY347" s="273">
        <v>99.95</v>
      </c>
      <c r="BZ347" s="330">
        <v>1</v>
      </c>
      <c r="CA347" s="273">
        <f>IF(BU347=0,"",BU347*BZ347)</f>
        <v>17.782799999999998</v>
      </c>
      <c r="CB347" s="273">
        <f>IF(BN347=0,"",BZ347*BV347)</f>
        <v>39.980000000000004</v>
      </c>
      <c r="CC347" s="367">
        <f>IF(SUM(BI347:BN347)=0,0,(BV347-BU347)/BV347)</f>
        <v>0.55520760380190104</v>
      </c>
      <c r="CD347" s="273">
        <f>BH347*CR347</f>
        <v>0</v>
      </c>
      <c r="CE347" s="273">
        <v>0.75</v>
      </c>
      <c r="CF347" s="273">
        <v>2.8</v>
      </c>
      <c r="CG347" s="332"/>
      <c r="CH347" s="332"/>
      <c r="CI347" s="332"/>
      <c r="CJ347" s="332"/>
      <c r="CK347" s="332"/>
      <c r="CL347" s="332"/>
      <c r="CM347" s="332"/>
      <c r="CN347" s="332"/>
      <c r="CO347" s="272"/>
      <c r="CP347" s="272"/>
      <c r="CQ347" s="272"/>
      <c r="CR347" s="173"/>
      <c r="CS347" s="173"/>
      <c r="CT347" s="173"/>
      <c r="CU347" s="173"/>
      <c r="CV347" s="372"/>
      <c r="CW347" s="173"/>
      <c r="CX347" s="368"/>
      <c r="CY347" s="369"/>
      <c r="CZ347" s="370"/>
      <c r="DA347" s="370"/>
      <c r="DB347" s="371"/>
      <c r="DC347" s="372"/>
      <c r="DD347" s="372"/>
      <c r="DE347" s="372"/>
      <c r="DF347" s="372"/>
      <c r="DG347" s="372"/>
      <c r="DH347" s="372"/>
      <c r="DI347" s="372"/>
      <c r="DJ347" s="372"/>
      <c r="DK347" s="372"/>
      <c r="DL347" s="368"/>
      <c r="DM347" s="368"/>
      <c r="DN347" s="368"/>
      <c r="DO347" s="368"/>
      <c r="DP347" s="373"/>
      <c r="DQ347" s="373"/>
      <c r="DR347" s="373"/>
      <c r="DS347" s="374">
        <f t="shared" si="91"/>
        <v>0</v>
      </c>
      <c r="DT347" s="374">
        <f t="shared" si="92"/>
        <v>0</v>
      </c>
    </row>
    <row r="348" spans="1:124" s="66" customFormat="1" ht="15" customHeight="1">
      <c r="A348" s="269">
        <v>4210</v>
      </c>
      <c r="B348" s="269" t="s">
        <v>1013</v>
      </c>
      <c r="C348" s="400" t="s">
        <v>971</v>
      </c>
      <c r="D348" s="269">
        <v>6104</v>
      </c>
      <c r="E348" s="270" t="s">
        <v>433</v>
      </c>
      <c r="F348" s="270" t="s">
        <v>448</v>
      </c>
      <c r="G348" s="270" t="s">
        <v>1092</v>
      </c>
      <c r="H348" s="270" t="s">
        <v>1305</v>
      </c>
      <c r="I348" s="354">
        <v>43542</v>
      </c>
      <c r="J348" s="270" t="s">
        <v>981</v>
      </c>
      <c r="K348" s="270" t="s">
        <v>479</v>
      </c>
      <c r="L348" s="364" t="s">
        <v>211</v>
      </c>
      <c r="M348" s="270" t="s">
        <v>488</v>
      </c>
      <c r="N348" s="270">
        <v>62046239</v>
      </c>
      <c r="O348" s="270" t="s">
        <v>984</v>
      </c>
      <c r="P348" s="326" t="s">
        <v>219</v>
      </c>
      <c r="Q348" s="270"/>
      <c r="R348" s="270" t="s">
        <v>494</v>
      </c>
      <c r="S348" s="327" t="s">
        <v>1016</v>
      </c>
      <c r="T348" s="272" t="s">
        <v>1283</v>
      </c>
      <c r="U348" s="272" t="s">
        <v>563</v>
      </c>
      <c r="V348" s="272" t="s">
        <v>1278</v>
      </c>
      <c r="W348" s="272" t="s">
        <v>560</v>
      </c>
      <c r="X348" s="272" t="s">
        <v>956</v>
      </c>
      <c r="Y348" s="272" t="s">
        <v>4</v>
      </c>
      <c r="Z348" s="272" t="s">
        <v>4</v>
      </c>
      <c r="AA348" s="272" t="s">
        <v>981</v>
      </c>
      <c r="AB348" s="272" t="s">
        <v>220</v>
      </c>
      <c r="AC348" s="272" t="s">
        <v>221</v>
      </c>
      <c r="AD348" s="272" t="s">
        <v>258</v>
      </c>
      <c r="AE348" s="272" t="s">
        <v>741</v>
      </c>
      <c r="AF348" s="270"/>
      <c r="AG348" s="272" t="s">
        <v>145</v>
      </c>
      <c r="AH348" s="272" t="s">
        <v>630</v>
      </c>
      <c r="AI348" s="272" t="s">
        <v>644</v>
      </c>
      <c r="AJ348" s="272" t="s">
        <v>211</v>
      </c>
      <c r="AK348" s="272"/>
      <c r="AL348" s="272" t="s">
        <v>663</v>
      </c>
      <c r="AM348" s="272" t="s">
        <v>664</v>
      </c>
      <c r="AN348" s="272"/>
      <c r="AO348" s="272"/>
      <c r="AP348" s="272"/>
      <c r="AQ348" s="272" t="s">
        <v>670</v>
      </c>
      <c r="AR348" s="272">
        <v>650</v>
      </c>
      <c r="AS348" s="366">
        <v>5.4</v>
      </c>
      <c r="AT348" s="273" t="s">
        <v>1246</v>
      </c>
      <c r="AU348" s="272"/>
      <c r="AV348" s="272"/>
      <c r="AW348" s="272"/>
      <c r="AX348" s="332"/>
      <c r="AY348" s="332"/>
      <c r="AZ348" s="332"/>
      <c r="BA348" s="274">
        <v>1.3</v>
      </c>
      <c r="BB348" s="273"/>
      <c r="BC348" s="273" t="s">
        <v>215</v>
      </c>
      <c r="BD348" s="273" t="s">
        <v>216</v>
      </c>
      <c r="BE348" s="273" t="s">
        <v>217</v>
      </c>
      <c r="BF348" s="273" t="s">
        <v>962</v>
      </c>
      <c r="BG348" s="273">
        <f>IFERROR((BV348*(1-Assumptions!$K$3))*(1-BT348),0)</f>
        <v>18.925473599999997</v>
      </c>
      <c r="BH348" s="273"/>
      <c r="BI348" s="273"/>
      <c r="BJ348" s="273"/>
      <c r="BK348" s="273">
        <v>19.25</v>
      </c>
      <c r="BL348" s="273"/>
      <c r="BM348" s="273"/>
      <c r="BN348" s="273">
        <f t="shared" si="93"/>
        <v>19.25</v>
      </c>
      <c r="BO348" s="328">
        <f>IFERROR(((IF(BN348&gt;0,BN348)))*INDEX(Assumptions!$B:$B,MATCH(AB348,Assumptions!$A:$A,0)),0)</f>
        <v>0.38500000000000001</v>
      </c>
      <c r="BP348" s="273">
        <f>IFERROR(((IF(BN348&gt;0,BN348)))*INDEX(Assumptions!$C:$C,MATCH(AB348,Assumptions!$A:$A,0)),0)</f>
        <v>0</v>
      </c>
      <c r="BQ348" s="273">
        <f>IFERROR(((IF(BN348&gt;0,BN348)))*INDEX(Assumptions!$D:$D,MATCH(AB348,Assumptions!$A:$A,0)),0)</f>
        <v>3.85E-2</v>
      </c>
      <c r="BR348" s="273">
        <f>IFERROR(((IF(BN348&gt;0,BN348)))*INDEX(Assumptions!$G:$G,MATCH(AC348,Assumptions!$F:$F,0)),0)</f>
        <v>0</v>
      </c>
      <c r="BS348" s="273">
        <f t="shared" si="94"/>
        <v>0.42349999999999999</v>
      </c>
      <c r="BT348" s="329">
        <f>IFERROR(INDEX(Assumptions!$B:$B,MATCH(AB348,Assumptions!$A:$A,0))+INDEX(Assumptions!$C:$C,MATCH(AB348,Assumptions!$A:$A,0))+INDEX(Assumptions!$D:$D,MATCH(AB348,Assumptions!$A:$A,0))+INDEX(Assumptions!$G:$G,MATCH(AC348,Assumptions!$F:$F,0)),0)</f>
        <v>2.1999999999999999E-2</v>
      </c>
      <c r="BU348" s="273">
        <f t="shared" si="89"/>
        <v>19.673500000000001</v>
      </c>
      <c r="BV348" s="273">
        <f t="shared" si="95"/>
        <v>43.980000000000004</v>
      </c>
      <c r="BW348" s="273">
        <f t="shared" si="96"/>
        <v>46.19747899159664</v>
      </c>
      <c r="BX348" s="272">
        <v>2.5</v>
      </c>
      <c r="BY348" s="273">
        <v>109.95</v>
      </c>
      <c r="BZ348" s="330">
        <v>1</v>
      </c>
      <c r="CA348" s="273">
        <f t="shared" si="97"/>
        <v>19.673500000000001</v>
      </c>
      <c r="CB348" s="273">
        <f t="shared" si="98"/>
        <v>43.980000000000004</v>
      </c>
      <c r="CC348" s="367">
        <f t="shared" si="90"/>
        <v>0.55267166894042752</v>
      </c>
      <c r="CD348" s="273">
        <f t="shared" si="99"/>
        <v>0</v>
      </c>
      <c r="CE348" s="273">
        <v>0.75</v>
      </c>
      <c r="CF348" s="273">
        <v>3.4</v>
      </c>
      <c r="CG348" s="332"/>
      <c r="CH348" s="332"/>
      <c r="CI348" s="332"/>
      <c r="CJ348" s="332"/>
      <c r="CK348" s="332"/>
      <c r="CL348" s="332"/>
      <c r="CM348" s="332"/>
      <c r="CN348" s="332"/>
      <c r="CO348" s="272"/>
      <c r="CP348" s="272"/>
      <c r="CQ348" s="272"/>
      <c r="CR348" s="173"/>
      <c r="CS348" s="173"/>
      <c r="CT348" s="173"/>
      <c r="CU348" s="173"/>
      <c r="CV348" s="372"/>
      <c r="CW348" s="173"/>
      <c r="CX348" s="368"/>
      <c r="CY348" s="369"/>
      <c r="CZ348" s="370"/>
      <c r="DA348" s="370"/>
      <c r="DB348" s="371"/>
      <c r="DC348" s="372"/>
      <c r="DD348" s="372"/>
      <c r="DE348" s="372"/>
      <c r="DF348" s="372"/>
      <c r="DG348" s="372"/>
      <c r="DH348" s="372"/>
      <c r="DI348" s="372"/>
      <c r="DJ348" s="372"/>
      <c r="DK348" s="372"/>
      <c r="DL348" s="368"/>
      <c r="DM348" s="368"/>
      <c r="DN348" s="368"/>
      <c r="DO348" s="368"/>
      <c r="DP348" s="373"/>
      <c r="DQ348" s="373"/>
      <c r="DR348" s="373"/>
      <c r="DS348" s="374">
        <f t="shared" si="91"/>
        <v>0</v>
      </c>
      <c r="DT348" s="374">
        <f t="shared" si="92"/>
        <v>0</v>
      </c>
    </row>
    <row r="349" spans="1:124" s="66" customFormat="1" ht="15" customHeight="1">
      <c r="A349" s="269">
        <v>4215</v>
      </c>
      <c r="B349" s="269" t="s">
        <v>983</v>
      </c>
      <c r="C349" s="400" t="s">
        <v>971</v>
      </c>
      <c r="D349" s="269">
        <v>6104</v>
      </c>
      <c r="E349" s="270" t="s">
        <v>439</v>
      </c>
      <c r="F349" s="270" t="s">
        <v>448</v>
      </c>
      <c r="G349" s="270" t="s">
        <v>1092</v>
      </c>
      <c r="H349" s="270" t="s">
        <v>1305</v>
      </c>
      <c r="I349" s="354">
        <v>43542</v>
      </c>
      <c r="J349" s="270" t="s">
        <v>981</v>
      </c>
      <c r="K349" s="270" t="s">
        <v>479</v>
      </c>
      <c r="L349" s="364" t="s">
        <v>211</v>
      </c>
      <c r="M349" s="270" t="s">
        <v>488</v>
      </c>
      <c r="N349" s="270">
        <v>62046239</v>
      </c>
      <c r="O349" s="325" t="s">
        <v>955</v>
      </c>
      <c r="P349" s="326" t="s">
        <v>219</v>
      </c>
      <c r="Q349" s="270"/>
      <c r="R349" s="270" t="s">
        <v>494</v>
      </c>
      <c r="S349" s="327" t="s">
        <v>1016</v>
      </c>
      <c r="T349" s="272" t="s">
        <v>1283</v>
      </c>
      <c r="U349" s="272" t="s">
        <v>564</v>
      </c>
      <c r="V349" s="272" t="s">
        <v>1278</v>
      </c>
      <c r="W349" s="272" t="s">
        <v>560</v>
      </c>
      <c r="X349" s="272" t="s">
        <v>956</v>
      </c>
      <c r="Y349" s="272" t="s">
        <v>4</v>
      </c>
      <c r="Z349" s="272" t="s">
        <v>4</v>
      </c>
      <c r="AA349" s="272" t="s">
        <v>211</v>
      </c>
      <c r="AB349" s="272" t="s">
        <v>220</v>
      </c>
      <c r="AC349" s="272" t="s">
        <v>221</v>
      </c>
      <c r="AD349" s="272" t="s">
        <v>258</v>
      </c>
      <c r="AE349" s="272" t="s">
        <v>741</v>
      </c>
      <c r="AF349" s="270"/>
      <c r="AG349" s="272" t="s">
        <v>145</v>
      </c>
      <c r="AH349" s="272" t="s">
        <v>630</v>
      </c>
      <c r="AI349" s="272" t="s">
        <v>644</v>
      </c>
      <c r="AJ349" s="272" t="s">
        <v>211</v>
      </c>
      <c r="AK349" s="272"/>
      <c r="AL349" s="272" t="s">
        <v>663</v>
      </c>
      <c r="AM349" s="272" t="s">
        <v>664</v>
      </c>
      <c r="AN349" s="272"/>
      <c r="AO349" s="272"/>
      <c r="AP349" s="272"/>
      <c r="AQ349" s="272" t="s">
        <v>670</v>
      </c>
      <c r="AR349" s="272">
        <v>750</v>
      </c>
      <c r="AS349" s="366">
        <v>5.4</v>
      </c>
      <c r="AT349" s="273" t="s">
        <v>1246</v>
      </c>
      <c r="AU349" s="272"/>
      <c r="AV349" s="272"/>
      <c r="AW349" s="272"/>
      <c r="AX349" s="332"/>
      <c r="AY349" s="332"/>
      <c r="AZ349" s="332"/>
      <c r="BA349" s="274">
        <v>1.3</v>
      </c>
      <c r="BB349" s="273"/>
      <c r="BC349" s="273" t="s">
        <v>215</v>
      </c>
      <c r="BD349" s="273" t="s">
        <v>216</v>
      </c>
      <c r="BE349" s="273" t="s">
        <v>217</v>
      </c>
      <c r="BF349" s="273" t="s">
        <v>962</v>
      </c>
      <c r="BG349" s="273">
        <f>IFERROR((BV349*(1-Assumptions!$K$3))*(1-BT349),0)</f>
        <v>18.925473599999997</v>
      </c>
      <c r="BH349" s="273"/>
      <c r="BI349" s="273"/>
      <c r="BJ349" s="273"/>
      <c r="BK349" s="273">
        <v>19.25</v>
      </c>
      <c r="BL349" s="273"/>
      <c r="BM349" s="273"/>
      <c r="BN349" s="273">
        <f t="shared" si="93"/>
        <v>19.25</v>
      </c>
      <c r="BO349" s="328">
        <f>IFERROR(((IF(BN349&gt;0,BN349)))*INDEX(Assumptions!$B:$B,MATCH(AB349,Assumptions!$A:$A,0)),0)</f>
        <v>0.38500000000000001</v>
      </c>
      <c r="BP349" s="273">
        <f>IFERROR(((IF(BN349&gt;0,BN349)))*INDEX(Assumptions!$C:$C,MATCH(AB349,Assumptions!$A:$A,0)),0)</f>
        <v>0</v>
      </c>
      <c r="BQ349" s="273">
        <f>IFERROR(((IF(BN349&gt;0,BN349)))*INDEX(Assumptions!$D:$D,MATCH(AB349,Assumptions!$A:$A,0)),0)</f>
        <v>3.85E-2</v>
      </c>
      <c r="BR349" s="273">
        <f>IFERROR(((IF(BN349&gt;0,BN349)))*INDEX(Assumptions!$G:$G,MATCH(AC349,Assumptions!$F:$F,0)),0)</f>
        <v>0</v>
      </c>
      <c r="BS349" s="273">
        <f t="shared" si="94"/>
        <v>0.42349999999999999</v>
      </c>
      <c r="BT349" s="329">
        <f>IFERROR(INDEX(Assumptions!$B:$B,MATCH(AB349,Assumptions!$A:$A,0))+INDEX(Assumptions!$C:$C,MATCH(AB349,Assumptions!$A:$A,0))+INDEX(Assumptions!$D:$D,MATCH(AB349,Assumptions!$A:$A,0))+INDEX(Assumptions!$G:$G,MATCH(AC349,Assumptions!$F:$F,0)),0)</f>
        <v>2.1999999999999999E-2</v>
      </c>
      <c r="BU349" s="273">
        <f t="shared" si="89"/>
        <v>19.673500000000001</v>
      </c>
      <c r="BV349" s="273">
        <f t="shared" si="95"/>
        <v>43.980000000000004</v>
      </c>
      <c r="BW349" s="273">
        <f t="shared" si="96"/>
        <v>46.19747899159664</v>
      </c>
      <c r="BX349" s="272">
        <v>2.5</v>
      </c>
      <c r="BY349" s="273">
        <v>109.95</v>
      </c>
      <c r="BZ349" s="330">
        <v>1</v>
      </c>
      <c r="CA349" s="273">
        <f t="shared" si="97"/>
        <v>19.673500000000001</v>
      </c>
      <c r="CB349" s="273">
        <f t="shared" si="98"/>
        <v>43.980000000000004</v>
      </c>
      <c r="CC349" s="367">
        <f t="shared" si="90"/>
        <v>0.55267166894042752</v>
      </c>
      <c r="CD349" s="273">
        <f t="shared" si="99"/>
        <v>0</v>
      </c>
      <c r="CE349" s="273">
        <v>0.75</v>
      </c>
      <c r="CF349" s="273">
        <v>3.1</v>
      </c>
      <c r="CG349" s="332"/>
      <c r="CH349" s="332"/>
      <c r="CI349" s="332"/>
      <c r="CJ349" s="332"/>
      <c r="CK349" s="332"/>
      <c r="CL349" s="332"/>
      <c r="CM349" s="332"/>
      <c r="CN349" s="332"/>
      <c r="CO349" s="272"/>
      <c r="CP349" s="272"/>
      <c r="CQ349" s="272"/>
      <c r="CR349" s="173"/>
      <c r="CS349" s="173"/>
      <c r="CT349" s="173"/>
      <c r="CU349" s="173"/>
      <c r="CV349" s="372"/>
      <c r="CW349" s="173"/>
      <c r="CX349" s="368"/>
      <c r="CY349" s="369"/>
      <c r="CZ349" s="370"/>
      <c r="DA349" s="370"/>
      <c r="DB349" s="371"/>
      <c r="DC349" s="372"/>
      <c r="DD349" s="372"/>
      <c r="DE349" s="372"/>
      <c r="DF349" s="372"/>
      <c r="DG349" s="372"/>
      <c r="DH349" s="372"/>
      <c r="DI349" s="372"/>
      <c r="DJ349" s="372"/>
      <c r="DK349" s="372"/>
      <c r="DL349" s="368"/>
      <c r="DM349" s="368"/>
      <c r="DN349" s="368"/>
      <c r="DO349" s="368"/>
      <c r="DP349" s="373"/>
      <c r="DQ349" s="373"/>
      <c r="DR349" s="373"/>
      <c r="DS349" s="374">
        <f t="shared" si="91"/>
        <v>0</v>
      </c>
      <c r="DT349" s="374">
        <f t="shared" si="92"/>
        <v>0</v>
      </c>
    </row>
    <row r="350" spans="1:124" s="66" customFormat="1" ht="15" customHeight="1">
      <c r="A350" s="269">
        <v>4220</v>
      </c>
      <c r="B350" s="269" t="s">
        <v>974</v>
      </c>
      <c r="C350" s="400" t="s">
        <v>971</v>
      </c>
      <c r="D350" s="269">
        <v>6104</v>
      </c>
      <c r="E350" s="270" t="s">
        <v>465</v>
      </c>
      <c r="F350" s="270" t="s">
        <v>448</v>
      </c>
      <c r="G350" s="270" t="s">
        <v>1092</v>
      </c>
      <c r="H350" s="270" t="s">
        <v>1305</v>
      </c>
      <c r="I350" s="354">
        <v>43542</v>
      </c>
      <c r="J350" s="270" t="s">
        <v>981</v>
      </c>
      <c r="K350" s="270" t="s">
        <v>479</v>
      </c>
      <c r="L350" s="364" t="s">
        <v>211</v>
      </c>
      <c r="M350" s="270" t="s">
        <v>488</v>
      </c>
      <c r="N350" s="270">
        <v>62034231</v>
      </c>
      <c r="O350" s="325" t="s">
        <v>966</v>
      </c>
      <c r="P350" s="326" t="s">
        <v>489</v>
      </c>
      <c r="Q350" s="270"/>
      <c r="R350" s="270" t="s">
        <v>494</v>
      </c>
      <c r="S350" s="327" t="s">
        <v>1016</v>
      </c>
      <c r="T350" s="272" t="s">
        <v>1284</v>
      </c>
      <c r="U350" s="272" t="s">
        <v>565</v>
      </c>
      <c r="V350" s="272" t="s">
        <v>1279</v>
      </c>
      <c r="W350" s="272" t="s">
        <v>570</v>
      </c>
      <c r="X350" s="272" t="s">
        <v>967</v>
      </c>
      <c r="Y350" s="272" t="s">
        <v>4</v>
      </c>
      <c r="Z350" s="272" t="s">
        <v>4</v>
      </c>
      <c r="AA350" s="272" t="s">
        <v>211</v>
      </c>
      <c r="AB350" s="272" t="s">
        <v>220</v>
      </c>
      <c r="AC350" s="272" t="s">
        <v>221</v>
      </c>
      <c r="AD350" s="272" t="s">
        <v>258</v>
      </c>
      <c r="AE350" s="272" t="s">
        <v>741</v>
      </c>
      <c r="AF350" s="270"/>
      <c r="AG350" s="272" t="s">
        <v>145</v>
      </c>
      <c r="AH350" s="272" t="s">
        <v>630</v>
      </c>
      <c r="AI350" s="272" t="s">
        <v>644</v>
      </c>
      <c r="AJ350" s="272" t="s">
        <v>211</v>
      </c>
      <c r="AK350" s="272"/>
      <c r="AL350" s="272" t="s">
        <v>663</v>
      </c>
      <c r="AM350" s="272" t="s">
        <v>664</v>
      </c>
      <c r="AN350" s="272"/>
      <c r="AO350" s="272"/>
      <c r="AP350" s="272"/>
      <c r="AQ350" s="272" t="s">
        <v>670</v>
      </c>
      <c r="AR350" s="272">
        <v>700</v>
      </c>
      <c r="AS350" s="366">
        <v>5.4</v>
      </c>
      <c r="AT350" s="273" t="s">
        <v>1246</v>
      </c>
      <c r="AU350" s="272"/>
      <c r="AV350" s="272"/>
      <c r="AW350" s="272"/>
      <c r="AX350" s="332"/>
      <c r="AY350" s="332"/>
      <c r="AZ350" s="332"/>
      <c r="BA350" s="274">
        <v>1.4</v>
      </c>
      <c r="BB350" s="273"/>
      <c r="BC350" s="273" t="s">
        <v>215</v>
      </c>
      <c r="BD350" s="273" t="s">
        <v>216</v>
      </c>
      <c r="BE350" s="273" t="s">
        <v>217</v>
      </c>
      <c r="BF350" s="273" t="s">
        <v>962</v>
      </c>
      <c r="BG350" s="273">
        <f>IFERROR((BV350*(1-Assumptions!$K$3))*(1-BT350),0)</f>
        <v>18.925473599999997</v>
      </c>
      <c r="BH350" s="273"/>
      <c r="BI350" s="273"/>
      <c r="BJ350" s="273"/>
      <c r="BK350" s="273">
        <v>20</v>
      </c>
      <c r="BL350" s="273"/>
      <c r="BM350" s="273"/>
      <c r="BN350" s="273">
        <f t="shared" si="93"/>
        <v>20</v>
      </c>
      <c r="BO350" s="328">
        <f>IFERROR(((IF(BN350&gt;0,BN350)))*INDEX(Assumptions!$B:$B,MATCH(AB350,Assumptions!$A:$A,0)),0)</f>
        <v>0.4</v>
      </c>
      <c r="BP350" s="273">
        <f>IFERROR(((IF(BN350&gt;0,BN350)))*INDEX(Assumptions!$C:$C,MATCH(AB350,Assumptions!$A:$A,0)),0)</f>
        <v>0</v>
      </c>
      <c r="BQ350" s="273">
        <f>IFERROR(((IF(BN350&gt;0,BN350)))*INDEX(Assumptions!$D:$D,MATCH(AB350,Assumptions!$A:$A,0)),0)</f>
        <v>0.04</v>
      </c>
      <c r="BR350" s="273">
        <f>IFERROR(((IF(BN350&gt;0,BN350)))*INDEX(Assumptions!$G:$G,MATCH(AC350,Assumptions!$F:$F,0)),0)</f>
        <v>0</v>
      </c>
      <c r="BS350" s="273">
        <f t="shared" si="94"/>
        <v>0.44</v>
      </c>
      <c r="BT350" s="329">
        <f>IFERROR(INDEX(Assumptions!$B:$B,MATCH(AB350,Assumptions!$A:$A,0))+INDEX(Assumptions!$C:$C,MATCH(AB350,Assumptions!$A:$A,0))+INDEX(Assumptions!$D:$D,MATCH(AB350,Assumptions!$A:$A,0))+INDEX(Assumptions!$G:$G,MATCH(AC350,Assumptions!$F:$F,0)),0)</f>
        <v>2.1999999999999999E-2</v>
      </c>
      <c r="BU350" s="273">
        <f t="shared" si="89"/>
        <v>20.440000000000001</v>
      </c>
      <c r="BV350" s="273">
        <f t="shared" si="95"/>
        <v>43.980000000000004</v>
      </c>
      <c r="BW350" s="273">
        <f t="shared" si="96"/>
        <v>46.19747899159664</v>
      </c>
      <c r="BX350" s="272">
        <v>2.5</v>
      </c>
      <c r="BY350" s="273">
        <v>109.95</v>
      </c>
      <c r="BZ350" s="330">
        <v>1</v>
      </c>
      <c r="CA350" s="273">
        <f t="shared" si="97"/>
        <v>20.440000000000001</v>
      </c>
      <c r="CB350" s="273">
        <f t="shared" si="98"/>
        <v>43.980000000000004</v>
      </c>
      <c r="CC350" s="367">
        <f t="shared" si="90"/>
        <v>0.53524329240563895</v>
      </c>
      <c r="CD350" s="273">
        <f t="shared" si="99"/>
        <v>0</v>
      </c>
      <c r="CE350" s="273">
        <v>0.75</v>
      </c>
      <c r="CF350" s="273">
        <v>3.55</v>
      </c>
      <c r="CG350" s="332"/>
      <c r="CH350" s="332"/>
      <c r="CI350" s="332"/>
      <c r="CJ350" s="332"/>
      <c r="CK350" s="332"/>
      <c r="CL350" s="332"/>
      <c r="CM350" s="332"/>
      <c r="CN350" s="332"/>
      <c r="CO350" s="272"/>
      <c r="CP350" s="272"/>
      <c r="CQ350" s="272"/>
      <c r="CR350" s="173"/>
      <c r="CS350" s="173"/>
      <c r="CT350" s="173"/>
      <c r="CU350" s="173"/>
      <c r="CV350" s="372"/>
      <c r="CW350" s="173"/>
      <c r="CX350" s="368"/>
      <c r="CY350" s="369"/>
      <c r="CZ350" s="370"/>
      <c r="DA350" s="370"/>
      <c r="DB350" s="371"/>
      <c r="DC350" s="372"/>
      <c r="DD350" s="372"/>
      <c r="DE350" s="372"/>
      <c r="DF350" s="372"/>
      <c r="DG350" s="372"/>
      <c r="DH350" s="372"/>
      <c r="DI350" s="372"/>
      <c r="DJ350" s="372"/>
      <c r="DK350" s="372"/>
      <c r="DL350" s="368"/>
      <c r="DM350" s="368"/>
      <c r="DN350" s="368"/>
      <c r="DO350" s="368"/>
      <c r="DP350" s="373"/>
      <c r="DQ350" s="373"/>
      <c r="DR350" s="373"/>
      <c r="DS350" s="374">
        <f t="shared" si="91"/>
        <v>0</v>
      </c>
      <c r="DT350" s="374">
        <f t="shared" si="92"/>
        <v>0</v>
      </c>
    </row>
    <row r="351" spans="1:124" s="66" customFormat="1" ht="15" customHeight="1">
      <c r="A351" s="269">
        <v>4230</v>
      </c>
      <c r="B351" s="269" t="s">
        <v>993</v>
      </c>
      <c r="C351" s="400" t="s">
        <v>971</v>
      </c>
      <c r="D351" s="269">
        <v>6104</v>
      </c>
      <c r="E351" s="270" t="s">
        <v>469</v>
      </c>
      <c r="F351" s="270" t="s">
        <v>448</v>
      </c>
      <c r="G351" s="270" t="s">
        <v>1092</v>
      </c>
      <c r="H351" s="270" t="s">
        <v>1305</v>
      </c>
      <c r="I351" s="354">
        <v>43542</v>
      </c>
      <c r="J351" s="270" t="s">
        <v>981</v>
      </c>
      <c r="K351" s="270" t="s">
        <v>479</v>
      </c>
      <c r="L351" s="364" t="s">
        <v>211</v>
      </c>
      <c r="M351" s="270" t="s">
        <v>488</v>
      </c>
      <c r="N351" s="270">
        <v>62034231</v>
      </c>
      <c r="O351" s="325" t="s">
        <v>966</v>
      </c>
      <c r="P351" s="326" t="s">
        <v>489</v>
      </c>
      <c r="Q351" s="270"/>
      <c r="R351" s="270" t="s">
        <v>494</v>
      </c>
      <c r="S351" s="327" t="s">
        <v>1016</v>
      </c>
      <c r="T351" s="272" t="s">
        <v>1284</v>
      </c>
      <c r="U351" s="272" t="s">
        <v>572</v>
      </c>
      <c r="V351" s="272" t="s">
        <v>1279</v>
      </c>
      <c r="W351" s="272" t="s">
        <v>570</v>
      </c>
      <c r="X351" s="272" t="s">
        <v>967</v>
      </c>
      <c r="Y351" s="272" t="s">
        <v>4</v>
      </c>
      <c r="Z351" s="272" t="s">
        <v>4</v>
      </c>
      <c r="AA351" s="272" t="s">
        <v>211</v>
      </c>
      <c r="AB351" s="272" t="s">
        <v>220</v>
      </c>
      <c r="AC351" s="272" t="s">
        <v>221</v>
      </c>
      <c r="AD351" s="272" t="s">
        <v>258</v>
      </c>
      <c r="AE351" s="272" t="s">
        <v>741</v>
      </c>
      <c r="AF351" s="270"/>
      <c r="AG351" s="272" t="s">
        <v>145</v>
      </c>
      <c r="AH351" s="272" t="s">
        <v>630</v>
      </c>
      <c r="AI351" s="272" t="s">
        <v>644</v>
      </c>
      <c r="AJ351" s="272" t="s">
        <v>211</v>
      </c>
      <c r="AK351" s="272"/>
      <c r="AL351" s="272" t="s">
        <v>663</v>
      </c>
      <c r="AM351" s="272" t="s">
        <v>664</v>
      </c>
      <c r="AN351" s="272"/>
      <c r="AO351" s="272"/>
      <c r="AP351" s="272"/>
      <c r="AQ351" s="272" t="s">
        <v>670</v>
      </c>
      <c r="AR351" s="272">
        <v>800</v>
      </c>
      <c r="AS351" s="366">
        <v>5.4</v>
      </c>
      <c r="AT351" s="273" t="s">
        <v>1246</v>
      </c>
      <c r="AU351" s="272"/>
      <c r="AV351" s="272"/>
      <c r="AW351" s="272"/>
      <c r="AX351" s="332"/>
      <c r="AY351" s="332"/>
      <c r="AZ351" s="332"/>
      <c r="BA351" s="274">
        <v>1.4</v>
      </c>
      <c r="BB351" s="273"/>
      <c r="BC351" s="273" t="s">
        <v>215</v>
      </c>
      <c r="BD351" s="273" t="s">
        <v>216</v>
      </c>
      <c r="BE351" s="273" t="s">
        <v>217</v>
      </c>
      <c r="BF351" s="273" t="s">
        <v>962</v>
      </c>
      <c r="BG351" s="273">
        <f>IFERROR((BV351*(1-Assumptions!$K$3))*(1-BT351),0)</f>
        <v>18.925473599999997</v>
      </c>
      <c r="BH351" s="273"/>
      <c r="BI351" s="273"/>
      <c r="BJ351" s="273"/>
      <c r="BK351" s="273">
        <v>20</v>
      </c>
      <c r="BL351" s="273"/>
      <c r="BM351" s="273"/>
      <c r="BN351" s="273">
        <f t="shared" si="93"/>
        <v>20</v>
      </c>
      <c r="BO351" s="328">
        <f>IFERROR(((IF(BN351&gt;0,BN351)))*INDEX(Assumptions!$B:$B,MATCH(AB351,Assumptions!$A:$A,0)),0)</f>
        <v>0.4</v>
      </c>
      <c r="BP351" s="273">
        <f>IFERROR(((IF(BN351&gt;0,BN351)))*INDEX(Assumptions!$C:$C,MATCH(AB351,Assumptions!$A:$A,0)),0)</f>
        <v>0</v>
      </c>
      <c r="BQ351" s="273">
        <f>IFERROR(((IF(BN351&gt;0,BN351)))*INDEX(Assumptions!$D:$D,MATCH(AB351,Assumptions!$A:$A,0)),0)</f>
        <v>0.04</v>
      </c>
      <c r="BR351" s="273">
        <f>IFERROR(((IF(BN351&gt;0,BN351)))*INDEX(Assumptions!$G:$G,MATCH(AC351,Assumptions!$F:$F,0)),0)</f>
        <v>0</v>
      </c>
      <c r="BS351" s="273">
        <f t="shared" si="94"/>
        <v>0.44</v>
      </c>
      <c r="BT351" s="329">
        <f>IFERROR(INDEX(Assumptions!$B:$B,MATCH(AB351,Assumptions!$A:$A,0))+INDEX(Assumptions!$C:$C,MATCH(AB351,Assumptions!$A:$A,0))+INDEX(Assumptions!$D:$D,MATCH(AB351,Assumptions!$A:$A,0))+INDEX(Assumptions!$G:$G,MATCH(AC351,Assumptions!$F:$F,0)),0)</f>
        <v>2.1999999999999999E-2</v>
      </c>
      <c r="BU351" s="273">
        <f t="shared" si="89"/>
        <v>20.440000000000001</v>
      </c>
      <c r="BV351" s="273">
        <f t="shared" si="95"/>
        <v>43.980000000000004</v>
      </c>
      <c r="BW351" s="273">
        <f t="shared" si="96"/>
        <v>46.19747899159664</v>
      </c>
      <c r="BX351" s="272">
        <v>2.5</v>
      </c>
      <c r="BY351" s="273">
        <v>109.95</v>
      </c>
      <c r="BZ351" s="330">
        <v>1</v>
      </c>
      <c r="CA351" s="273">
        <f t="shared" si="97"/>
        <v>20.440000000000001</v>
      </c>
      <c r="CB351" s="273">
        <f t="shared" si="98"/>
        <v>43.980000000000004</v>
      </c>
      <c r="CC351" s="367">
        <f t="shared" si="90"/>
        <v>0.53524329240563895</v>
      </c>
      <c r="CD351" s="273">
        <f t="shared" si="99"/>
        <v>0</v>
      </c>
      <c r="CE351" s="273">
        <v>0.75</v>
      </c>
      <c r="CF351" s="273">
        <v>3.5</v>
      </c>
      <c r="CG351" s="332"/>
      <c r="CH351" s="332"/>
      <c r="CI351" s="332"/>
      <c r="CJ351" s="332"/>
      <c r="CK351" s="332"/>
      <c r="CL351" s="332"/>
      <c r="CM351" s="332"/>
      <c r="CN351" s="332"/>
      <c r="CO351" s="272"/>
      <c r="CP351" s="272"/>
      <c r="CQ351" s="272"/>
      <c r="CR351" s="173"/>
      <c r="CS351" s="173"/>
      <c r="CT351" s="173"/>
      <c r="CU351" s="173"/>
      <c r="CV351" s="372"/>
      <c r="CW351" s="173"/>
      <c r="CX351" s="368"/>
      <c r="CY351" s="369"/>
      <c r="CZ351" s="370"/>
      <c r="DA351" s="370"/>
      <c r="DB351" s="371"/>
      <c r="DC351" s="372"/>
      <c r="DD351" s="372"/>
      <c r="DE351" s="372"/>
      <c r="DF351" s="372"/>
      <c r="DG351" s="372"/>
      <c r="DH351" s="372"/>
      <c r="DI351" s="372"/>
      <c r="DJ351" s="372"/>
      <c r="DK351" s="372"/>
      <c r="DL351" s="368"/>
      <c r="DM351" s="368"/>
      <c r="DN351" s="368"/>
      <c r="DO351" s="368"/>
      <c r="DP351" s="373"/>
      <c r="DQ351" s="373"/>
      <c r="DR351" s="373"/>
      <c r="DS351" s="374">
        <f t="shared" si="91"/>
        <v>0</v>
      </c>
      <c r="DT351" s="374">
        <f t="shared" si="92"/>
        <v>0</v>
      </c>
    </row>
    <row r="352" spans="1:124" s="66" customFormat="1" ht="15" customHeight="1">
      <c r="A352" s="269">
        <v>4235</v>
      </c>
      <c r="B352" s="269" t="s">
        <v>1026</v>
      </c>
      <c r="C352" s="400" t="s">
        <v>971</v>
      </c>
      <c r="D352" s="269">
        <v>6104</v>
      </c>
      <c r="E352" s="270" t="s">
        <v>427</v>
      </c>
      <c r="F352" s="270" t="s">
        <v>448</v>
      </c>
      <c r="G352" s="270" t="s">
        <v>1092</v>
      </c>
      <c r="H352" s="270" t="s">
        <v>1305</v>
      </c>
      <c r="I352" s="354">
        <v>43542</v>
      </c>
      <c r="J352" s="270" t="s">
        <v>981</v>
      </c>
      <c r="K352" s="270" t="s">
        <v>479</v>
      </c>
      <c r="L352" s="364" t="s">
        <v>211</v>
      </c>
      <c r="M352" s="270" t="s">
        <v>488</v>
      </c>
      <c r="N352" s="270">
        <v>62046239</v>
      </c>
      <c r="O352" s="270" t="s">
        <v>984</v>
      </c>
      <c r="P352" s="326" t="s">
        <v>219</v>
      </c>
      <c r="Q352" s="270"/>
      <c r="R352" s="270" t="s">
        <v>494</v>
      </c>
      <c r="S352" s="327" t="s">
        <v>1016</v>
      </c>
      <c r="T352" s="272" t="s">
        <v>1283</v>
      </c>
      <c r="U352" s="272" t="s">
        <v>559</v>
      </c>
      <c r="V352" s="272" t="s">
        <v>1278</v>
      </c>
      <c r="W352" s="272" t="s">
        <v>560</v>
      </c>
      <c r="X352" s="272" t="s">
        <v>956</v>
      </c>
      <c r="Y352" s="272" t="s">
        <v>4</v>
      </c>
      <c r="Z352" s="272" t="s">
        <v>4</v>
      </c>
      <c r="AA352" s="272" t="s">
        <v>981</v>
      </c>
      <c r="AB352" s="272" t="s">
        <v>220</v>
      </c>
      <c r="AC352" s="272" t="s">
        <v>221</v>
      </c>
      <c r="AD352" s="272" t="s">
        <v>258</v>
      </c>
      <c r="AE352" s="272" t="s">
        <v>741</v>
      </c>
      <c r="AF352" s="270"/>
      <c r="AG352" s="272" t="s">
        <v>145</v>
      </c>
      <c r="AH352" s="272" t="s">
        <v>630</v>
      </c>
      <c r="AI352" s="272" t="s">
        <v>644</v>
      </c>
      <c r="AJ352" s="272" t="s">
        <v>211</v>
      </c>
      <c r="AK352" s="272"/>
      <c r="AL352" s="272" t="s">
        <v>663</v>
      </c>
      <c r="AM352" s="272" t="s">
        <v>664</v>
      </c>
      <c r="AN352" s="272"/>
      <c r="AO352" s="272"/>
      <c r="AP352" s="272"/>
      <c r="AQ352" s="272" t="s">
        <v>670</v>
      </c>
      <c r="AR352" s="272">
        <v>600</v>
      </c>
      <c r="AS352" s="366">
        <v>5.4</v>
      </c>
      <c r="AT352" s="273" t="s">
        <v>1246</v>
      </c>
      <c r="AU352" s="272"/>
      <c r="AV352" s="272"/>
      <c r="AW352" s="272"/>
      <c r="AX352" s="332"/>
      <c r="AY352" s="332"/>
      <c r="AZ352" s="332"/>
      <c r="BA352" s="274">
        <v>1.3</v>
      </c>
      <c r="BB352" s="273"/>
      <c r="BC352" s="273" t="s">
        <v>215</v>
      </c>
      <c r="BD352" s="273" t="s">
        <v>216</v>
      </c>
      <c r="BE352" s="273" t="s">
        <v>217</v>
      </c>
      <c r="BF352" s="273" t="s">
        <v>962</v>
      </c>
      <c r="BG352" s="273">
        <f>IFERROR((BV352*(1-Assumptions!$K$3))*(1-BT352),0)</f>
        <v>18.925473599999997</v>
      </c>
      <c r="BH352" s="273"/>
      <c r="BI352" s="273"/>
      <c r="BJ352" s="273"/>
      <c r="BK352" s="273">
        <v>19.25</v>
      </c>
      <c r="BL352" s="273"/>
      <c r="BM352" s="273"/>
      <c r="BN352" s="273">
        <f t="shared" si="93"/>
        <v>19.25</v>
      </c>
      <c r="BO352" s="328">
        <f>IFERROR(((IF(BN352&gt;0,BN352)))*INDEX(Assumptions!$B:$B,MATCH(AB352,Assumptions!$A:$A,0)),0)</f>
        <v>0.38500000000000001</v>
      </c>
      <c r="BP352" s="273">
        <f>IFERROR(((IF(BN352&gt;0,BN352)))*INDEX(Assumptions!$C:$C,MATCH(AB352,Assumptions!$A:$A,0)),0)</f>
        <v>0</v>
      </c>
      <c r="BQ352" s="273">
        <f>IFERROR(((IF(BN352&gt;0,BN352)))*INDEX(Assumptions!$D:$D,MATCH(AB352,Assumptions!$A:$A,0)),0)</f>
        <v>3.85E-2</v>
      </c>
      <c r="BR352" s="273">
        <f>IFERROR(((IF(BN352&gt;0,BN352)))*INDEX(Assumptions!$G:$G,MATCH(AC352,Assumptions!$F:$F,0)),0)</f>
        <v>0</v>
      </c>
      <c r="BS352" s="273">
        <f t="shared" si="94"/>
        <v>0.42349999999999999</v>
      </c>
      <c r="BT352" s="329">
        <f>IFERROR(INDEX(Assumptions!$B:$B,MATCH(AB352,Assumptions!$A:$A,0))+INDEX(Assumptions!$C:$C,MATCH(AB352,Assumptions!$A:$A,0))+INDEX(Assumptions!$D:$D,MATCH(AB352,Assumptions!$A:$A,0))+INDEX(Assumptions!$G:$G,MATCH(AC352,Assumptions!$F:$F,0)),0)</f>
        <v>2.1999999999999999E-2</v>
      </c>
      <c r="BU352" s="273">
        <f t="shared" si="89"/>
        <v>19.673500000000001</v>
      </c>
      <c r="BV352" s="273">
        <f t="shared" si="95"/>
        <v>43.980000000000004</v>
      </c>
      <c r="BW352" s="273">
        <f t="shared" si="96"/>
        <v>46.19747899159664</v>
      </c>
      <c r="BX352" s="272">
        <v>2.5</v>
      </c>
      <c r="BY352" s="273">
        <v>109.95</v>
      </c>
      <c r="BZ352" s="330">
        <v>1</v>
      </c>
      <c r="CA352" s="273">
        <f t="shared" si="97"/>
        <v>19.673500000000001</v>
      </c>
      <c r="CB352" s="273">
        <f t="shared" si="98"/>
        <v>43.980000000000004</v>
      </c>
      <c r="CC352" s="367">
        <f t="shared" si="90"/>
        <v>0.55267166894042752</v>
      </c>
      <c r="CD352" s="273">
        <f t="shared" si="99"/>
        <v>0</v>
      </c>
      <c r="CE352" s="273">
        <v>0.75</v>
      </c>
      <c r="CF352" s="273">
        <v>3.5</v>
      </c>
      <c r="CG352" s="332"/>
      <c r="CH352" s="332"/>
      <c r="CI352" s="332"/>
      <c r="CJ352" s="332"/>
      <c r="CK352" s="332"/>
      <c r="CL352" s="332"/>
      <c r="CM352" s="332"/>
      <c r="CN352" s="332"/>
      <c r="CO352" s="272"/>
      <c r="CP352" s="272"/>
      <c r="CQ352" s="272"/>
      <c r="CR352" s="173"/>
      <c r="CS352" s="173"/>
      <c r="CT352" s="173"/>
      <c r="CU352" s="173"/>
      <c r="CV352" s="372"/>
      <c r="CW352" s="173"/>
      <c r="CX352" s="368"/>
      <c r="CY352" s="369"/>
      <c r="CZ352" s="370"/>
      <c r="DA352" s="370"/>
      <c r="DB352" s="371"/>
      <c r="DC352" s="372"/>
      <c r="DD352" s="372"/>
      <c r="DE352" s="372"/>
      <c r="DF352" s="372"/>
      <c r="DG352" s="372"/>
      <c r="DH352" s="372"/>
      <c r="DI352" s="372"/>
      <c r="DJ352" s="372"/>
      <c r="DK352" s="372"/>
      <c r="DL352" s="368"/>
      <c r="DM352" s="368"/>
      <c r="DN352" s="368"/>
      <c r="DO352" s="368"/>
      <c r="DP352" s="373"/>
      <c r="DQ352" s="373"/>
      <c r="DR352" s="373"/>
      <c r="DS352" s="374">
        <f t="shared" si="91"/>
        <v>0</v>
      </c>
      <c r="DT352" s="374">
        <f t="shared" si="92"/>
        <v>0</v>
      </c>
    </row>
    <row r="353" spans="1:124" s="66" customFormat="1" ht="15" customHeight="1">
      <c r="A353" s="269">
        <v>4240</v>
      </c>
      <c r="B353" s="269" t="s">
        <v>1031</v>
      </c>
      <c r="C353" s="400" t="s">
        <v>971</v>
      </c>
      <c r="D353" s="269">
        <v>6104</v>
      </c>
      <c r="E353" s="270" t="s">
        <v>458</v>
      </c>
      <c r="F353" s="270" t="s">
        <v>448</v>
      </c>
      <c r="G353" s="270" t="s">
        <v>1092</v>
      </c>
      <c r="H353" s="270" t="s">
        <v>1305</v>
      </c>
      <c r="I353" s="354">
        <v>43542</v>
      </c>
      <c r="J353" s="270" t="s">
        <v>981</v>
      </c>
      <c r="K353" s="270" t="s">
        <v>479</v>
      </c>
      <c r="L353" s="364" t="s">
        <v>211</v>
      </c>
      <c r="M353" s="270" t="s">
        <v>488</v>
      </c>
      <c r="N353" s="270">
        <v>62034231</v>
      </c>
      <c r="O353" s="325" t="s">
        <v>966</v>
      </c>
      <c r="P353" s="326" t="s">
        <v>489</v>
      </c>
      <c r="Q353" s="270"/>
      <c r="R353" s="270" t="s">
        <v>494</v>
      </c>
      <c r="S353" s="327" t="s">
        <v>1016</v>
      </c>
      <c r="T353" s="272" t="s">
        <v>1284</v>
      </c>
      <c r="U353" s="272" t="s">
        <v>559</v>
      </c>
      <c r="V353" s="272" t="s">
        <v>1279</v>
      </c>
      <c r="W353" s="272" t="s">
        <v>979</v>
      </c>
      <c r="X353" s="272" t="s">
        <v>967</v>
      </c>
      <c r="Y353" s="272" t="s">
        <v>4</v>
      </c>
      <c r="Z353" s="272" t="s">
        <v>4</v>
      </c>
      <c r="AA353" s="272" t="s">
        <v>981</v>
      </c>
      <c r="AB353" s="272" t="s">
        <v>220</v>
      </c>
      <c r="AC353" s="272" t="s">
        <v>221</v>
      </c>
      <c r="AD353" s="272" t="s">
        <v>258</v>
      </c>
      <c r="AE353" s="272" t="s">
        <v>741</v>
      </c>
      <c r="AF353" s="270"/>
      <c r="AG353" s="272" t="s">
        <v>145</v>
      </c>
      <c r="AH353" s="272" t="s">
        <v>630</v>
      </c>
      <c r="AI353" s="272" t="s">
        <v>644</v>
      </c>
      <c r="AJ353" s="272" t="s">
        <v>211</v>
      </c>
      <c r="AK353" s="272"/>
      <c r="AL353" s="272" t="s">
        <v>663</v>
      </c>
      <c r="AM353" s="272" t="s">
        <v>664</v>
      </c>
      <c r="AN353" s="272"/>
      <c r="AO353" s="272"/>
      <c r="AP353" s="272"/>
      <c r="AQ353" s="272" t="s">
        <v>670</v>
      </c>
      <c r="AR353" s="272">
        <v>700</v>
      </c>
      <c r="AS353" s="401">
        <v>5.4</v>
      </c>
      <c r="AT353" s="273" t="s">
        <v>1246</v>
      </c>
      <c r="AU353" s="272"/>
      <c r="AV353" s="272"/>
      <c r="AW353" s="272"/>
      <c r="AX353" s="332"/>
      <c r="AY353" s="332"/>
      <c r="AZ353" s="332"/>
      <c r="BA353" s="274">
        <v>1.37</v>
      </c>
      <c r="BB353" s="273"/>
      <c r="BC353" s="273" t="s">
        <v>215</v>
      </c>
      <c r="BD353" s="273" t="s">
        <v>216</v>
      </c>
      <c r="BE353" s="273" t="s">
        <v>217</v>
      </c>
      <c r="BF353" s="273" t="s">
        <v>962</v>
      </c>
      <c r="BG353" s="273">
        <f>IFERROR((BV353*(1-Assumptions!$K$3))*(1-BT353),0)</f>
        <v>18.925473599999997</v>
      </c>
      <c r="BH353" s="273"/>
      <c r="BI353" s="273"/>
      <c r="BJ353" s="273"/>
      <c r="BK353" s="273">
        <v>20</v>
      </c>
      <c r="BL353" s="273"/>
      <c r="BM353" s="273"/>
      <c r="BN353" s="273">
        <f t="shared" si="93"/>
        <v>20</v>
      </c>
      <c r="BO353" s="328">
        <f>IFERROR(((IF(BN353&gt;0,BN353)))*INDEX(Assumptions!$B:$B,MATCH(AB353,Assumptions!$A:$A,0)),0)</f>
        <v>0.4</v>
      </c>
      <c r="BP353" s="273">
        <f>IFERROR(((IF(BN353&gt;0,BN353)))*INDEX(Assumptions!$C:$C,MATCH(AB353,Assumptions!$A:$A,0)),0)</f>
        <v>0</v>
      </c>
      <c r="BQ353" s="273">
        <f>IFERROR(((IF(BN353&gt;0,BN353)))*INDEX(Assumptions!$D:$D,MATCH(AB353,Assumptions!$A:$A,0)),0)</f>
        <v>0.04</v>
      </c>
      <c r="BR353" s="273">
        <f>IFERROR(((IF(BN353&gt;0,BN353)))*INDEX(Assumptions!$G:$G,MATCH(AC353,Assumptions!$F:$F,0)),0)</f>
        <v>0</v>
      </c>
      <c r="BS353" s="273">
        <f t="shared" si="94"/>
        <v>0.44</v>
      </c>
      <c r="BT353" s="329">
        <f>IFERROR(INDEX(Assumptions!$B:$B,MATCH(AB353,Assumptions!$A:$A,0))+INDEX(Assumptions!$C:$C,MATCH(AB353,Assumptions!$A:$A,0))+INDEX(Assumptions!$D:$D,MATCH(AB353,Assumptions!$A:$A,0))+INDEX(Assumptions!$G:$G,MATCH(AC353,Assumptions!$F:$F,0)),0)</f>
        <v>2.1999999999999999E-2</v>
      </c>
      <c r="BU353" s="273">
        <f t="shared" si="89"/>
        <v>20.440000000000001</v>
      </c>
      <c r="BV353" s="273">
        <f t="shared" si="95"/>
        <v>43.980000000000004</v>
      </c>
      <c r="BW353" s="273">
        <f t="shared" si="96"/>
        <v>46.19747899159664</v>
      </c>
      <c r="BX353" s="272">
        <v>2.5</v>
      </c>
      <c r="BY353" s="273">
        <v>109.95</v>
      </c>
      <c r="BZ353" s="330">
        <v>1</v>
      </c>
      <c r="CA353" s="273">
        <f t="shared" si="97"/>
        <v>20.440000000000001</v>
      </c>
      <c r="CB353" s="273">
        <f t="shared" si="98"/>
        <v>43.980000000000004</v>
      </c>
      <c r="CC353" s="367">
        <f t="shared" si="90"/>
        <v>0.53524329240563895</v>
      </c>
      <c r="CD353" s="273">
        <f t="shared" si="99"/>
        <v>0</v>
      </c>
      <c r="CE353" s="273">
        <v>0.75</v>
      </c>
      <c r="CF353" s="273">
        <v>3.1</v>
      </c>
      <c r="CG353" s="332"/>
      <c r="CH353" s="332"/>
      <c r="CI353" s="332"/>
      <c r="CJ353" s="332"/>
      <c r="CK353" s="332"/>
      <c r="CL353" s="332"/>
      <c r="CM353" s="332"/>
      <c r="CN353" s="332"/>
      <c r="CO353" s="272"/>
      <c r="CP353" s="272"/>
      <c r="CQ353" s="272"/>
      <c r="CR353" s="173"/>
      <c r="CS353" s="173"/>
      <c r="CT353" s="173"/>
      <c r="CU353" s="173"/>
      <c r="CV353" s="372"/>
      <c r="CW353" s="173"/>
      <c r="CX353" s="368"/>
      <c r="CY353" s="369"/>
      <c r="CZ353" s="370"/>
      <c r="DA353" s="370"/>
      <c r="DB353" s="371"/>
      <c r="DC353" s="372"/>
      <c r="DD353" s="372"/>
      <c r="DE353" s="372"/>
      <c r="DF353" s="372"/>
      <c r="DG353" s="372"/>
      <c r="DH353" s="372"/>
      <c r="DI353" s="372"/>
      <c r="DJ353" s="372"/>
      <c r="DK353" s="372"/>
      <c r="DL353" s="368"/>
      <c r="DM353" s="368"/>
      <c r="DN353" s="368"/>
      <c r="DO353" s="368"/>
      <c r="DP353" s="373"/>
      <c r="DQ353" s="373"/>
      <c r="DR353" s="373"/>
      <c r="DS353" s="374">
        <f t="shared" si="91"/>
        <v>0</v>
      </c>
      <c r="DT353" s="374">
        <f t="shared" si="92"/>
        <v>0</v>
      </c>
    </row>
    <row r="354" spans="1:124" s="66" customFormat="1" ht="15" customHeight="1">
      <c r="A354" s="269">
        <v>4255</v>
      </c>
      <c r="B354" s="269" t="s">
        <v>1058</v>
      </c>
      <c r="C354" s="269" t="s">
        <v>1059</v>
      </c>
      <c r="D354" s="269">
        <v>8300</v>
      </c>
      <c r="E354" s="269" t="s">
        <v>1060</v>
      </c>
      <c r="F354" s="269" t="s">
        <v>1061</v>
      </c>
      <c r="G354" s="269" t="s">
        <v>1092</v>
      </c>
      <c r="H354" s="269" t="s">
        <v>1305</v>
      </c>
      <c r="I354" s="375">
        <v>43620</v>
      </c>
      <c r="J354" s="269"/>
      <c r="K354" s="269" t="s">
        <v>1180</v>
      </c>
      <c r="L354" s="376" t="s">
        <v>211</v>
      </c>
      <c r="M354" s="269" t="s">
        <v>1062</v>
      </c>
      <c r="N354" s="269">
        <v>42033000</v>
      </c>
      <c r="O354" s="377" t="s">
        <v>1063</v>
      </c>
      <c r="P354" s="282" t="s">
        <v>490</v>
      </c>
      <c r="Q354" s="269" t="s">
        <v>211</v>
      </c>
      <c r="R354" s="269" t="s">
        <v>211</v>
      </c>
      <c r="S354" s="269" t="s">
        <v>978</v>
      </c>
      <c r="T354" s="337"/>
      <c r="U354" s="337" t="s">
        <v>1064</v>
      </c>
      <c r="V354" s="337" t="s">
        <v>1065</v>
      </c>
      <c r="W354" s="337" t="s">
        <v>211</v>
      </c>
      <c r="X354" s="337" t="s">
        <v>1066</v>
      </c>
      <c r="Y354" s="337" t="s">
        <v>4</v>
      </c>
      <c r="Z354" s="337" t="s">
        <v>4</v>
      </c>
      <c r="AA354" s="337" t="s">
        <v>981</v>
      </c>
      <c r="AB354" s="337" t="s">
        <v>269</v>
      </c>
      <c r="AC354" s="337"/>
      <c r="AD354" s="337" t="s">
        <v>257</v>
      </c>
      <c r="AE354" s="337" t="s">
        <v>211</v>
      </c>
      <c r="AF354" s="269"/>
      <c r="AG354" s="337" t="s">
        <v>257</v>
      </c>
      <c r="AH354" s="337" t="s">
        <v>211</v>
      </c>
      <c r="AI354" s="337"/>
      <c r="AJ354" s="337" t="s">
        <v>211</v>
      </c>
      <c r="AK354" s="337"/>
      <c r="AL354" s="337" t="s">
        <v>1067</v>
      </c>
      <c r="AM354" s="337" t="s">
        <v>1068</v>
      </c>
      <c r="AN354" s="337"/>
      <c r="AO354" s="337"/>
      <c r="AP354" s="337"/>
      <c r="AQ354" s="337"/>
      <c r="AR354" s="337">
        <v>144</v>
      </c>
      <c r="AS354" s="379"/>
      <c r="AT354" s="380"/>
      <c r="AU354" s="337"/>
      <c r="AV354" s="337"/>
      <c r="AW354" s="337"/>
      <c r="AX354" s="381"/>
      <c r="AY354" s="381"/>
      <c r="AZ354" s="381"/>
      <c r="BA354" s="382" t="s">
        <v>211</v>
      </c>
      <c r="BB354" s="380"/>
      <c r="BC354" s="380" t="s">
        <v>215</v>
      </c>
      <c r="BD354" s="380" t="s">
        <v>216</v>
      </c>
      <c r="BE354" s="380" t="s">
        <v>1043</v>
      </c>
      <c r="BF354" s="380" t="s">
        <v>962</v>
      </c>
      <c r="BG354" s="380">
        <f>IFERROR((BV354*(1-Assumptions!$K$3))*(1-BT354),0)</f>
        <v>8.7911999999999999</v>
      </c>
      <c r="BH354" s="380"/>
      <c r="BI354" s="380"/>
      <c r="BJ354" s="380"/>
      <c r="BK354" s="380">
        <v>8.15</v>
      </c>
      <c r="BL354" s="380"/>
      <c r="BM354" s="380"/>
      <c r="BN354" s="380">
        <f t="shared" si="93"/>
        <v>8.15</v>
      </c>
      <c r="BO354" s="383">
        <f>IFERROR(((IF(BN354&gt;0,BN354)))*INDEX(Assumptions!$B:$B,MATCH(AB354,Assumptions!$A:$A,0)),0)</f>
        <v>8.1500000000000003E-2</v>
      </c>
      <c r="BP354" s="380">
        <f>IFERROR(((IF(BN354&gt;0,BN354)))*INDEX(Assumptions!$C:$C,MATCH(AB354,Assumptions!$A:$A,0)),0)</f>
        <v>0</v>
      </c>
      <c r="BQ354" s="380">
        <f>IFERROR(((IF(BN354&gt;0,BN354)))*INDEX(Assumptions!$D:$D,MATCH(AB354,Assumptions!$A:$A,0)),0)</f>
        <v>0</v>
      </c>
      <c r="BR354" s="380">
        <f>IFERROR(((IF(BN354&gt;0,BN354)))*INDEX(Assumptions!$G:$G,MATCH(AC354,Assumptions!$F:$F,0)),0)</f>
        <v>0</v>
      </c>
      <c r="BS354" s="380">
        <f t="shared" si="94"/>
        <v>8.1500000000000003E-2</v>
      </c>
      <c r="BT354" s="384">
        <f>IFERROR(INDEX(Assumptions!$B:$B,MATCH(AB354,Assumptions!$A:$A,0))+INDEX(Assumptions!$C:$C,MATCH(AB354,Assumptions!$A:$A,0))+INDEX(Assumptions!$D:$D,MATCH(AB354,Assumptions!$A:$A,0))+INDEX(Assumptions!$G:$G,MATCH(AC354,Assumptions!$F:$F,0)),0)</f>
        <v>0</v>
      </c>
      <c r="BU354" s="380">
        <f t="shared" si="89"/>
        <v>8.2315000000000005</v>
      </c>
      <c r="BV354" s="380">
        <f t="shared" si="95"/>
        <v>19.98</v>
      </c>
      <c r="BW354" s="380">
        <f t="shared" si="96"/>
        <v>20.987394957983195</v>
      </c>
      <c r="BX354" s="337">
        <v>2.5</v>
      </c>
      <c r="BY354" s="380">
        <v>49.95</v>
      </c>
      <c r="BZ354" s="385">
        <v>1</v>
      </c>
      <c r="CA354" s="380">
        <f t="shared" si="97"/>
        <v>8.2315000000000005</v>
      </c>
      <c r="CB354" s="380">
        <f t="shared" si="98"/>
        <v>19.98</v>
      </c>
      <c r="CC354" s="398">
        <f t="shared" si="90"/>
        <v>0.58801301301301301</v>
      </c>
      <c r="CD354" s="380">
        <f t="shared" si="99"/>
        <v>0</v>
      </c>
      <c r="CE354" s="380" t="s">
        <v>211</v>
      </c>
      <c r="CF354" s="380"/>
      <c r="CG354" s="381"/>
      <c r="CH354" s="381"/>
      <c r="CI354" s="381"/>
      <c r="CJ354" s="381"/>
      <c r="CK354" s="381"/>
      <c r="CL354" s="381"/>
      <c r="CM354" s="381"/>
      <c r="CN354" s="381"/>
      <c r="CO354" s="337"/>
      <c r="CP354" s="337"/>
      <c r="CQ354" s="337"/>
      <c r="CR354" s="387"/>
      <c r="CS354" s="387"/>
      <c r="CT354" s="387"/>
      <c r="CU354" s="387"/>
      <c r="CV354" s="387" t="s">
        <v>211</v>
      </c>
      <c r="CW354" s="388"/>
      <c r="CX354" s="388"/>
      <c r="CY354" s="389"/>
      <c r="CZ354" s="390"/>
      <c r="DA354" s="390"/>
      <c r="DB354" s="391"/>
      <c r="DC354" s="392"/>
      <c r="DD354" s="392"/>
      <c r="DE354" s="392"/>
      <c r="DF354" s="392"/>
      <c r="DG354" s="392"/>
      <c r="DH354" s="392"/>
      <c r="DI354" s="392"/>
      <c r="DJ354" s="392"/>
      <c r="DK354" s="392"/>
      <c r="DL354" s="388"/>
      <c r="DM354" s="388"/>
      <c r="DN354" s="388"/>
      <c r="DO354" s="388"/>
      <c r="DP354" s="393"/>
      <c r="DQ354" s="393"/>
      <c r="DR354" s="393"/>
      <c r="DS354" s="394">
        <f t="shared" si="91"/>
        <v>0</v>
      </c>
      <c r="DT354" s="394">
        <f t="shared" si="92"/>
        <v>0</v>
      </c>
    </row>
    <row r="355" spans="1:124" s="66" customFormat="1" ht="15" customHeight="1">
      <c r="A355" s="269">
        <v>4260</v>
      </c>
      <c r="B355" s="269" t="s">
        <v>1069</v>
      </c>
      <c r="C355" s="269" t="s">
        <v>1070</v>
      </c>
      <c r="D355" s="269">
        <v>7502</v>
      </c>
      <c r="E355" s="269" t="s">
        <v>1060</v>
      </c>
      <c r="F355" s="269" t="s">
        <v>1071</v>
      </c>
      <c r="G355" s="269" t="s">
        <v>1092</v>
      </c>
      <c r="H355" s="269" t="s">
        <v>1305</v>
      </c>
      <c r="I355" s="375">
        <v>43620</v>
      </c>
      <c r="J355" s="269"/>
      <c r="K355" s="269" t="s">
        <v>1180</v>
      </c>
      <c r="L355" s="376" t="s">
        <v>211</v>
      </c>
      <c r="M355" s="269" t="s">
        <v>1062</v>
      </c>
      <c r="N355" s="269">
        <v>42033000</v>
      </c>
      <c r="O355" s="377" t="s">
        <v>1063</v>
      </c>
      <c r="P355" s="282" t="s">
        <v>490</v>
      </c>
      <c r="Q355" s="269" t="s">
        <v>211</v>
      </c>
      <c r="R355" s="269" t="s">
        <v>211</v>
      </c>
      <c r="S355" s="269" t="s">
        <v>978</v>
      </c>
      <c r="T355" s="337"/>
      <c r="U355" s="337" t="s">
        <v>1064</v>
      </c>
      <c r="V355" s="337" t="s">
        <v>1065</v>
      </c>
      <c r="W355" s="337" t="s">
        <v>211</v>
      </c>
      <c r="X355" s="337" t="s">
        <v>1066</v>
      </c>
      <c r="Y355" s="337" t="s">
        <v>4</v>
      </c>
      <c r="Z355" s="337" t="s">
        <v>4</v>
      </c>
      <c r="AA355" s="337" t="s">
        <v>981</v>
      </c>
      <c r="AB355" s="337" t="s">
        <v>269</v>
      </c>
      <c r="AC355" s="337"/>
      <c r="AD355" s="337" t="s">
        <v>257</v>
      </c>
      <c r="AE355" s="337" t="s">
        <v>211</v>
      </c>
      <c r="AF355" s="269"/>
      <c r="AG355" s="337" t="s">
        <v>257</v>
      </c>
      <c r="AH355" s="337" t="s">
        <v>211</v>
      </c>
      <c r="AI355" s="337"/>
      <c r="AJ355" s="337" t="s">
        <v>211</v>
      </c>
      <c r="AK355" s="337"/>
      <c r="AL355" s="337" t="s">
        <v>1067</v>
      </c>
      <c r="AM355" s="337" t="s">
        <v>1068</v>
      </c>
      <c r="AN355" s="337"/>
      <c r="AO355" s="337"/>
      <c r="AP355" s="337"/>
      <c r="AQ355" s="337"/>
      <c r="AR355" s="337">
        <v>120</v>
      </c>
      <c r="AS355" s="379"/>
      <c r="AT355" s="380"/>
      <c r="AU355" s="337"/>
      <c r="AV355" s="337"/>
      <c r="AW355" s="337"/>
      <c r="AX355" s="381"/>
      <c r="AY355" s="381"/>
      <c r="AZ355" s="381"/>
      <c r="BA355" s="382" t="s">
        <v>211</v>
      </c>
      <c r="BB355" s="380"/>
      <c r="BC355" s="380" t="s">
        <v>215</v>
      </c>
      <c r="BD355" s="380" t="s">
        <v>216</v>
      </c>
      <c r="BE355" s="380" t="s">
        <v>1043</v>
      </c>
      <c r="BF355" s="380" t="s">
        <v>962</v>
      </c>
      <c r="BG355" s="380">
        <f>IFERROR((BV355*(1-Assumptions!$K$3))*(1-BT355),0)</f>
        <v>8.7911999999999999</v>
      </c>
      <c r="BH355" s="380"/>
      <c r="BI355" s="380"/>
      <c r="BJ355" s="380"/>
      <c r="BK355" s="380">
        <v>8.15</v>
      </c>
      <c r="BL355" s="380"/>
      <c r="BM355" s="380"/>
      <c r="BN355" s="380">
        <f t="shared" si="93"/>
        <v>8.15</v>
      </c>
      <c r="BO355" s="383">
        <f>IFERROR(((IF(BN355&gt;0,BN355)))*INDEX(Assumptions!$B:$B,MATCH(AB355,Assumptions!$A:$A,0)),0)</f>
        <v>8.1500000000000003E-2</v>
      </c>
      <c r="BP355" s="380">
        <f>IFERROR(((IF(BN355&gt;0,BN355)))*INDEX(Assumptions!$C:$C,MATCH(AB355,Assumptions!$A:$A,0)),0)</f>
        <v>0</v>
      </c>
      <c r="BQ355" s="380">
        <f>IFERROR(((IF(BN355&gt;0,BN355)))*INDEX(Assumptions!$D:$D,MATCH(AB355,Assumptions!$A:$A,0)),0)</f>
        <v>0</v>
      </c>
      <c r="BR355" s="380">
        <f>IFERROR(((IF(BN355&gt;0,BN355)))*INDEX(Assumptions!$G:$G,MATCH(AC355,Assumptions!$F:$F,0)),0)</f>
        <v>0</v>
      </c>
      <c r="BS355" s="380">
        <f t="shared" si="94"/>
        <v>8.1500000000000003E-2</v>
      </c>
      <c r="BT355" s="384">
        <f>IFERROR(INDEX(Assumptions!$B:$B,MATCH(AB355,Assumptions!$A:$A,0))+INDEX(Assumptions!$C:$C,MATCH(AB355,Assumptions!$A:$A,0))+INDEX(Assumptions!$D:$D,MATCH(AB355,Assumptions!$A:$A,0))+INDEX(Assumptions!$G:$G,MATCH(AC355,Assumptions!$F:$F,0)),0)</f>
        <v>0</v>
      </c>
      <c r="BU355" s="380">
        <f t="shared" si="89"/>
        <v>8.2315000000000005</v>
      </c>
      <c r="BV355" s="380">
        <f t="shared" si="95"/>
        <v>19.98</v>
      </c>
      <c r="BW355" s="380">
        <f t="shared" si="96"/>
        <v>20.987394957983195</v>
      </c>
      <c r="BX355" s="337">
        <v>2.5</v>
      </c>
      <c r="BY355" s="380">
        <v>49.95</v>
      </c>
      <c r="BZ355" s="385">
        <v>1</v>
      </c>
      <c r="CA355" s="380">
        <f t="shared" si="97"/>
        <v>8.2315000000000005</v>
      </c>
      <c r="CB355" s="380">
        <f t="shared" si="98"/>
        <v>19.98</v>
      </c>
      <c r="CC355" s="398">
        <f t="shared" si="90"/>
        <v>0.58801301301301301</v>
      </c>
      <c r="CD355" s="380">
        <f t="shared" si="99"/>
        <v>0</v>
      </c>
      <c r="CE355" s="380" t="s">
        <v>211</v>
      </c>
      <c r="CF355" s="380"/>
      <c r="CG355" s="381"/>
      <c r="CH355" s="381"/>
      <c r="CI355" s="381"/>
      <c r="CJ355" s="381"/>
      <c r="CK355" s="381"/>
      <c r="CL355" s="381"/>
      <c r="CM355" s="381"/>
      <c r="CN355" s="381"/>
      <c r="CO355" s="337"/>
      <c r="CP355" s="337"/>
      <c r="CQ355" s="337"/>
      <c r="CR355" s="387"/>
      <c r="CS355" s="387"/>
      <c r="CT355" s="387"/>
      <c r="CU355" s="387"/>
      <c r="CV355" s="387" t="s">
        <v>211</v>
      </c>
      <c r="CW355" s="388"/>
      <c r="CX355" s="388"/>
      <c r="CY355" s="389"/>
      <c r="CZ355" s="390"/>
      <c r="DA355" s="390"/>
      <c r="DB355" s="391"/>
      <c r="DC355" s="392"/>
      <c r="DD355" s="392"/>
      <c r="DE355" s="392"/>
      <c r="DF355" s="392"/>
      <c r="DG355" s="392"/>
      <c r="DH355" s="392"/>
      <c r="DI355" s="392"/>
      <c r="DJ355" s="392"/>
      <c r="DK355" s="392"/>
      <c r="DL355" s="388"/>
      <c r="DM355" s="388"/>
      <c r="DN355" s="388"/>
      <c r="DO355" s="388"/>
      <c r="DP355" s="393"/>
      <c r="DQ355" s="393"/>
      <c r="DR355" s="393"/>
      <c r="DS355" s="394">
        <f t="shared" si="91"/>
        <v>0</v>
      </c>
      <c r="DT355" s="394">
        <f t="shared" si="92"/>
        <v>0</v>
      </c>
    </row>
    <row r="356" spans="1:124" s="66" customFormat="1" ht="15" customHeight="1">
      <c r="A356" s="269">
        <v>4265</v>
      </c>
      <c r="B356" s="269" t="s">
        <v>1072</v>
      </c>
      <c r="C356" s="269" t="s">
        <v>1045</v>
      </c>
      <c r="D356" s="269">
        <v>6900</v>
      </c>
      <c r="E356" s="269" t="s">
        <v>1060</v>
      </c>
      <c r="F356" s="269" t="s">
        <v>1046</v>
      </c>
      <c r="G356" s="269" t="s">
        <v>1092</v>
      </c>
      <c r="H356" s="269" t="s">
        <v>1305</v>
      </c>
      <c r="I356" s="375">
        <v>43620</v>
      </c>
      <c r="J356" s="269"/>
      <c r="K356" s="269" t="s">
        <v>1180</v>
      </c>
      <c r="L356" s="376" t="s">
        <v>211</v>
      </c>
      <c r="M356" s="269" t="s">
        <v>1062</v>
      </c>
      <c r="N356" s="269">
        <v>42033000</v>
      </c>
      <c r="O356" s="377" t="s">
        <v>1063</v>
      </c>
      <c r="P356" s="282" t="s">
        <v>490</v>
      </c>
      <c r="Q356" s="269" t="s">
        <v>211</v>
      </c>
      <c r="R356" s="269" t="s">
        <v>211</v>
      </c>
      <c r="S356" s="269" t="s">
        <v>978</v>
      </c>
      <c r="T356" s="337"/>
      <c r="U356" s="337" t="s">
        <v>1064</v>
      </c>
      <c r="V356" s="337" t="s">
        <v>1065</v>
      </c>
      <c r="W356" s="337" t="s">
        <v>211</v>
      </c>
      <c r="X356" s="337" t="s">
        <v>1066</v>
      </c>
      <c r="Y356" s="337" t="s">
        <v>4</v>
      </c>
      <c r="Z356" s="337" t="s">
        <v>4</v>
      </c>
      <c r="AA356" s="337" t="s">
        <v>981</v>
      </c>
      <c r="AB356" s="337" t="s">
        <v>269</v>
      </c>
      <c r="AC356" s="337"/>
      <c r="AD356" s="337" t="s">
        <v>257</v>
      </c>
      <c r="AE356" s="337" t="s">
        <v>211</v>
      </c>
      <c r="AF356" s="269"/>
      <c r="AG356" s="337" t="s">
        <v>257</v>
      </c>
      <c r="AH356" s="337" t="s">
        <v>211</v>
      </c>
      <c r="AI356" s="337"/>
      <c r="AJ356" s="337" t="s">
        <v>211</v>
      </c>
      <c r="AK356" s="337"/>
      <c r="AL356" s="337" t="s">
        <v>1067</v>
      </c>
      <c r="AM356" s="337" t="s">
        <v>1068</v>
      </c>
      <c r="AN356" s="337"/>
      <c r="AO356" s="337"/>
      <c r="AP356" s="337"/>
      <c r="AQ356" s="337"/>
      <c r="AR356" s="337">
        <v>120</v>
      </c>
      <c r="AS356" s="379"/>
      <c r="AT356" s="380"/>
      <c r="AU356" s="337"/>
      <c r="AV356" s="337"/>
      <c r="AW356" s="337"/>
      <c r="AX356" s="381"/>
      <c r="AY356" s="381"/>
      <c r="AZ356" s="381"/>
      <c r="BA356" s="382" t="s">
        <v>211</v>
      </c>
      <c r="BB356" s="380"/>
      <c r="BC356" s="380" t="s">
        <v>215</v>
      </c>
      <c r="BD356" s="380" t="s">
        <v>216</v>
      </c>
      <c r="BE356" s="380" t="s">
        <v>1043</v>
      </c>
      <c r="BF356" s="380" t="s">
        <v>962</v>
      </c>
      <c r="BG356" s="380">
        <f>IFERROR((BV356*(1-Assumptions!$K$3))*(1-BT356),0)</f>
        <v>8.7911999999999999</v>
      </c>
      <c r="BH356" s="380"/>
      <c r="BI356" s="380"/>
      <c r="BJ356" s="380"/>
      <c r="BK356" s="380">
        <v>8.15</v>
      </c>
      <c r="BL356" s="380"/>
      <c r="BM356" s="380"/>
      <c r="BN356" s="380">
        <f t="shared" si="93"/>
        <v>8.15</v>
      </c>
      <c r="BO356" s="383">
        <f>IFERROR(((IF(BN356&gt;0,BN356)))*INDEX(Assumptions!$B:$B,MATCH(AB356,Assumptions!$A:$A,0)),0)</f>
        <v>8.1500000000000003E-2</v>
      </c>
      <c r="BP356" s="380">
        <f>IFERROR(((IF(BN356&gt;0,BN356)))*INDEX(Assumptions!$C:$C,MATCH(AB356,Assumptions!$A:$A,0)),0)</f>
        <v>0</v>
      </c>
      <c r="BQ356" s="380">
        <f>IFERROR(((IF(BN356&gt;0,BN356)))*INDEX(Assumptions!$D:$D,MATCH(AB356,Assumptions!$A:$A,0)),0)</f>
        <v>0</v>
      </c>
      <c r="BR356" s="380">
        <f>IFERROR(((IF(BN356&gt;0,BN356)))*INDEX(Assumptions!$G:$G,MATCH(AC356,Assumptions!$F:$F,0)),0)</f>
        <v>0</v>
      </c>
      <c r="BS356" s="380">
        <f t="shared" si="94"/>
        <v>8.1500000000000003E-2</v>
      </c>
      <c r="BT356" s="384">
        <f>IFERROR(INDEX(Assumptions!$B:$B,MATCH(AB356,Assumptions!$A:$A,0))+INDEX(Assumptions!$C:$C,MATCH(AB356,Assumptions!$A:$A,0))+INDEX(Assumptions!$D:$D,MATCH(AB356,Assumptions!$A:$A,0))+INDEX(Assumptions!$G:$G,MATCH(AC356,Assumptions!$F:$F,0)),0)</f>
        <v>0</v>
      </c>
      <c r="BU356" s="380">
        <f t="shared" si="89"/>
        <v>8.2315000000000005</v>
      </c>
      <c r="BV356" s="380">
        <f t="shared" si="95"/>
        <v>19.98</v>
      </c>
      <c r="BW356" s="380">
        <f t="shared" si="96"/>
        <v>20.987394957983195</v>
      </c>
      <c r="BX356" s="337">
        <v>2.5</v>
      </c>
      <c r="BY356" s="380">
        <v>49.95</v>
      </c>
      <c r="BZ356" s="385">
        <v>1</v>
      </c>
      <c r="CA356" s="380">
        <f t="shared" si="97"/>
        <v>8.2315000000000005</v>
      </c>
      <c r="CB356" s="380">
        <f t="shared" si="98"/>
        <v>19.98</v>
      </c>
      <c r="CC356" s="398">
        <f t="shared" si="90"/>
        <v>0.58801301301301301</v>
      </c>
      <c r="CD356" s="380">
        <f t="shared" si="99"/>
        <v>0</v>
      </c>
      <c r="CE356" s="380" t="s">
        <v>211</v>
      </c>
      <c r="CF356" s="380"/>
      <c r="CG356" s="381"/>
      <c r="CH356" s="381"/>
      <c r="CI356" s="381"/>
      <c r="CJ356" s="381"/>
      <c r="CK356" s="381"/>
      <c r="CL356" s="381"/>
      <c r="CM356" s="381"/>
      <c r="CN356" s="381"/>
      <c r="CO356" s="337"/>
      <c r="CP356" s="337"/>
      <c r="CQ356" s="337"/>
      <c r="CR356" s="387"/>
      <c r="CS356" s="387"/>
      <c r="CT356" s="387"/>
      <c r="CU356" s="387"/>
      <c r="CV356" s="387" t="s">
        <v>211</v>
      </c>
      <c r="CW356" s="388"/>
      <c r="CX356" s="388"/>
      <c r="CY356" s="389"/>
      <c r="CZ356" s="390"/>
      <c r="DA356" s="390"/>
      <c r="DB356" s="391"/>
      <c r="DC356" s="392"/>
      <c r="DD356" s="392"/>
      <c r="DE356" s="392"/>
      <c r="DF356" s="392"/>
      <c r="DG356" s="392"/>
      <c r="DH356" s="392"/>
      <c r="DI356" s="392"/>
      <c r="DJ356" s="392"/>
      <c r="DK356" s="392"/>
      <c r="DL356" s="388"/>
      <c r="DM356" s="388"/>
      <c r="DN356" s="388"/>
      <c r="DO356" s="388"/>
      <c r="DP356" s="393"/>
      <c r="DQ356" s="393"/>
      <c r="DR356" s="393"/>
      <c r="DS356" s="394">
        <f t="shared" si="91"/>
        <v>0</v>
      </c>
      <c r="DT356" s="394">
        <f t="shared" si="92"/>
        <v>0</v>
      </c>
    </row>
    <row r="357" spans="1:124" s="66" customFormat="1" ht="15" customHeight="1">
      <c r="A357" s="269">
        <v>4270</v>
      </c>
      <c r="B357" s="269" t="s">
        <v>1073</v>
      </c>
      <c r="C357" s="269" t="s">
        <v>1059</v>
      </c>
      <c r="D357" s="269">
        <v>8300</v>
      </c>
      <c r="E357" s="269" t="s">
        <v>1074</v>
      </c>
      <c r="F357" s="269" t="s">
        <v>1061</v>
      </c>
      <c r="G357" s="269" t="s">
        <v>1092</v>
      </c>
      <c r="H357" s="269" t="s">
        <v>1305</v>
      </c>
      <c r="I357" s="375">
        <v>43620</v>
      </c>
      <c r="J357" s="269"/>
      <c r="K357" s="269" t="s">
        <v>1180</v>
      </c>
      <c r="L357" s="376" t="s">
        <v>211</v>
      </c>
      <c r="M357" s="269" t="s">
        <v>1062</v>
      </c>
      <c r="N357" s="269">
        <v>42033000</v>
      </c>
      <c r="O357" s="377" t="s">
        <v>1063</v>
      </c>
      <c r="P357" s="282" t="s">
        <v>490</v>
      </c>
      <c r="Q357" s="269" t="s">
        <v>211</v>
      </c>
      <c r="R357" s="269" t="s">
        <v>211</v>
      </c>
      <c r="S357" s="269" t="s">
        <v>978</v>
      </c>
      <c r="T357" s="337"/>
      <c r="U357" s="337" t="s">
        <v>1064</v>
      </c>
      <c r="V357" s="337" t="s">
        <v>1065</v>
      </c>
      <c r="W357" s="337" t="s">
        <v>211</v>
      </c>
      <c r="X357" s="337" t="s">
        <v>1066</v>
      </c>
      <c r="Y357" s="337" t="s">
        <v>4</v>
      </c>
      <c r="Z357" s="337" t="s">
        <v>4</v>
      </c>
      <c r="AA357" s="337" t="s">
        <v>981</v>
      </c>
      <c r="AB357" s="337" t="s">
        <v>269</v>
      </c>
      <c r="AC357" s="337"/>
      <c r="AD357" s="337" t="s">
        <v>257</v>
      </c>
      <c r="AE357" s="337" t="s">
        <v>211</v>
      </c>
      <c r="AF357" s="269"/>
      <c r="AG357" s="337" t="s">
        <v>257</v>
      </c>
      <c r="AH357" s="337" t="s">
        <v>211</v>
      </c>
      <c r="AI357" s="337"/>
      <c r="AJ357" s="337" t="s">
        <v>211</v>
      </c>
      <c r="AK357" s="337"/>
      <c r="AL357" s="337" t="s">
        <v>1067</v>
      </c>
      <c r="AM357" s="337" t="s">
        <v>1068</v>
      </c>
      <c r="AN357" s="337"/>
      <c r="AO357" s="337"/>
      <c r="AP357" s="337"/>
      <c r="AQ357" s="337"/>
      <c r="AR357" s="337">
        <v>59</v>
      </c>
      <c r="AS357" s="379"/>
      <c r="AT357" s="380"/>
      <c r="AU357" s="337"/>
      <c r="AV357" s="337"/>
      <c r="AW357" s="337"/>
      <c r="AX357" s="381"/>
      <c r="AY357" s="381"/>
      <c r="AZ357" s="381"/>
      <c r="BA357" s="382" t="s">
        <v>211</v>
      </c>
      <c r="BB357" s="380"/>
      <c r="BC357" s="380" t="s">
        <v>215</v>
      </c>
      <c r="BD357" s="380" t="s">
        <v>216</v>
      </c>
      <c r="BE357" s="380" t="s">
        <v>1043</v>
      </c>
      <c r="BF357" s="380" t="s">
        <v>962</v>
      </c>
      <c r="BG357" s="380">
        <f>IFERROR((BV357*(1-Assumptions!$K$3))*(1-BT357),0)</f>
        <v>7.0311999999999992</v>
      </c>
      <c r="BH357" s="380"/>
      <c r="BI357" s="380"/>
      <c r="BJ357" s="380"/>
      <c r="BK357" s="380">
        <v>7.4</v>
      </c>
      <c r="BL357" s="380"/>
      <c r="BM357" s="380"/>
      <c r="BN357" s="380">
        <f t="shared" si="93"/>
        <v>7.4</v>
      </c>
      <c r="BO357" s="383">
        <f>IFERROR(((IF(BN357&gt;0,BN357)))*INDEX(Assumptions!$B:$B,MATCH(AB357,Assumptions!$A:$A,0)),0)</f>
        <v>7.400000000000001E-2</v>
      </c>
      <c r="BP357" s="380">
        <f>IFERROR(((IF(BN357&gt;0,BN357)))*INDEX(Assumptions!$C:$C,MATCH(AB357,Assumptions!$A:$A,0)),0)</f>
        <v>0</v>
      </c>
      <c r="BQ357" s="380">
        <f>IFERROR(((IF(BN357&gt;0,BN357)))*INDEX(Assumptions!$D:$D,MATCH(AB357,Assumptions!$A:$A,0)),0)</f>
        <v>0</v>
      </c>
      <c r="BR357" s="380">
        <f>IFERROR(((IF(BN357&gt;0,BN357)))*INDEX(Assumptions!$G:$G,MATCH(AC357,Assumptions!$F:$F,0)),0)</f>
        <v>0</v>
      </c>
      <c r="BS357" s="380">
        <f t="shared" si="94"/>
        <v>7.400000000000001E-2</v>
      </c>
      <c r="BT357" s="384">
        <f>IFERROR(INDEX(Assumptions!$B:$B,MATCH(AB357,Assumptions!$A:$A,0))+INDEX(Assumptions!$C:$C,MATCH(AB357,Assumptions!$A:$A,0))+INDEX(Assumptions!$D:$D,MATCH(AB357,Assumptions!$A:$A,0))+INDEX(Assumptions!$G:$G,MATCH(AC357,Assumptions!$F:$F,0)),0)</f>
        <v>0</v>
      </c>
      <c r="BU357" s="380">
        <f t="shared" si="89"/>
        <v>7.4740000000000002</v>
      </c>
      <c r="BV357" s="380">
        <f t="shared" si="95"/>
        <v>15.98</v>
      </c>
      <c r="BW357" s="380">
        <f t="shared" si="96"/>
        <v>16.785714285714288</v>
      </c>
      <c r="BX357" s="337">
        <v>2.5</v>
      </c>
      <c r="BY357" s="380">
        <v>39.950000000000003</v>
      </c>
      <c r="BZ357" s="385">
        <v>1</v>
      </c>
      <c r="CA357" s="380">
        <f t="shared" si="97"/>
        <v>7.4740000000000002</v>
      </c>
      <c r="CB357" s="380">
        <f t="shared" si="98"/>
        <v>15.98</v>
      </c>
      <c r="CC357" s="386">
        <f t="shared" si="90"/>
        <v>0.53229036295369214</v>
      </c>
      <c r="CD357" s="380">
        <f t="shared" si="99"/>
        <v>0</v>
      </c>
      <c r="CE357" s="380" t="s">
        <v>211</v>
      </c>
      <c r="CF357" s="380"/>
      <c r="CG357" s="381"/>
      <c r="CH357" s="381"/>
      <c r="CI357" s="381"/>
      <c r="CJ357" s="381"/>
      <c r="CK357" s="381"/>
      <c r="CL357" s="381"/>
      <c r="CM357" s="381"/>
      <c r="CN357" s="381"/>
      <c r="CO357" s="337"/>
      <c r="CP357" s="337"/>
      <c r="CQ357" s="337"/>
      <c r="CR357" s="387"/>
      <c r="CS357" s="387"/>
      <c r="CT357" s="387"/>
      <c r="CU357" s="387"/>
      <c r="CV357" s="387" t="s">
        <v>211</v>
      </c>
      <c r="CW357" s="388"/>
      <c r="CX357" s="388"/>
      <c r="CY357" s="389"/>
      <c r="CZ357" s="390"/>
      <c r="DA357" s="390"/>
      <c r="DB357" s="391"/>
      <c r="DC357" s="392"/>
      <c r="DD357" s="392"/>
      <c r="DE357" s="392"/>
      <c r="DF357" s="392"/>
      <c r="DG357" s="392"/>
      <c r="DH357" s="392"/>
      <c r="DI357" s="392"/>
      <c r="DJ357" s="392"/>
      <c r="DK357" s="392"/>
      <c r="DL357" s="388"/>
      <c r="DM357" s="388"/>
      <c r="DN357" s="388"/>
      <c r="DO357" s="388"/>
      <c r="DP357" s="393"/>
      <c r="DQ357" s="393"/>
      <c r="DR357" s="393"/>
      <c r="DS357" s="394">
        <f t="shared" si="91"/>
        <v>0</v>
      </c>
      <c r="DT357" s="394">
        <f t="shared" si="92"/>
        <v>0</v>
      </c>
    </row>
    <row r="358" spans="1:124" s="66" customFormat="1" ht="15" customHeight="1">
      <c r="A358" s="269">
        <v>4275</v>
      </c>
      <c r="B358" s="269" t="s">
        <v>1075</v>
      </c>
      <c r="C358" s="269" t="s">
        <v>1070</v>
      </c>
      <c r="D358" s="269">
        <v>7502</v>
      </c>
      <c r="E358" s="269" t="s">
        <v>1074</v>
      </c>
      <c r="F358" s="269" t="s">
        <v>1071</v>
      </c>
      <c r="G358" s="269" t="s">
        <v>1092</v>
      </c>
      <c r="H358" s="269" t="s">
        <v>1305</v>
      </c>
      <c r="I358" s="375">
        <v>43620</v>
      </c>
      <c r="J358" s="269"/>
      <c r="K358" s="269" t="s">
        <v>1180</v>
      </c>
      <c r="L358" s="376" t="s">
        <v>211</v>
      </c>
      <c r="M358" s="269" t="s">
        <v>1062</v>
      </c>
      <c r="N358" s="269">
        <v>42033000</v>
      </c>
      <c r="O358" s="377" t="s">
        <v>1063</v>
      </c>
      <c r="P358" s="282" t="s">
        <v>490</v>
      </c>
      <c r="Q358" s="269" t="s">
        <v>211</v>
      </c>
      <c r="R358" s="269" t="s">
        <v>211</v>
      </c>
      <c r="S358" s="269" t="s">
        <v>978</v>
      </c>
      <c r="T358" s="337"/>
      <c r="U358" s="337" t="s">
        <v>1064</v>
      </c>
      <c r="V358" s="337" t="s">
        <v>1065</v>
      </c>
      <c r="W358" s="337" t="s">
        <v>211</v>
      </c>
      <c r="X358" s="337" t="s">
        <v>1066</v>
      </c>
      <c r="Y358" s="337" t="s">
        <v>4</v>
      </c>
      <c r="Z358" s="337" t="s">
        <v>4</v>
      </c>
      <c r="AA358" s="337" t="s">
        <v>981</v>
      </c>
      <c r="AB358" s="337" t="s">
        <v>269</v>
      </c>
      <c r="AC358" s="337"/>
      <c r="AD358" s="337" t="s">
        <v>257</v>
      </c>
      <c r="AE358" s="337" t="s">
        <v>211</v>
      </c>
      <c r="AF358" s="269"/>
      <c r="AG358" s="337" t="s">
        <v>257</v>
      </c>
      <c r="AH358" s="337" t="s">
        <v>211</v>
      </c>
      <c r="AI358" s="337"/>
      <c r="AJ358" s="337" t="s">
        <v>211</v>
      </c>
      <c r="AK358" s="337"/>
      <c r="AL358" s="337" t="s">
        <v>1067</v>
      </c>
      <c r="AM358" s="337" t="s">
        <v>1068</v>
      </c>
      <c r="AN358" s="337"/>
      <c r="AO358" s="337"/>
      <c r="AP358" s="337"/>
      <c r="AQ358" s="337"/>
      <c r="AR358" s="337">
        <v>59</v>
      </c>
      <c r="AS358" s="379"/>
      <c r="AT358" s="380"/>
      <c r="AU358" s="337"/>
      <c r="AV358" s="337"/>
      <c r="AW358" s="337"/>
      <c r="AX358" s="381"/>
      <c r="AY358" s="381"/>
      <c r="AZ358" s="381"/>
      <c r="BA358" s="382" t="s">
        <v>211</v>
      </c>
      <c r="BB358" s="380"/>
      <c r="BC358" s="380" t="s">
        <v>215</v>
      </c>
      <c r="BD358" s="380" t="s">
        <v>216</v>
      </c>
      <c r="BE358" s="380" t="s">
        <v>1043</v>
      </c>
      <c r="BF358" s="380" t="s">
        <v>962</v>
      </c>
      <c r="BG358" s="380">
        <f>IFERROR((BV358*(1-Assumptions!$K$3))*(1-BT358),0)</f>
        <v>7.0311999999999992</v>
      </c>
      <c r="BH358" s="380"/>
      <c r="BI358" s="380"/>
      <c r="BJ358" s="380"/>
      <c r="BK358" s="380">
        <v>7.4</v>
      </c>
      <c r="BL358" s="380"/>
      <c r="BM358" s="380"/>
      <c r="BN358" s="380">
        <f t="shared" si="93"/>
        <v>7.4</v>
      </c>
      <c r="BO358" s="383">
        <f>IFERROR(((IF(BN358&gt;0,BN358)))*INDEX(Assumptions!$B:$B,MATCH(AB358,Assumptions!$A:$A,0)),0)</f>
        <v>7.400000000000001E-2</v>
      </c>
      <c r="BP358" s="380">
        <f>IFERROR(((IF(BN358&gt;0,BN358)))*INDEX(Assumptions!$C:$C,MATCH(AB358,Assumptions!$A:$A,0)),0)</f>
        <v>0</v>
      </c>
      <c r="BQ358" s="380">
        <f>IFERROR(((IF(BN358&gt;0,BN358)))*INDEX(Assumptions!$D:$D,MATCH(AB358,Assumptions!$A:$A,0)),0)</f>
        <v>0</v>
      </c>
      <c r="BR358" s="380">
        <f>IFERROR(((IF(BN358&gt;0,BN358)))*INDEX(Assumptions!$G:$G,MATCH(AC358,Assumptions!$F:$F,0)),0)</f>
        <v>0</v>
      </c>
      <c r="BS358" s="380">
        <f t="shared" si="94"/>
        <v>7.400000000000001E-2</v>
      </c>
      <c r="BT358" s="384">
        <f>IFERROR(INDEX(Assumptions!$B:$B,MATCH(AB358,Assumptions!$A:$A,0))+INDEX(Assumptions!$C:$C,MATCH(AB358,Assumptions!$A:$A,0))+INDEX(Assumptions!$D:$D,MATCH(AB358,Assumptions!$A:$A,0))+INDEX(Assumptions!$G:$G,MATCH(AC358,Assumptions!$F:$F,0)),0)</f>
        <v>0</v>
      </c>
      <c r="BU358" s="380">
        <f t="shared" si="89"/>
        <v>7.4740000000000002</v>
      </c>
      <c r="BV358" s="380">
        <f t="shared" si="95"/>
        <v>15.98</v>
      </c>
      <c r="BW358" s="380">
        <f t="shared" si="96"/>
        <v>16.785714285714288</v>
      </c>
      <c r="BX358" s="337">
        <v>2.5</v>
      </c>
      <c r="BY358" s="380">
        <v>39.950000000000003</v>
      </c>
      <c r="BZ358" s="385">
        <v>1</v>
      </c>
      <c r="CA358" s="380">
        <f t="shared" si="97"/>
        <v>7.4740000000000002</v>
      </c>
      <c r="CB358" s="380">
        <f t="shared" si="98"/>
        <v>15.98</v>
      </c>
      <c r="CC358" s="386">
        <f t="shared" si="90"/>
        <v>0.53229036295369214</v>
      </c>
      <c r="CD358" s="380">
        <f t="shared" si="99"/>
        <v>0</v>
      </c>
      <c r="CE358" s="380" t="s">
        <v>211</v>
      </c>
      <c r="CF358" s="380"/>
      <c r="CG358" s="381"/>
      <c r="CH358" s="381"/>
      <c r="CI358" s="381"/>
      <c r="CJ358" s="381"/>
      <c r="CK358" s="381"/>
      <c r="CL358" s="381"/>
      <c r="CM358" s="381"/>
      <c r="CN358" s="381"/>
      <c r="CO358" s="337"/>
      <c r="CP358" s="337"/>
      <c r="CQ358" s="337"/>
      <c r="CR358" s="387"/>
      <c r="CS358" s="387"/>
      <c r="CT358" s="387"/>
      <c r="CU358" s="387"/>
      <c r="CV358" s="387" t="s">
        <v>211</v>
      </c>
      <c r="CW358" s="388"/>
      <c r="CX358" s="388"/>
      <c r="CY358" s="389"/>
      <c r="CZ358" s="390"/>
      <c r="DA358" s="390"/>
      <c r="DB358" s="391"/>
      <c r="DC358" s="392"/>
      <c r="DD358" s="392"/>
      <c r="DE358" s="392"/>
      <c r="DF358" s="392"/>
      <c r="DG358" s="392"/>
      <c r="DH358" s="392"/>
      <c r="DI358" s="392"/>
      <c r="DJ358" s="392"/>
      <c r="DK358" s="392"/>
      <c r="DL358" s="388"/>
      <c r="DM358" s="388"/>
      <c r="DN358" s="388"/>
      <c r="DO358" s="388"/>
      <c r="DP358" s="393"/>
      <c r="DQ358" s="393"/>
      <c r="DR358" s="393"/>
      <c r="DS358" s="394">
        <f t="shared" si="91"/>
        <v>0</v>
      </c>
      <c r="DT358" s="394">
        <f t="shared" si="92"/>
        <v>0</v>
      </c>
    </row>
    <row r="359" spans="1:124" s="66" customFormat="1" ht="15" customHeight="1">
      <c r="A359" s="269">
        <v>4280</v>
      </c>
      <c r="B359" s="269" t="s">
        <v>1076</v>
      </c>
      <c r="C359" s="269" t="s">
        <v>1045</v>
      </c>
      <c r="D359" s="269">
        <v>6900</v>
      </c>
      <c r="E359" s="269" t="s">
        <v>1074</v>
      </c>
      <c r="F359" s="269" t="s">
        <v>1046</v>
      </c>
      <c r="G359" s="269" t="s">
        <v>1092</v>
      </c>
      <c r="H359" s="269" t="s">
        <v>1305</v>
      </c>
      <c r="I359" s="375">
        <v>43620</v>
      </c>
      <c r="J359" s="269"/>
      <c r="K359" s="269" t="s">
        <v>1180</v>
      </c>
      <c r="L359" s="376" t="s">
        <v>211</v>
      </c>
      <c r="M359" s="269" t="s">
        <v>1062</v>
      </c>
      <c r="N359" s="269">
        <v>42033000</v>
      </c>
      <c r="O359" s="377" t="s">
        <v>1063</v>
      </c>
      <c r="P359" s="282" t="s">
        <v>490</v>
      </c>
      <c r="Q359" s="269" t="s">
        <v>211</v>
      </c>
      <c r="R359" s="269" t="s">
        <v>211</v>
      </c>
      <c r="S359" s="269" t="s">
        <v>978</v>
      </c>
      <c r="T359" s="337"/>
      <c r="U359" s="337" t="s">
        <v>1064</v>
      </c>
      <c r="V359" s="337" t="s">
        <v>1065</v>
      </c>
      <c r="W359" s="337" t="s">
        <v>211</v>
      </c>
      <c r="X359" s="337" t="s">
        <v>1066</v>
      </c>
      <c r="Y359" s="337" t="s">
        <v>4</v>
      </c>
      <c r="Z359" s="337" t="s">
        <v>4</v>
      </c>
      <c r="AA359" s="337" t="s">
        <v>981</v>
      </c>
      <c r="AB359" s="337" t="s">
        <v>269</v>
      </c>
      <c r="AC359" s="337"/>
      <c r="AD359" s="337" t="s">
        <v>257</v>
      </c>
      <c r="AE359" s="337" t="s">
        <v>211</v>
      </c>
      <c r="AF359" s="269"/>
      <c r="AG359" s="337" t="s">
        <v>257</v>
      </c>
      <c r="AH359" s="337" t="s">
        <v>211</v>
      </c>
      <c r="AI359" s="337"/>
      <c r="AJ359" s="337" t="s">
        <v>211</v>
      </c>
      <c r="AK359" s="337"/>
      <c r="AL359" s="337" t="s">
        <v>1067</v>
      </c>
      <c r="AM359" s="337" t="s">
        <v>1068</v>
      </c>
      <c r="AN359" s="337"/>
      <c r="AO359" s="337"/>
      <c r="AP359" s="337"/>
      <c r="AQ359" s="337"/>
      <c r="AR359" s="337">
        <v>59</v>
      </c>
      <c r="AS359" s="379"/>
      <c r="AT359" s="380"/>
      <c r="AU359" s="337"/>
      <c r="AV359" s="337"/>
      <c r="AW359" s="337"/>
      <c r="AX359" s="381"/>
      <c r="AY359" s="381"/>
      <c r="AZ359" s="381"/>
      <c r="BA359" s="382" t="s">
        <v>211</v>
      </c>
      <c r="BB359" s="380"/>
      <c r="BC359" s="380" t="s">
        <v>215</v>
      </c>
      <c r="BD359" s="380" t="s">
        <v>216</v>
      </c>
      <c r="BE359" s="380" t="s">
        <v>1043</v>
      </c>
      <c r="BF359" s="380" t="s">
        <v>962</v>
      </c>
      <c r="BG359" s="380">
        <f>IFERROR((BV359*(1-Assumptions!$K$3))*(1-BT359),0)</f>
        <v>7.0311999999999992</v>
      </c>
      <c r="BH359" s="380"/>
      <c r="BI359" s="380"/>
      <c r="BJ359" s="380"/>
      <c r="BK359" s="380">
        <v>7.4</v>
      </c>
      <c r="BL359" s="380"/>
      <c r="BM359" s="380"/>
      <c r="BN359" s="380">
        <f t="shared" si="93"/>
        <v>7.4</v>
      </c>
      <c r="BO359" s="383">
        <f>IFERROR(((IF(BN359&gt;0,BN359)))*INDEX(Assumptions!$B:$B,MATCH(AB359,Assumptions!$A:$A,0)),0)</f>
        <v>7.400000000000001E-2</v>
      </c>
      <c r="BP359" s="380">
        <f>IFERROR(((IF(BN359&gt;0,BN359)))*INDEX(Assumptions!$C:$C,MATCH(AB359,Assumptions!$A:$A,0)),0)</f>
        <v>0</v>
      </c>
      <c r="BQ359" s="380">
        <f>IFERROR(((IF(BN359&gt;0,BN359)))*INDEX(Assumptions!$D:$D,MATCH(AB359,Assumptions!$A:$A,0)),0)</f>
        <v>0</v>
      </c>
      <c r="BR359" s="380">
        <f>IFERROR(((IF(BN359&gt;0,BN359)))*INDEX(Assumptions!$G:$G,MATCH(AC359,Assumptions!$F:$F,0)),0)</f>
        <v>0</v>
      </c>
      <c r="BS359" s="380">
        <f t="shared" si="94"/>
        <v>7.400000000000001E-2</v>
      </c>
      <c r="BT359" s="384">
        <f>IFERROR(INDEX(Assumptions!$B:$B,MATCH(AB359,Assumptions!$A:$A,0))+INDEX(Assumptions!$C:$C,MATCH(AB359,Assumptions!$A:$A,0))+INDEX(Assumptions!$D:$D,MATCH(AB359,Assumptions!$A:$A,0))+INDEX(Assumptions!$G:$G,MATCH(AC359,Assumptions!$F:$F,0)),0)</f>
        <v>0</v>
      </c>
      <c r="BU359" s="380">
        <f t="shared" si="89"/>
        <v>7.4740000000000002</v>
      </c>
      <c r="BV359" s="380">
        <f t="shared" si="95"/>
        <v>15.98</v>
      </c>
      <c r="BW359" s="380">
        <f t="shared" si="96"/>
        <v>16.785714285714288</v>
      </c>
      <c r="BX359" s="337">
        <v>2.5</v>
      </c>
      <c r="BY359" s="380">
        <v>39.950000000000003</v>
      </c>
      <c r="BZ359" s="385">
        <v>1</v>
      </c>
      <c r="CA359" s="380">
        <f t="shared" si="97"/>
        <v>7.4740000000000002</v>
      </c>
      <c r="CB359" s="380">
        <f t="shared" si="98"/>
        <v>15.98</v>
      </c>
      <c r="CC359" s="386">
        <f t="shared" si="90"/>
        <v>0.53229036295369214</v>
      </c>
      <c r="CD359" s="380">
        <f t="shared" si="99"/>
        <v>0</v>
      </c>
      <c r="CE359" s="380" t="s">
        <v>211</v>
      </c>
      <c r="CF359" s="380"/>
      <c r="CG359" s="381"/>
      <c r="CH359" s="381"/>
      <c r="CI359" s="381"/>
      <c r="CJ359" s="381"/>
      <c r="CK359" s="381"/>
      <c r="CL359" s="381"/>
      <c r="CM359" s="381"/>
      <c r="CN359" s="381"/>
      <c r="CO359" s="337"/>
      <c r="CP359" s="337"/>
      <c r="CQ359" s="337"/>
      <c r="CR359" s="387"/>
      <c r="CS359" s="387"/>
      <c r="CT359" s="387"/>
      <c r="CU359" s="387"/>
      <c r="CV359" s="387" t="s">
        <v>211</v>
      </c>
      <c r="CW359" s="388"/>
      <c r="CX359" s="388"/>
      <c r="CY359" s="389"/>
      <c r="CZ359" s="390"/>
      <c r="DA359" s="390"/>
      <c r="DB359" s="391"/>
      <c r="DC359" s="392"/>
      <c r="DD359" s="392"/>
      <c r="DE359" s="392"/>
      <c r="DF359" s="392"/>
      <c r="DG359" s="392"/>
      <c r="DH359" s="392"/>
      <c r="DI359" s="392"/>
      <c r="DJ359" s="392"/>
      <c r="DK359" s="392"/>
      <c r="DL359" s="388"/>
      <c r="DM359" s="388"/>
      <c r="DN359" s="388"/>
      <c r="DO359" s="388"/>
      <c r="DP359" s="393"/>
      <c r="DQ359" s="393"/>
      <c r="DR359" s="393"/>
      <c r="DS359" s="394">
        <f t="shared" si="91"/>
        <v>0</v>
      </c>
      <c r="DT359" s="394">
        <f t="shared" si="92"/>
        <v>0</v>
      </c>
    </row>
    <row r="360" spans="1:124" s="66" customFormat="1" ht="15" customHeight="1">
      <c r="A360" s="269">
        <v>4290</v>
      </c>
      <c r="B360" s="269" t="s">
        <v>1111</v>
      </c>
      <c r="C360" s="269" t="s">
        <v>1059</v>
      </c>
      <c r="D360" s="269">
        <v>8300</v>
      </c>
      <c r="E360" s="269" t="s">
        <v>1112</v>
      </c>
      <c r="F360" s="269" t="s">
        <v>1061</v>
      </c>
      <c r="G360" s="269" t="s">
        <v>1092</v>
      </c>
      <c r="H360" s="269" t="s">
        <v>1305</v>
      </c>
      <c r="I360" s="375">
        <v>43620</v>
      </c>
      <c r="J360" s="269"/>
      <c r="K360" s="269" t="s">
        <v>1180</v>
      </c>
      <c r="L360" s="376" t="s">
        <v>211</v>
      </c>
      <c r="M360" s="269" t="s">
        <v>1062</v>
      </c>
      <c r="N360" s="269">
        <v>42023100</v>
      </c>
      <c r="O360" s="377" t="s">
        <v>1113</v>
      </c>
      <c r="P360" s="282" t="s">
        <v>490</v>
      </c>
      <c r="Q360" s="269" t="s">
        <v>211</v>
      </c>
      <c r="R360" s="269" t="s">
        <v>211</v>
      </c>
      <c r="S360" s="269"/>
      <c r="T360" s="337"/>
      <c r="U360" s="337"/>
      <c r="V360" s="337" t="s">
        <v>1105</v>
      </c>
      <c r="W360" s="337" t="s">
        <v>211</v>
      </c>
      <c r="X360" s="337" t="s">
        <v>1062</v>
      </c>
      <c r="Y360" s="337" t="s">
        <v>4</v>
      </c>
      <c r="Z360" s="337" t="s">
        <v>4</v>
      </c>
      <c r="AA360" s="337" t="s">
        <v>211</v>
      </c>
      <c r="AB360" s="337" t="s">
        <v>262</v>
      </c>
      <c r="AC360" s="337" t="s">
        <v>1114</v>
      </c>
      <c r="AD360" s="378" t="s">
        <v>285</v>
      </c>
      <c r="AE360" s="337" t="s">
        <v>211</v>
      </c>
      <c r="AF360" s="269"/>
      <c r="AG360" s="337" t="s">
        <v>1115</v>
      </c>
      <c r="AH360" s="337" t="s">
        <v>211</v>
      </c>
      <c r="AI360" s="337"/>
      <c r="AJ360" s="337" t="s">
        <v>211</v>
      </c>
      <c r="AK360" s="337"/>
      <c r="AL360" s="337" t="s">
        <v>1067</v>
      </c>
      <c r="AM360" s="337" t="s">
        <v>1068</v>
      </c>
      <c r="AN360" s="337"/>
      <c r="AO360" s="337"/>
      <c r="AP360" s="337"/>
      <c r="AQ360" s="337"/>
      <c r="AR360" s="337">
        <v>60</v>
      </c>
      <c r="AS360" s="379"/>
      <c r="AT360" s="380"/>
      <c r="AU360" s="337"/>
      <c r="AV360" s="337"/>
      <c r="AW360" s="337"/>
      <c r="AX360" s="381"/>
      <c r="AY360" s="381"/>
      <c r="AZ360" s="381"/>
      <c r="BA360" s="382" t="s">
        <v>211</v>
      </c>
      <c r="BB360" s="380"/>
      <c r="BC360" s="380" t="s">
        <v>215</v>
      </c>
      <c r="BD360" s="380" t="s">
        <v>216</v>
      </c>
      <c r="BE360" s="380" t="s">
        <v>1043</v>
      </c>
      <c r="BF360" s="380" t="s">
        <v>962</v>
      </c>
      <c r="BG360" s="380">
        <f>IFERROR((BV360*(1-Assumptions!$K$3))*(1-BT360),0)</f>
        <v>6.1733935999999989</v>
      </c>
      <c r="BH360" s="380"/>
      <c r="BI360" s="380"/>
      <c r="BJ360" s="380"/>
      <c r="BK360" s="380">
        <v>7.65</v>
      </c>
      <c r="BL360" s="380"/>
      <c r="BM360" s="380"/>
      <c r="BN360" s="380">
        <f t="shared" si="93"/>
        <v>7.65</v>
      </c>
      <c r="BO360" s="383">
        <f>IFERROR(((IF(BN360&gt;0,BN360)))*INDEX(Assumptions!$B:$B,MATCH(AB360,Assumptions!$A:$A,0)),0)</f>
        <v>0.153</v>
      </c>
      <c r="BP360" s="380">
        <f>IFERROR(((IF(BN360&gt;0,BN360)))*INDEX(Assumptions!$C:$C,MATCH(AB360,Assumptions!$A:$A,0)),0)</f>
        <v>0</v>
      </c>
      <c r="BQ360" s="380">
        <f>IFERROR(((IF(BN360&gt;0,BN360)))*INDEX(Assumptions!$D:$D,MATCH(AB360,Assumptions!$A:$A,0)),0)</f>
        <v>1.5300000000000001E-2</v>
      </c>
      <c r="BR360" s="380">
        <f>IFERROR(((IF(BN360&gt;0,BN360)))*INDEX(Assumptions!$G:$G,MATCH(AC360,Assumptions!$F:$F,0)),0)</f>
        <v>0.76500000000000012</v>
      </c>
      <c r="BS360" s="380">
        <f t="shared" si="94"/>
        <v>0.93330000000000013</v>
      </c>
      <c r="BT360" s="384">
        <f>IFERROR(INDEX(Assumptions!$B:$B,MATCH(AB360,Assumptions!$A:$A,0))+INDEX(Assumptions!$C:$C,MATCH(AB360,Assumptions!$A:$A,0))+INDEX(Assumptions!$D:$D,MATCH(AB360,Assumptions!$A:$A,0))+INDEX(Assumptions!$G:$G,MATCH(AC360,Assumptions!$F:$F,0)),0)</f>
        <v>0.122</v>
      </c>
      <c r="BU360" s="380">
        <f t="shared" si="89"/>
        <v>8.5833000000000013</v>
      </c>
      <c r="BV360" s="380">
        <f t="shared" si="95"/>
        <v>15.98</v>
      </c>
      <c r="BW360" s="380">
        <f t="shared" si="96"/>
        <v>16.785714285714288</v>
      </c>
      <c r="BX360" s="337">
        <v>2.5</v>
      </c>
      <c r="BY360" s="380">
        <v>39.950000000000003</v>
      </c>
      <c r="BZ360" s="385">
        <v>1</v>
      </c>
      <c r="CA360" s="380">
        <f t="shared" si="97"/>
        <v>8.5833000000000013</v>
      </c>
      <c r="CB360" s="380">
        <f t="shared" si="98"/>
        <v>15.98</v>
      </c>
      <c r="CC360" s="386">
        <f t="shared" si="90"/>
        <v>0.46287234042553183</v>
      </c>
      <c r="CD360" s="380">
        <f t="shared" si="99"/>
        <v>0</v>
      </c>
      <c r="CE360" s="380" t="s">
        <v>211</v>
      </c>
      <c r="CF360" s="380"/>
      <c r="CG360" s="381"/>
      <c r="CH360" s="381"/>
      <c r="CI360" s="381"/>
      <c r="CJ360" s="381"/>
      <c r="CK360" s="381"/>
      <c r="CL360" s="381"/>
      <c r="CM360" s="381"/>
      <c r="CN360" s="381"/>
      <c r="CO360" s="337"/>
      <c r="CP360" s="337"/>
      <c r="CQ360" s="337"/>
      <c r="CR360" s="387"/>
      <c r="CS360" s="387"/>
      <c r="CT360" s="387"/>
      <c r="CU360" s="387"/>
      <c r="CV360" s="387" t="s">
        <v>211</v>
      </c>
      <c r="CW360" s="388"/>
      <c r="CX360" s="388"/>
      <c r="CY360" s="389"/>
      <c r="CZ360" s="390"/>
      <c r="DA360" s="390"/>
      <c r="DB360" s="391"/>
      <c r="DC360" s="392"/>
      <c r="DD360" s="392"/>
      <c r="DE360" s="392"/>
      <c r="DF360" s="392"/>
      <c r="DG360" s="392"/>
      <c r="DH360" s="392"/>
      <c r="DI360" s="392"/>
      <c r="DJ360" s="392"/>
      <c r="DK360" s="392"/>
      <c r="DL360" s="388"/>
      <c r="DM360" s="388"/>
      <c r="DN360" s="388"/>
      <c r="DO360" s="388"/>
      <c r="DP360" s="393"/>
      <c r="DQ360" s="393"/>
      <c r="DR360" s="393"/>
      <c r="DS360" s="394">
        <f t="shared" si="91"/>
        <v>0</v>
      </c>
      <c r="DT360" s="394">
        <f t="shared" si="92"/>
        <v>0</v>
      </c>
    </row>
    <row r="361" spans="1:124" s="66" customFormat="1" ht="15" customHeight="1">
      <c r="A361" s="269">
        <v>4295</v>
      </c>
      <c r="B361" s="269" t="s">
        <v>1116</v>
      </c>
      <c r="C361" s="269" t="s">
        <v>1059</v>
      </c>
      <c r="D361" s="269">
        <v>8300</v>
      </c>
      <c r="E361" s="269" t="s">
        <v>1117</v>
      </c>
      <c r="F361" s="269" t="s">
        <v>1061</v>
      </c>
      <c r="G361" s="269" t="s">
        <v>1092</v>
      </c>
      <c r="H361" s="269" t="s">
        <v>1305</v>
      </c>
      <c r="I361" s="375">
        <v>43620</v>
      </c>
      <c r="J361" s="269"/>
      <c r="K361" s="269" t="s">
        <v>1180</v>
      </c>
      <c r="L361" s="376" t="s">
        <v>211</v>
      </c>
      <c r="M361" s="269" t="s">
        <v>1062</v>
      </c>
      <c r="N361" s="269">
        <v>42021110</v>
      </c>
      <c r="O361" s="377" t="s">
        <v>1118</v>
      </c>
      <c r="P361" s="282" t="s">
        <v>490</v>
      </c>
      <c r="Q361" s="269" t="s">
        <v>211</v>
      </c>
      <c r="R361" s="269" t="s">
        <v>211</v>
      </c>
      <c r="S361" s="269"/>
      <c r="T361" s="337"/>
      <c r="U361" s="337"/>
      <c r="V361" s="337" t="s">
        <v>1105</v>
      </c>
      <c r="W361" s="337" t="s">
        <v>211</v>
      </c>
      <c r="X361" s="337" t="s">
        <v>1062</v>
      </c>
      <c r="Y361" s="337" t="s">
        <v>4</v>
      </c>
      <c r="Z361" s="337" t="s">
        <v>4</v>
      </c>
      <c r="AA361" s="337" t="s">
        <v>211</v>
      </c>
      <c r="AB361" s="337" t="s">
        <v>262</v>
      </c>
      <c r="AC361" s="337" t="s">
        <v>1114</v>
      </c>
      <c r="AD361" s="378" t="s">
        <v>285</v>
      </c>
      <c r="AE361" s="337" t="s">
        <v>211</v>
      </c>
      <c r="AF361" s="269"/>
      <c r="AG361" s="337" t="s">
        <v>1115</v>
      </c>
      <c r="AH361" s="337" t="s">
        <v>211</v>
      </c>
      <c r="AI361" s="337"/>
      <c r="AJ361" s="337" t="s">
        <v>211</v>
      </c>
      <c r="AK361" s="337"/>
      <c r="AL361" s="337" t="s">
        <v>1067</v>
      </c>
      <c r="AM361" s="337" t="s">
        <v>1068</v>
      </c>
      <c r="AN361" s="337"/>
      <c r="AO361" s="337"/>
      <c r="AP361" s="337"/>
      <c r="AQ361" s="337"/>
      <c r="AR361" s="337">
        <v>50</v>
      </c>
      <c r="AS361" s="379"/>
      <c r="AT361" s="380"/>
      <c r="AU361" s="337"/>
      <c r="AV361" s="337"/>
      <c r="AW361" s="337"/>
      <c r="AX361" s="381"/>
      <c r="AY361" s="381"/>
      <c r="AZ361" s="381"/>
      <c r="BA361" s="382" t="s">
        <v>211</v>
      </c>
      <c r="BB361" s="380"/>
      <c r="BC361" s="380" t="s">
        <v>215</v>
      </c>
      <c r="BD361" s="380" t="s">
        <v>216</v>
      </c>
      <c r="BE361" s="380" t="s">
        <v>1043</v>
      </c>
      <c r="BF361" s="380" t="s">
        <v>962</v>
      </c>
      <c r="BG361" s="380">
        <f>IFERROR((BV361*(1-Assumptions!$K$3))*(1-BT361),0)</f>
        <v>10.809233599999999</v>
      </c>
      <c r="BH361" s="380"/>
      <c r="BI361" s="380"/>
      <c r="BJ361" s="380"/>
      <c r="BK361" s="380">
        <v>14.05</v>
      </c>
      <c r="BL361" s="380"/>
      <c r="BM361" s="380"/>
      <c r="BN361" s="380">
        <f t="shared" si="93"/>
        <v>14.05</v>
      </c>
      <c r="BO361" s="383">
        <f>IFERROR(((IF(BN361&gt;0,BN361)))*INDEX(Assumptions!$B:$B,MATCH(AB361,Assumptions!$A:$A,0)),0)</f>
        <v>0.28100000000000003</v>
      </c>
      <c r="BP361" s="380">
        <f>IFERROR(((IF(BN361&gt;0,BN361)))*INDEX(Assumptions!$C:$C,MATCH(AB361,Assumptions!$A:$A,0)),0)</f>
        <v>0</v>
      </c>
      <c r="BQ361" s="380">
        <f>IFERROR(((IF(BN361&gt;0,BN361)))*INDEX(Assumptions!$D:$D,MATCH(AB361,Assumptions!$A:$A,0)),0)</f>
        <v>2.8100000000000003E-2</v>
      </c>
      <c r="BR361" s="380">
        <f>IFERROR(((IF(BN361&gt;0,BN361)))*INDEX(Assumptions!$G:$G,MATCH(AC361,Assumptions!$F:$F,0)),0)</f>
        <v>1.4050000000000002</v>
      </c>
      <c r="BS361" s="380">
        <f t="shared" si="94"/>
        <v>1.7141000000000002</v>
      </c>
      <c r="BT361" s="384">
        <f>IFERROR(INDEX(Assumptions!$B:$B,MATCH(AB361,Assumptions!$A:$A,0))+INDEX(Assumptions!$C:$C,MATCH(AB361,Assumptions!$A:$A,0))+INDEX(Assumptions!$D:$D,MATCH(AB361,Assumptions!$A:$A,0))+INDEX(Assumptions!$G:$G,MATCH(AC361,Assumptions!$F:$F,0)),0)</f>
        <v>0.122</v>
      </c>
      <c r="BU361" s="380">
        <f t="shared" si="89"/>
        <v>15.764100000000001</v>
      </c>
      <c r="BV361" s="380">
        <f t="shared" si="95"/>
        <v>27.98</v>
      </c>
      <c r="BW361" s="380">
        <f t="shared" si="96"/>
        <v>29.390756302521012</v>
      </c>
      <c r="BX361" s="337">
        <v>2.5</v>
      </c>
      <c r="BY361" s="380">
        <v>69.95</v>
      </c>
      <c r="BZ361" s="385">
        <v>1</v>
      </c>
      <c r="CA361" s="380">
        <f t="shared" si="97"/>
        <v>15.764100000000001</v>
      </c>
      <c r="CB361" s="380">
        <f t="shared" si="98"/>
        <v>27.98</v>
      </c>
      <c r="CC361" s="386">
        <f t="shared" si="90"/>
        <v>0.43659399571122226</v>
      </c>
      <c r="CD361" s="380">
        <f t="shared" si="99"/>
        <v>0</v>
      </c>
      <c r="CE361" s="380" t="s">
        <v>211</v>
      </c>
      <c r="CF361" s="380"/>
      <c r="CG361" s="381"/>
      <c r="CH361" s="381"/>
      <c r="CI361" s="381"/>
      <c r="CJ361" s="381"/>
      <c r="CK361" s="381"/>
      <c r="CL361" s="381"/>
      <c r="CM361" s="381"/>
      <c r="CN361" s="381"/>
      <c r="CO361" s="337"/>
      <c r="CP361" s="337"/>
      <c r="CQ361" s="337"/>
      <c r="CR361" s="387"/>
      <c r="CS361" s="387"/>
      <c r="CT361" s="387"/>
      <c r="CU361" s="387"/>
      <c r="CV361" s="387" t="s">
        <v>211</v>
      </c>
      <c r="CW361" s="388"/>
      <c r="CX361" s="388"/>
      <c r="CY361" s="389"/>
      <c r="CZ361" s="390"/>
      <c r="DA361" s="390"/>
      <c r="DB361" s="391"/>
      <c r="DC361" s="392"/>
      <c r="DD361" s="392"/>
      <c r="DE361" s="392"/>
      <c r="DF361" s="392"/>
      <c r="DG361" s="392"/>
      <c r="DH361" s="392"/>
      <c r="DI361" s="392"/>
      <c r="DJ361" s="392"/>
      <c r="DK361" s="392"/>
      <c r="DL361" s="388"/>
      <c r="DM361" s="388"/>
      <c r="DN361" s="388"/>
      <c r="DO361" s="388"/>
      <c r="DP361" s="393"/>
      <c r="DQ361" s="393"/>
      <c r="DR361" s="393"/>
      <c r="DS361" s="394">
        <f t="shared" si="91"/>
        <v>0</v>
      </c>
      <c r="DT361" s="394">
        <f t="shared" si="92"/>
        <v>0</v>
      </c>
    </row>
    <row r="362" spans="1:124" s="66" customFormat="1" ht="15" customHeight="1">
      <c r="A362" s="269">
        <v>4300</v>
      </c>
      <c r="B362" s="269" t="s">
        <v>1119</v>
      </c>
      <c r="C362" s="269" t="s">
        <v>1059</v>
      </c>
      <c r="D362" s="269">
        <v>8300</v>
      </c>
      <c r="E362" s="269" t="s">
        <v>1120</v>
      </c>
      <c r="F362" s="269" t="s">
        <v>1061</v>
      </c>
      <c r="G362" s="269" t="s">
        <v>1092</v>
      </c>
      <c r="H362" s="269" t="s">
        <v>1305</v>
      </c>
      <c r="I362" s="375">
        <v>43620</v>
      </c>
      <c r="J362" s="269"/>
      <c r="K362" s="269" t="s">
        <v>1180</v>
      </c>
      <c r="L362" s="376" t="s">
        <v>211</v>
      </c>
      <c r="M362" s="269" t="s">
        <v>1062</v>
      </c>
      <c r="N362" s="269">
        <v>42021110</v>
      </c>
      <c r="O362" s="377" t="s">
        <v>1118</v>
      </c>
      <c r="P362" s="282" t="s">
        <v>490</v>
      </c>
      <c r="Q362" s="269" t="s">
        <v>211</v>
      </c>
      <c r="R362" s="269" t="s">
        <v>211</v>
      </c>
      <c r="S362" s="269"/>
      <c r="T362" s="337"/>
      <c r="U362" s="337"/>
      <c r="V362" s="337" t="s">
        <v>1105</v>
      </c>
      <c r="W362" s="337" t="s">
        <v>211</v>
      </c>
      <c r="X362" s="337" t="s">
        <v>1062</v>
      </c>
      <c r="Y362" s="337" t="s">
        <v>4</v>
      </c>
      <c r="Z362" s="337" t="s">
        <v>4</v>
      </c>
      <c r="AA362" s="337" t="s">
        <v>211</v>
      </c>
      <c r="AB362" s="337" t="s">
        <v>262</v>
      </c>
      <c r="AC362" s="337" t="s">
        <v>1114</v>
      </c>
      <c r="AD362" s="337" t="s">
        <v>285</v>
      </c>
      <c r="AE362" s="337" t="s">
        <v>211</v>
      </c>
      <c r="AF362" s="269"/>
      <c r="AG362" s="337" t="s">
        <v>1115</v>
      </c>
      <c r="AH362" s="337" t="s">
        <v>211</v>
      </c>
      <c r="AI362" s="337"/>
      <c r="AJ362" s="337" t="s">
        <v>211</v>
      </c>
      <c r="AK362" s="337"/>
      <c r="AL362" s="337" t="s">
        <v>1067</v>
      </c>
      <c r="AM362" s="337" t="s">
        <v>1068</v>
      </c>
      <c r="AN362" s="337"/>
      <c r="AO362" s="337"/>
      <c r="AP362" s="337"/>
      <c r="AQ362" s="337"/>
      <c r="AR362" s="337">
        <v>40</v>
      </c>
      <c r="AS362" s="379"/>
      <c r="AT362" s="380"/>
      <c r="AU362" s="337"/>
      <c r="AV362" s="337"/>
      <c r="AW362" s="337"/>
      <c r="AX362" s="381"/>
      <c r="AY362" s="381"/>
      <c r="AZ362" s="381"/>
      <c r="BA362" s="382" t="s">
        <v>211</v>
      </c>
      <c r="BB362" s="380"/>
      <c r="BC362" s="380" t="s">
        <v>215</v>
      </c>
      <c r="BD362" s="380" t="s">
        <v>216</v>
      </c>
      <c r="BE362" s="380" t="s">
        <v>1043</v>
      </c>
      <c r="BF362" s="380" t="s">
        <v>962</v>
      </c>
      <c r="BG362" s="380">
        <f>IFERROR((BV362*(1-Assumptions!$K$3))*(1-BT362),0)</f>
        <v>7.7186735999999998</v>
      </c>
      <c r="BH362" s="380"/>
      <c r="BI362" s="380"/>
      <c r="BJ362" s="380"/>
      <c r="BK362" s="380">
        <v>5.7</v>
      </c>
      <c r="BL362" s="380"/>
      <c r="BM362" s="380"/>
      <c r="BN362" s="380">
        <f t="shared" si="93"/>
        <v>5.7</v>
      </c>
      <c r="BO362" s="383">
        <f>IFERROR(((IF(BN362&gt;0,BN362)))*INDEX(Assumptions!$B:$B,MATCH(AB362,Assumptions!$A:$A,0)),0)</f>
        <v>0.114</v>
      </c>
      <c r="BP362" s="380">
        <f>IFERROR(((IF(BN362&gt;0,BN362)))*INDEX(Assumptions!$C:$C,MATCH(AB362,Assumptions!$A:$A,0)),0)</f>
        <v>0</v>
      </c>
      <c r="BQ362" s="380">
        <f>IFERROR(((IF(BN362&gt;0,BN362)))*INDEX(Assumptions!$D:$D,MATCH(AB362,Assumptions!$A:$A,0)),0)</f>
        <v>1.14E-2</v>
      </c>
      <c r="BR362" s="380">
        <f>IFERROR(((IF(BN362&gt;0,BN362)))*INDEX(Assumptions!$G:$G,MATCH(AC362,Assumptions!$F:$F,0)),0)</f>
        <v>0.57000000000000006</v>
      </c>
      <c r="BS362" s="380">
        <f t="shared" si="94"/>
        <v>0.69540000000000002</v>
      </c>
      <c r="BT362" s="384">
        <f>IFERROR(INDEX(Assumptions!$B:$B,MATCH(AB362,Assumptions!$A:$A,0))+INDEX(Assumptions!$C:$C,MATCH(AB362,Assumptions!$A:$A,0))+INDEX(Assumptions!$D:$D,MATCH(AB362,Assumptions!$A:$A,0))+INDEX(Assumptions!$G:$G,MATCH(AC362,Assumptions!$F:$F,0)),0)</f>
        <v>0.122</v>
      </c>
      <c r="BU362" s="380">
        <f t="shared" si="89"/>
        <v>6.3954000000000004</v>
      </c>
      <c r="BV362" s="380">
        <f t="shared" si="95"/>
        <v>19.98</v>
      </c>
      <c r="BW362" s="380">
        <f t="shared" si="96"/>
        <v>20.987394957983195</v>
      </c>
      <c r="BX362" s="337">
        <v>2.5</v>
      </c>
      <c r="BY362" s="380">
        <v>49.95</v>
      </c>
      <c r="BZ362" s="385">
        <v>1</v>
      </c>
      <c r="CA362" s="380">
        <f t="shared" si="97"/>
        <v>6.3954000000000004</v>
      </c>
      <c r="CB362" s="380">
        <f t="shared" si="98"/>
        <v>19.98</v>
      </c>
      <c r="CC362" s="398">
        <f t="shared" si="90"/>
        <v>0.67990990990990985</v>
      </c>
      <c r="CD362" s="380">
        <f t="shared" si="99"/>
        <v>0</v>
      </c>
      <c r="CE362" s="380" t="s">
        <v>211</v>
      </c>
      <c r="CF362" s="380"/>
      <c r="CG362" s="381"/>
      <c r="CH362" s="381"/>
      <c r="CI362" s="381"/>
      <c r="CJ362" s="381"/>
      <c r="CK362" s="381"/>
      <c r="CL362" s="381"/>
      <c r="CM362" s="381"/>
      <c r="CN362" s="381"/>
      <c r="CO362" s="337"/>
      <c r="CP362" s="337"/>
      <c r="CQ362" s="337"/>
      <c r="CR362" s="387"/>
      <c r="CS362" s="387"/>
      <c r="CT362" s="387"/>
      <c r="CU362" s="387"/>
      <c r="CV362" s="387" t="s">
        <v>211</v>
      </c>
      <c r="CW362" s="388"/>
      <c r="CX362" s="388"/>
      <c r="CY362" s="389"/>
      <c r="CZ362" s="390"/>
      <c r="DA362" s="390"/>
      <c r="DB362" s="391"/>
      <c r="DC362" s="392"/>
      <c r="DD362" s="392"/>
      <c r="DE362" s="392"/>
      <c r="DF362" s="392"/>
      <c r="DG362" s="392"/>
      <c r="DH362" s="392"/>
      <c r="DI362" s="392"/>
      <c r="DJ362" s="392"/>
      <c r="DK362" s="392"/>
      <c r="DL362" s="388"/>
      <c r="DM362" s="388"/>
      <c r="DN362" s="388"/>
      <c r="DO362" s="388"/>
      <c r="DP362" s="393"/>
      <c r="DQ362" s="393"/>
      <c r="DR362" s="393"/>
      <c r="DS362" s="394">
        <f t="shared" si="91"/>
        <v>0</v>
      </c>
      <c r="DT362" s="394">
        <f t="shared" si="92"/>
        <v>0</v>
      </c>
    </row>
    <row r="363" spans="1:124" s="66" customFormat="1" ht="15" customHeight="1">
      <c r="A363" s="269">
        <v>4305</v>
      </c>
      <c r="B363" s="269" t="s">
        <v>1131</v>
      </c>
      <c r="C363" s="269" t="s">
        <v>1059</v>
      </c>
      <c r="D363" s="269">
        <v>8300</v>
      </c>
      <c r="E363" s="270" t="s">
        <v>1132</v>
      </c>
      <c r="F363" s="270" t="s">
        <v>1061</v>
      </c>
      <c r="G363" s="270" t="s">
        <v>1092</v>
      </c>
      <c r="H363" s="270" t="s">
        <v>1305</v>
      </c>
      <c r="I363" s="354">
        <v>43620</v>
      </c>
      <c r="J363" s="270"/>
      <c r="K363" s="270" t="s">
        <v>1180</v>
      </c>
      <c r="L363" s="364" t="s">
        <v>211</v>
      </c>
      <c r="M363" s="270" t="s">
        <v>1062</v>
      </c>
      <c r="N363" s="270">
        <v>42023100</v>
      </c>
      <c r="O363" s="325" t="s">
        <v>1113</v>
      </c>
      <c r="P363" s="326" t="s">
        <v>490</v>
      </c>
      <c r="Q363" s="270" t="s">
        <v>211</v>
      </c>
      <c r="R363" s="270" t="s">
        <v>211</v>
      </c>
      <c r="S363" s="270"/>
      <c r="T363" s="272"/>
      <c r="U363" s="272"/>
      <c r="V363" s="272" t="s">
        <v>1105</v>
      </c>
      <c r="W363" s="272" t="s">
        <v>211</v>
      </c>
      <c r="X363" s="272" t="s">
        <v>1062</v>
      </c>
      <c r="Y363" s="272" t="s">
        <v>4</v>
      </c>
      <c r="Z363" s="272" t="s">
        <v>4</v>
      </c>
      <c r="AA363" s="272" t="s">
        <v>211</v>
      </c>
      <c r="AB363" s="272" t="s">
        <v>262</v>
      </c>
      <c r="AC363" s="272" t="s">
        <v>1114</v>
      </c>
      <c r="AD363" s="272" t="s">
        <v>285</v>
      </c>
      <c r="AE363" s="272" t="s">
        <v>211</v>
      </c>
      <c r="AF363" s="270"/>
      <c r="AG363" s="272" t="s">
        <v>1115</v>
      </c>
      <c r="AH363" s="272" t="s">
        <v>211</v>
      </c>
      <c r="AI363" s="272"/>
      <c r="AJ363" s="272" t="s">
        <v>211</v>
      </c>
      <c r="AK363" s="272"/>
      <c r="AL363" s="272" t="s">
        <v>1067</v>
      </c>
      <c r="AM363" s="272" t="s">
        <v>1068</v>
      </c>
      <c r="AN363" s="272"/>
      <c r="AO363" s="272"/>
      <c r="AP363" s="272"/>
      <c r="AQ363" s="272"/>
      <c r="AR363" s="272">
        <v>20</v>
      </c>
      <c r="AS363" s="273"/>
      <c r="AT363" s="273"/>
      <c r="AU363" s="272"/>
      <c r="AV363" s="272"/>
      <c r="AW363" s="272"/>
      <c r="AX363" s="332"/>
      <c r="AY363" s="332"/>
      <c r="AZ363" s="332"/>
      <c r="BA363" s="274" t="s">
        <v>211</v>
      </c>
      <c r="BB363" s="273"/>
      <c r="BC363" s="273" t="s">
        <v>215</v>
      </c>
      <c r="BD363" s="273" t="s">
        <v>216</v>
      </c>
      <c r="BE363" s="273" t="s">
        <v>1043</v>
      </c>
      <c r="BF363" s="273" t="s">
        <v>962</v>
      </c>
      <c r="BG363" s="273">
        <f>IFERROR((BV363*(1-Assumptions!$K$3))*(1-BT363),0)</f>
        <v>3.8554735999999998</v>
      </c>
      <c r="BH363" s="273"/>
      <c r="BI363" s="273"/>
      <c r="BJ363" s="273"/>
      <c r="BK363" s="273">
        <v>4.3</v>
      </c>
      <c r="BL363" s="273"/>
      <c r="BM363" s="273"/>
      <c r="BN363" s="273">
        <f t="shared" si="93"/>
        <v>4.3</v>
      </c>
      <c r="BO363" s="328">
        <f>IFERROR(((IF(BN363&gt;0,BN363)))*INDEX(Assumptions!$B:$B,MATCH(AB363,Assumptions!$A:$A,0)),0)</f>
        <v>8.5999999999999993E-2</v>
      </c>
      <c r="BP363" s="273">
        <f>IFERROR(((IF(BN363&gt;0,BN363)))*INDEX(Assumptions!$C:$C,MATCH(AB363,Assumptions!$A:$A,0)),0)</f>
        <v>0</v>
      </c>
      <c r="BQ363" s="273">
        <f>IFERROR(((IF(BN363&gt;0,BN363)))*INDEX(Assumptions!$D:$D,MATCH(AB363,Assumptions!$A:$A,0)),0)</f>
        <v>8.6E-3</v>
      </c>
      <c r="BR363" s="273">
        <f>IFERROR(((IF(BN363&gt;0,BN363)))*INDEX(Assumptions!$G:$G,MATCH(AC363,Assumptions!$F:$F,0)),0)</f>
        <v>0.43</v>
      </c>
      <c r="BS363" s="273">
        <f t="shared" si="94"/>
        <v>0.52459999999999996</v>
      </c>
      <c r="BT363" s="329">
        <f>IFERROR(INDEX(Assumptions!$B:$B,MATCH(AB363,Assumptions!$A:$A,0))+INDEX(Assumptions!$C:$C,MATCH(AB363,Assumptions!$A:$A,0))+INDEX(Assumptions!$D:$D,MATCH(AB363,Assumptions!$A:$A,0))+INDEX(Assumptions!$G:$G,MATCH(AC363,Assumptions!$F:$F,0)),0)</f>
        <v>0.122</v>
      </c>
      <c r="BU363" s="273">
        <f t="shared" si="89"/>
        <v>4.8246000000000002</v>
      </c>
      <c r="BV363" s="273">
        <f t="shared" si="95"/>
        <v>9.98</v>
      </c>
      <c r="BW363" s="273">
        <f t="shared" si="96"/>
        <v>10.483193277310924</v>
      </c>
      <c r="BX363" s="272">
        <v>2.5</v>
      </c>
      <c r="BY363" s="273">
        <v>24.95</v>
      </c>
      <c r="BZ363" s="330">
        <v>1</v>
      </c>
      <c r="CA363" s="273">
        <f t="shared" si="97"/>
        <v>4.8246000000000002</v>
      </c>
      <c r="CB363" s="273">
        <f t="shared" si="98"/>
        <v>9.98</v>
      </c>
      <c r="CC363" s="367">
        <f t="shared" si="90"/>
        <v>0.51657314629258522</v>
      </c>
      <c r="CD363" s="273">
        <f t="shared" si="99"/>
        <v>0</v>
      </c>
      <c r="CE363" s="273" t="s">
        <v>211</v>
      </c>
      <c r="CF363" s="273"/>
      <c r="CG363" s="332"/>
      <c r="CH363" s="332"/>
      <c r="CI363" s="332"/>
      <c r="CJ363" s="332"/>
      <c r="CK363" s="332"/>
      <c r="CL363" s="332"/>
      <c r="CM363" s="332"/>
      <c r="CN363" s="332"/>
      <c r="CO363" s="272"/>
      <c r="CP363" s="272"/>
      <c r="CQ363" s="272"/>
      <c r="CR363" s="173"/>
      <c r="CS363" s="173"/>
      <c r="CT363" s="173"/>
      <c r="CU363" s="173"/>
      <c r="CV363" s="173" t="s">
        <v>211</v>
      </c>
      <c r="CW363" s="368"/>
      <c r="CX363" s="368"/>
      <c r="CY363" s="369"/>
      <c r="CZ363" s="370"/>
      <c r="DA363" s="370"/>
      <c r="DB363" s="371"/>
      <c r="DC363" s="372"/>
      <c r="DD363" s="372"/>
      <c r="DE363" s="372"/>
      <c r="DF363" s="372"/>
      <c r="DG363" s="372"/>
      <c r="DH363" s="372"/>
      <c r="DI363" s="372"/>
      <c r="DJ363" s="372"/>
      <c r="DK363" s="372"/>
      <c r="DL363" s="368"/>
      <c r="DM363" s="368"/>
      <c r="DN363" s="368"/>
      <c r="DO363" s="368"/>
      <c r="DP363" s="373"/>
      <c r="DQ363" s="373"/>
      <c r="DR363" s="373"/>
      <c r="DS363" s="374">
        <f t="shared" si="91"/>
        <v>0</v>
      </c>
      <c r="DT363" s="374">
        <f t="shared" si="92"/>
        <v>0</v>
      </c>
    </row>
    <row r="364" spans="1:124" s="66" customFormat="1" ht="15" customHeight="1">
      <c r="A364" s="269">
        <v>4310</v>
      </c>
      <c r="B364" s="269" t="s">
        <v>1133</v>
      </c>
      <c r="C364" s="269" t="s">
        <v>1059</v>
      </c>
      <c r="D364" s="269">
        <v>8300</v>
      </c>
      <c r="E364" s="270" t="s">
        <v>1134</v>
      </c>
      <c r="F364" s="270" t="s">
        <v>1061</v>
      </c>
      <c r="G364" s="270" t="s">
        <v>1092</v>
      </c>
      <c r="H364" s="270" t="s">
        <v>1305</v>
      </c>
      <c r="I364" s="354">
        <v>43620</v>
      </c>
      <c r="J364" s="270"/>
      <c r="K364" s="270" t="s">
        <v>1180</v>
      </c>
      <c r="L364" s="364" t="s">
        <v>211</v>
      </c>
      <c r="M364" s="270" t="s">
        <v>1062</v>
      </c>
      <c r="N364" s="270">
        <v>42021110</v>
      </c>
      <c r="O364" s="325" t="s">
        <v>1118</v>
      </c>
      <c r="P364" s="326" t="s">
        <v>490</v>
      </c>
      <c r="Q364" s="270" t="s">
        <v>211</v>
      </c>
      <c r="R364" s="270" t="s">
        <v>211</v>
      </c>
      <c r="S364" s="270"/>
      <c r="T364" s="272"/>
      <c r="U364" s="272"/>
      <c r="V364" s="272" t="s">
        <v>1105</v>
      </c>
      <c r="W364" s="272" t="s">
        <v>211</v>
      </c>
      <c r="X364" s="272" t="s">
        <v>1062</v>
      </c>
      <c r="Y364" s="272" t="s">
        <v>4</v>
      </c>
      <c r="Z364" s="272" t="s">
        <v>4</v>
      </c>
      <c r="AA364" s="272" t="s">
        <v>211</v>
      </c>
      <c r="AB364" s="272" t="s">
        <v>262</v>
      </c>
      <c r="AC364" s="272" t="s">
        <v>1114</v>
      </c>
      <c r="AD364" s="365" t="s">
        <v>285</v>
      </c>
      <c r="AE364" s="272" t="s">
        <v>211</v>
      </c>
      <c r="AF364" s="270"/>
      <c r="AG364" s="272" t="s">
        <v>1115</v>
      </c>
      <c r="AH364" s="272" t="s">
        <v>211</v>
      </c>
      <c r="AI364" s="272"/>
      <c r="AJ364" s="272" t="s">
        <v>211</v>
      </c>
      <c r="AK364" s="272"/>
      <c r="AL364" s="272" t="s">
        <v>1067</v>
      </c>
      <c r="AM364" s="272" t="s">
        <v>1068</v>
      </c>
      <c r="AN364" s="272"/>
      <c r="AO364" s="272"/>
      <c r="AP364" s="272"/>
      <c r="AQ364" s="272"/>
      <c r="AR364" s="272">
        <v>20</v>
      </c>
      <c r="AS364" s="273"/>
      <c r="AT364" s="273"/>
      <c r="AU364" s="272"/>
      <c r="AV364" s="272"/>
      <c r="AW364" s="272"/>
      <c r="AX364" s="332"/>
      <c r="AY364" s="332"/>
      <c r="AZ364" s="332"/>
      <c r="BA364" s="274" t="s">
        <v>211</v>
      </c>
      <c r="BB364" s="273"/>
      <c r="BC364" s="273" t="s">
        <v>215</v>
      </c>
      <c r="BD364" s="273" t="s">
        <v>216</v>
      </c>
      <c r="BE364" s="273" t="s">
        <v>1043</v>
      </c>
      <c r="BF364" s="273" t="s">
        <v>962</v>
      </c>
      <c r="BG364" s="273">
        <f>IFERROR((BV364*(1-Assumptions!$K$3))*(1-BT364),0)</f>
        <v>6.1733935999999989</v>
      </c>
      <c r="BH364" s="273"/>
      <c r="BI364" s="273"/>
      <c r="BJ364" s="273"/>
      <c r="BK364" s="273">
        <v>8.35</v>
      </c>
      <c r="BL364" s="273"/>
      <c r="BM364" s="273"/>
      <c r="BN364" s="273">
        <f t="shared" si="93"/>
        <v>8.35</v>
      </c>
      <c r="BO364" s="328">
        <f>IFERROR(((IF(BN364&gt;0,BN364)))*INDEX(Assumptions!$B:$B,MATCH(AB364,Assumptions!$A:$A,0)),0)</f>
        <v>0.16700000000000001</v>
      </c>
      <c r="BP364" s="273">
        <f>IFERROR(((IF(BN364&gt;0,BN364)))*INDEX(Assumptions!$C:$C,MATCH(AB364,Assumptions!$A:$A,0)),0)</f>
        <v>0</v>
      </c>
      <c r="BQ364" s="273">
        <f>IFERROR(((IF(BN364&gt;0,BN364)))*INDEX(Assumptions!$D:$D,MATCH(AB364,Assumptions!$A:$A,0)),0)</f>
        <v>1.67E-2</v>
      </c>
      <c r="BR364" s="273">
        <f>IFERROR(((IF(BN364&gt;0,BN364)))*INDEX(Assumptions!$G:$G,MATCH(AC364,Assumptions!$F:$F,0)),0)</f>
        <v>0.83499999999999996</v>
      </c>
      <c r="BS364" s="273">
        <f t="shared" si="94"/>
        <v>1.0186999999999999</v>
      </c>
      <c r="BT364" s="329">
        <f>IFERROR(INDEX(Assumptions!$B:$B,MATCH(AB364,Assumptions!$A:$A,0))+INDEX(Assumptions!$C:$C,MATCH(AB364,Assumptions!$A:$A,0))+INDEX(Assumptions!$D:$D,MATCH(AB364,Assumptions!$A:$A,0))+INDEX(Assumptions!$G:$G,MATCH(AC364,Assumptions!$F:$F,0)),0)</f>
        <v>0.122</v>
      </c>
      <c r="BU364" s="273">
        <f t="shared" si="89"/>
        <v>9.3687000000000005</v>
      </c>
      <c r="BV364" s="273">
        <f t="shared" si="95"/>
        <v>15.98</v>
      </c>
      <c r="BW364" s="273">
        <f t="shared" si="96"/>
        <v>16.785714285714288</v>
      </c>
      <c r="BX364" s="272">
        <v>2.5</v>
      </c>
      <c r="BY364" s="273">
        <v>39.950000000000003</v>
      </c>
      <c r="BZ364" s="330">
        <v>1</v>
      </c>
      <c r="CA364" s="273">
        <f t="shared" si="97"/>
        <v>9.3687000000000005</v>
      </c>
      <c r="CB364" s="273">
        <f t="shared" si="98"/>
        <v>15.98</v>
      </c>
      <c r="CC364" s="367">
        <f t="shared" si="90"/>
        <v>0.41372340425531912</v>
      </c>
      <c r="CD364" s="273">
        <f t="shared" si="99"/>
        <v>0</v>
      </c>
      <c r="CE364" s="273" t="s">
        <v>211</v>
      </c>
      <c r="CF364" s="273"/>
      <c r="CG364" s="332"/>
      <c r="CH364" s="332"/>
      <c r="CI364" s="332"/>
      <c r="CJ364" s="332"/>
      <c r="CK364" s="332"/>
      <c r="CL364" s="332"/>
      <c r="CM364" s="332"/>
      <c r="CN364" s="332"/>
      <c r="CO364" s="272"/>
      <c r="CP364" s="272"/>
      <c r="CQ364" s="272"/>
      <c r="CR364" s="173"/>
      <c r="CS364" s="173"/>
      <c r="CT364" s="173"/>
      <c r="CU364" s="173"/>
      <c r="CV364" s="173" t="s">
        <v>211</v>
      </c>
      <c r="CW364" s="368"/>
      <c r="CX364" s="368"/>
      <c r="CY364" s="369"/>
      <c r="CZ364" s="370"/>
      <c r="DA364" s="370"/>
      <c r="DB364" s="371"/>
      <c r="DC364" s="372"/>
      <c r="DD364" s="372"/>
      <c r="DE364" s="372"/>
      <c r="DF364" s="372"/>
      <c r="DG364" s="372"/>
      <c r="DH364" s="372"/>
      <c r="DI364" s="372"/>
      <c r="DJ364" s="372"/>
      <c r="DK364" s="372"/>
      <c r="DL364" s="368"/>
      <c r="DM364" s="368"/>
      <c r="DN364" s="368"/>
      <c r="DO364" s="368"/>
      <c r="DP364" s="373"/>
      <c r="DQ364" s="373"/>
      <c r="DR364" s="373"/>
      <c r="DS364" s="374">
        <f t="shared" si="91"/>
        <v>0</v>
      </c>
      <c r="DT364" s="374">
        <f t="shared" si="92"/>
        <v>0</v>
      </c>
    </row>
    <row r="365" spans="1:124" s="66" customFormat="1">
      <c r="I365" s="67"/>
      <c r="AS365" s="41"/>
      <c r="AT365" s="41"/>
      <c r="AX365" s="67"/>
      <c r="AY365" s="67"/>
      <c r="AZ365" s="67"/>
      <c r="BA365" s="68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69"/>
      <c r="BU365" s="41"/>
      <c r="BV365" s="41"/>
      <c r="BW365" s="41"/>
      <c r="BY365" s="41"/>
      <c r="BZ365" s="41"/>
      <c r="CA365" s="41"/>
      <c r="CB365" s="41"/>
      <c r="CC365" s="69"/>
      <c r="CG365" s="67"/>
      <c r="CH365" s="67" t="s">
        <v>1</v>
      </c>
      <c r="CI365" s="67"/>
      <c r="CJ365" s="67"/>
      <c r="CK365" s="67"/>
      <c r="CL365" s="67"/>
      <c r="CM365" s="67"/>
      <c r="CN365" s="67"/>
      <c r="CO365" s="67"/>
      <c r="CP365" s="67"/>
      <c r="CR365" s="70"/>
      <c r="CS365" s="70"/>
      <c r="CT365" s="179"/>
      <c r="CU365" s="70"/>
      <c r="CV365" s="70"/>
      <c r="CW365" s="71"/>
      <c r="CX365" s="70"/>
      <c r="CY365" s="70"/>
      <c r="DC365" s="121"/>
      <c r="DD365" s="67"/>
      <c r="DE365" s="67"/>
      <c r="DF365" s="67"/>
      <c r="DG365" s="67"/>
      <c r="DH365" s="67"/>
      <c r="DI365" s="67"/>
      <c r="DJ365" s="71"/>
      <c r="DK365" s="71"/>
      <c r="DL365" s="71"/>
      <c r="DM365" s="70"/>
      <c r="DN365" s="70"/>
      <c r="DO365" s="70"/>
      <c r="DS365" s="41"/>
      <c r="DT365" s="41"/>
    </row>
    <row r="366" spans="1:124" s="66" customFormat="1">
      <c r="I366" s="67"/>
      <c r="AS366" s="41"/>
      <c r="AT366" s="41"/>
      <c r="AX366" s="67"/>
      <c r="AY366" s="67"/>
      <c r="AZ366" s="67"/>
      <c r="BA366" s="68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69"/>
      <c r="BU366" s="41"/>
      <c r="BV366" s="41"/>
      <c r="BW366" s="41"/>
      <c r="BY366" s="41"/>
      <c r="BZ366" s="41"/>
      <c r="CA366" s="41"/>
      <c r="CB366" s="41"/>
      <c r="CC366" s="69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R366" s="70"/>
      <c r="CS366" s="70"/>
      <c r="CT366" s="179"/>
      <c r="CU366" s="70"/>
      <c r="CV366" s="70"/>
      <c r="CW366" s="71"/>
      <c r="CX366" s="70"/>
      <c r="CY366" s="70"/>
      <c r="DC366" s="121"/>
      <c r="DD366" s="67"/>
      <c r="DE366" s="67"/>
      <c r="DF366" s="67"/>
      <c r="DG366" s="67"/>
      <c r="DH366" s="67"/>
      <c r="DI366" s="67"/>
      <c r="DJ366" s="71"/>
      <c r="DK366" s="71"/>
      <c r="DL366" s="71"/>
      <c r="DM366" s="70"/>
      <c r="DN366" s="70"/>
      <c r="DO366" s="70"/>
      <c r="DS366" s="41"/>
      <c r="DT366" s="41"/>
    </row>
    <row r="367" spans="1:124" s="66" customFormat="1">
      <c r="I367" s="67"/>
      <c r="AS367" s="41"/>
      <c r="AT367" s="41"/>
      <c r="AX367" s="67"/>
      <c r="AY367" s="67"/>
      <c r="AZ367" s="67"/>
      <c r="BA367" s="68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69"/>
      <c r="BU367" s="41"/>
      <c r="BV367" s="41"/>
      <c r="BW367" s="41"/>
      <c r="BY367" s="41"/>
      <c r="BZ367" s="41"/>
      <c r="CA367" s="41"/>
      <c r="CB367" s="41"/>
      <c r="CC367" s="69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R367" s="70"/>
      <c r="CS367" s="70"/>
      <c r="CT367" s="179"/>
      <c r="CU367" s="70"/>
      <c r="CV367" s="70"/>
      <c r="CW367" s="71"/>
      <c r="CX367" s="70"/>
      <c r="CY367" s="70"/>
      <c r="DC367" s="121"/>
      <c r="DD367" s="67"/>
      <c r="DE367" s="67"/>
      <c r="DF367" s="67"/>
      <c r="DG367" s="67"/>
      <c r="DH367" s="67"/>
      <c r="DI367" s="67"/>
      <c r="DJ367" s="71"/>
      <c r="DK367" s="71"/>
      <c r="DL367" s="71"/>
      <c r="DM367" s="70"/>
      <c r="DN367" s="70"/>
      <c r="DO367" s="70"/>
      <c r="DS367" s="41"/>
      <c r="DT367" s="41"/>
    </row>
    <row r="368" spans="1:124" s="66" customFormat="1">
      <c r="I368" s="67"/>
      <c r="AS368" s="41"/>
      <c r="AT368" s="41"/>
      <c r="AX368" s="67"/>
      <c r="AY368" s="67"/>
      <c r="AZ368" s="67"/>
      <c r="BA368" s="68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69"/>
      <c r="BU368" s="41"/>
      <c r="BV368" s="41"/>
      <c r="BW368" s="41"/>
      <c r="BY368" s="41"/>
      <c r="BZ368" s="41"/>
      <c r="CA368" s="41"/>
      <c r="CB368" s="41"/>
      <c r="CC368" s="69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R368" s="70"/>
      <c r="CS368" s="70"/>
      <c r="CT368" s="179"/>
      <c r="CU368" s="70"/>
      <c r="CV368" s="70"/>
      <c r="CW368" s="71"/>
      <c r="CX368" s="70"/>
      <c r="CY368" s="70"/>
      <c r="DC368" s="121"/>
      <c r="DD368" s="67"/>
      <c r="DE368" s="67"/>
      <c r="DF368" s="67"/>
      <c r="DG368" s="67"/>
      <c r="DH368" s="67"/>
      <c r="DI368" s="67"/>
      <c r="DJ368" s="71"/>
      <c r="DK368" s="71"/>
      <c r="DL368" s="71"/>
      <c r="DM368" s="70"/>
      <c r="DN368" s="70"/>
      <c r="DO368" s="70"/>
      <c r="DS368" s="41"/>
      <c r="DT368" s="41"/>
    </row>
    <row r="369" spans="9:124" s="66" customFormat="1">
      <c r="I369" s="67"/>
      <c r="AS369" s="41"/>
      <c r="AT369" s="41"/>
      <c r="AX369" s="67"/>
      <c r="AY369" s="67"/>
      <c r="AZ369" s="67"/>
      <c r="BA369" s="68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69"/>
      <c r="BU369" s="41"/>
      <c r="BV369" s="41"/>
      <c r="BW369" s="41"/>
      <c r="BY369" s="41"/>
      <c r="BZ369" s="41"/>
      <c r="CA369" s="41"/>
      <c r="CB369" s="41"/>
      <c r="CC369" s="69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R369" s="70"/>
      <c r="CS369" s="70"/>
      <c r="CT369" s="179"/>
      <c r="CU369" s="70"/>
      <c r="CV369" s="70"/>
      <c r="CW369" s="71"/>
      <c r="CX369" s="70"/>
      <c r="CY369" s="70"/>
      <c r="DC369" s="121"/>
      <c r="DD369" s="67"/>
      <c r="DE369" s="67"/>
      <c r="DF369" s="67"/>
      <c r="DG369" s="67"/>
      <c r="DH369" s="67"/>
      <c r="DI369" s="67"/>
      <c r="DJ369" s="71"/>
      <c r="DK369" s="71"/>
      <c r="DL369" s="71"/>
      <c r="DM369" s="70"/>
      <c r="DN369" s="70"/>
      <c r="DO369" s="70"/>
      <c r="DS369" s="41"/>
      <c r="DT369" s="41"/>
    </row>
    <row r="370" spans="9:124" s="66" customFormat="1">
      <c r="I370" s="67"/>
      <c r="AS370" s="41"/>
      <c r="AT370" s="41"/>
      <c r="AX370" s="67"/>
      <c r="AY370" s="67"/>
      <c r="AZ370" s="67"/>
      <c r="BA370" s="68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69"/>
      <c r="BU370" s="41"/>
      <c r="BV370" s="41"/>
      <c r="BW370" s="41"/>
      <c r="BY370" s="41"/>
      <c r="BZ370" s="41"/>
      <c r="CA370" s="41"/>
      <c r="CB370" s="41"/>
      <c r="CC370" s="69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R370" s="70"/>
      <c r="CS370" s="70"/>
      <c r="CT370" s="179"/>
      <c r="CU370" s="70"/>
      <c r="CV370" s="70"/>
      <c r="CW370" s="71"/>
      <c r="CX370" s="70"/>
      <c r="CY370" s="70"/>
      <c r="DC370" s="121"/>
      <c r="DD370" s="67"/>
      <c r="DE370" s="67"/>
      <c r="DF370" s="67"/>
      <c r="DG370" s="67"/>
      <c r="DH370" s="67"/>
      <c r="DI370" s="67"/>
      <c r="DJ370" s="71"/>
      <c r="DK370" s="71"/>
      <c r="DL370" s="71"/>
      <c r="DM370" s="70"/>
      <c r="DN370" s="70"/>
      <c r="DO370" s="70"/>
      <c r="DS370" s="41"/>
      <c r="DT370" s="41"/>
    </row>
    <row r="371" spans="9:124" s="66" customFormat="1">
      <c r="I371" s="67"/>
      <c r="AS371" s="41"/>
      <c r="AT371" s="41"/>
      <c r="AX371" s="67"/>
      <c r="AY371" s="67"/>
      <c r="AZ371" s="67"/>
      <c r="BA371" s="68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69"/>
      <c r="BU371" s="41"/>
      <c r="BV371" s="41"/>
      <c r="BW371" s="41"/>
      <c r="BY371" s="41"/>
      <c r="BZ371" s="41"/>
      <c r="CA371" s="41"/>
      <c r="CB371" s="41"/>
      <c r="CC371" s="69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R371" s="70"/>
      <c r="CS371" s="70"/>
      <c r="CT371" s="179"/>
      <c r="CU371" s="70"/>
      <c r="CV371" s="70"/>
      <c r="CW371" s="71"/>
      <c r="CX371" s="70"/>
      <c r="CY371" s="70"/>
      <c r="DC371" s="121"/>
      <c r="DD371" s="67"/>
      <c r="DE371" s="67"/>
      <c r="DF371" s="67"/>
      <c r="DG371" s="67"/>
      <c r="DH371" s="67"/>
      <c r="DI371" s="67"/>
      <c r="DJ371" s="71"/>
      <c r="DK371" s="71"/>
      <c r="DL371" s="71"/>
      <c r="DM371" s="70"/>
      <c r="DN371" s="70"/>
      <c r="DO371" s="70"/>
      <c r="DS371" s="41"/>
      <c r="DT371" s="41"/>
    </row>
    <row r="372" spans="9:124" s="66" customFormat="1">
      <c r="I372" s="67"/>
      <c r="AS372" s="41"/>
      <c r="AT372" s="41"/>
      <c r="AX372" s="67"/>
      <c r="AY372" s="67"/>
      <c r="AZ372" s="67"/>
      <c r="BA372" s="68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69"/>
      <c r="BU372" s="41"/>
      <c r="BV372" s="41"/>
      <c r="BW372" s="41"/>
      <c r="BY372" s="41"/>
      <c r="BZ372" s="41"/>
      <c r="CA372" s="41"/>
      <c r="CB372" s="41"/>
      <c r="CC372" s="69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R372" s="70"/>
      <c r="CS372" s="70"/>
      <c r="CT372" s="179"/>
      <c r="CU372" s="70"/>
      <c r="CV372" s="70"/>
      <c r="CW372" s="71"/>
      <c r="CX372" s="70"/>
      <c r="CY372" s="70"/>
      <c r="DC372" s="121"/>
      <c r="DD372" s="67"/>
      <c r="DE372" s="67"/>
      <c r="DF372" s="67"/>
      <c r="DG372" s="67"/>
      <c r="DH372" s="67"/>
      <c r="DI372" s="67"/>
      <c r="DJ372" s="71"/>
      <c r="DK372" s="71"/>
      <c r="DL372" s="71"/>
      <c r="DM372" s="70"/>
      <c r="DN372" s="70"/>
      <c r="DO372" s="70"/>
      <c r="DS372" s="41"/>
      <c r="DT372" s="41"/>
    </row>
    <row r="373" spans="9:124" s="66" customFormat="1">
      <c r="I373" s="67"/>
      <c r="AS373" s="41"/>
      <c r="AT373" s="41"/>
      <c r="AX373" s="67"/>
      <c r="AY373" s="67"/>
      <c r="AZ373" s="67"/>
      <c r="BA373" s="68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69"/>
      <c r="BU373" s="41"/>
      <c r="BV373" s="41"/>
      <c r="BW373" s="41"/>
      <c r="BY373" s="41"/>
      <c r="BZ373" s="41"/>
      <c r="CA373" s="41"/>
      <c r="CB373" s="41"/>
      <c r="CC373" s="69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R373" s="70"/>
      <c r="CS373" s="70"/>
      <c r="CT373" s="179"/>
      <c r="CU373" s="70"/>
      <c r="CV373" s="70"/>
      <c r="CW373" s="71"/>
      <c r="CX373" s="70"/>
      <c r="CY373" s="70"/>
      <c r="DC373" s="121"/>
      <c r="DD373" s="67"/>
      <c r="DE373" s="67"/>
      <c r="DF373" s="67"/>
      <c r="DG373" s="67"/>
      <c r="DH373" s="67"/>
      <c r="DI373" s="67"/>
      <c r="DJ373" s="71"/>
      <c r="DK373" s="71"/>
      <c r="DL373" s="71"/>
      <c r="DM373" s="70"/>
      <c r="DN373" s="70"/>
      <c r="DO373" s="70"/>
      <c r="DS373" s="41"/>
      <c r="DT373" s="41"/>
    </row>
    <row r="374" spans="9:124" s="66" customFormat="1">
      <c r="I374" s="67"/>
      <c r="AS374" s="41"/>
      <c r="AT374" s="41"/>
      <c r="AX374" s="67"/>
      <c r="AY374" s="67"/>
      <c r="AZ374" s="67"/>
      <c r="BA374" s="68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69"/>
      <c r="BU374" s="41"/>
      <c r="BV374" s="41"/>
      <c r="BW374" s="41"/>
      <c r="BY374" s="41"/>
      <c r="BZ374" s="41"/>
      <c r="CA374" s="41"/>
      <c r="CB374" s="41"/>
      <c r="CC374" s="69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R374" s="70"/>
      <c r="CS374" s="70"/>
      <c r="CT374" s="179"/>
      <c r="CU374" s="70"/>
      <c r="CV374" s="70"/>
      <c r="CW374" s="71"/>
      <c r="CX374" s="70"/>
      <c r="CY374" s="70"/>
      <c r="DC374" s="121"/>
      <c r="DD374" s="67"/>
      <c r="DE374" s="67"/>
      <c r="DF374" s="67"/>
      <c r="DG374" s="67"/>
      <c r="DH374" s="67"/>
      <c r="DI374" s="67"/>
      <c r="DJ374" s="71"/>
      <c r="DK374" s="71"/>
      <c r="DL374" s="71"/>
      <c r="DM374" s="70"/>
      <c r="DN374" s="70"/>
      <c r="DO374" s="70"/>
      <c r="DS374" s="41"/>
      <c r="DT374" s="41"/>
    </row>
    <row r="375" spans="9:124" s="66" customFormat="1">
      <c r="I375" s="67"/>
      <c r="AS375" s="41"/>
      <c r="AT375" s="41"/>
      <c r="AX375" s="67"/>
      <c r="AY375" s="67"/>
      <c r="AZ375" s="67"/>
      <c r="BA375" s="68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69"/>
      <c r="BU375" s="41"/>
      <c r="BV375" s="41"/>
      <c r="BW375" s="41"/>
      <c r="BY375" s="41"/>
      <c r="BZ375" s="41"/>
      <c r="CA375" s="41"/>
      <c r="CB375" s="41"/>
      <c r="CC375" s="69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R375" s="70"/>
      <c r="CS375" s="70"/>
      <c r="CT375" s="179"/>
      <c r="CU375" s="70"/>
      <c r="CV375" s="70"/>
      <c r="CW375" s="71"/>
      <c r="CX375" s="70"/>
      <c r="CY375" s="70"/>
      <c r="DC375" s="121"/>
      <c r="DD375" s="67"/>
      <c r="DE375" s="67"/>
      <c r="DF375" s="67"/>
      <c r="DG375" s="67"/>
      <c r="DH375" s="67"/>
      <c r="DI375" s="67"/>
      <c r="DJ375" s="71"/>
      <c r="DK375" s="71"/>
      <c r="DL375" s="71"/>
      <c r="DM375" s="70"/>
      <c r="DN375" s="70"/>
      <c r="DO375" s="70"/>
      <c r="DS375" s="41"/>
      <c r="DT375" s="41"/>
    </row>
    <row r="376" spans="9:124" s="66" customFormat="1">
      <c r="I376" s="67"/>
      <c r="AS376" s="41"/>
      <c r="AT376" s="41"/>
      <c r="AX376" s="67"/>
      <c r="AY376" s="67"/>
      <c r="AZ376" s="67"/>
      <c r="BA376" s="68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69"/>
      <c r="BU376" s="41"/>
      <c r="BV376" s="41"/>
      <c r="BW376" s="41"/>
      <c r="BY376" s="41"/>
      <c r="BZ376" s="41"/>
      <c r="CA376" s="41"/>
      <c r="CB376" s="41"/>
      <c r="CC376" s="69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R376" s="70"/>
      <c r="CS376" s="70"/>
      <c r="CT376" s="179"/>
      <c r="CU376" s="70"/>
      <c r="CV376" s="70"/>
      <c r="CW376" s="71"/>
      <c r="CX376" s="70"/>
      <c r="CY376" s="70"/>
      <c r="DC376" s="121"/>
      <c r="DD376" s="67"/>
      <c r="DE376" s="67"/>
      <c r="DF376" s="67"/>
      <c r="DG376" s="67"/>
      <c r="DH376" s="67"/>
      <c r="DI376" s="67"/>
      <c r="DJ376" s="71"/>
      <c r="DK376" s="71"/>
      <c r="DL376" s="71"/>
      <c r="DM376" s="70"/>
      <c r="DN376" s="70"/>
      <c r="DO376" s="70"/>
      <c r="DS376" s="41"/>
      <c r="DT376" s="41"/>
    </row>
    <row r="377" spans="9:124" s="66" customFormat="1">
      <c r="I377" s="67"/>
      <c r="AS377" s="41"/>
      <c r="AT377" s="41"/>
      <c r="AX377" s="67"/>
      <c r="AY377" s="67"/>
      <c r="AZ377" s="67"/>
      <c r="BA377" s="68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69"/>
      <c r="BU377" s="41"/>
      <c r="BV377" s="41"/>
      <c r="BW377" s="41"/>
      <c r="BY377" s="41"/>
      <c r="BZ377" s="41"/>
      <c r="CA377" s="41"/>
      <c r="CB377" s="41"/>
      <c r="CC377" s="69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R377" s="70" t="s">
        <v>112</v>
      </c>
      <c r="CS377" s="70"/>
      <c r="CT377" s="179"/>
      <c r="CU377" s="70"/>
      <c r="CV377" s="70"/>
      <c r="CW377" s="71"/>
      <c r="CX377" s="70"/>
      <c r="CY377" s="70"/>
      <c r="DC377" s="121"/>
      <c r="DD377" s="67"/>
      <c r="DE377" s="67"/>
      <c r="DF377" s="67"/>
      <c r="DG377" s="67"/>
      <c r="DH377" s="67"/>
      <c r="DI377" s="67"/>
      <c r="DJ377" s="71"/>
      <c r="DK377" s="71"/>
      <c r="DL377" s="71"/>
      <c r="DM377" s="70"/>
      <c r="DN377" s="70"/>
      <c r="DO377" s="70"/>
      <c r="DS377" s="41"/>
      <c r="DT377" s="41"/>
    </row>
  </sheetData>
  <autoFilter ref="A3:DT261" xr:uid="{49FD7E0A-DBBE-4A04-8BF8-9FCECCED0A90}">
    <filterColumn colId="29">
      <filters>
        <filter val="Valérius"/>
      </filters>
    </filterColumn>
  </autoFilter>
  <sortState xmlns:xlrd2="http://schemas.microsoft.com/office/spreadsheetml/2017/richdata2" ref="A4:DT242">
    <sortCondition ref="A4:A242"/>
  </sortState>
  <customSheetViews>
    <customSheetView guid="{0471D7C8-43BF-48DF-83BC-DF135A7A9F8F}" scale="80" showGridLines="0" fitToPage="1" printArea="1" filter="1" showAutoFilter="1" hiddenColumns="1" topLeftCell="B1">
      <selection activeCell="X94" sqref="X94"/>
      <pageMargins left="0.23622047244094491" right="0.23622047244094491" top="0.74803149606299213" bottom="0.74803149606299213" header="0.31496062992125984" footer="0.31496062992125984"/>
      <printOptions horizontalCentered="1"/>
      <pageSetup paperSize="8" scale="50" orientation="landscape" r:id="rId1"/>
      <headerFooter>
        <oddHeader>&amp;C&amp;F-&amp;A&amp;R&amp;P</oddHeader>
      </headerFooter>
      <autoFilter ref="A2:CP221" xr:uid="{00000000-0000-0000-0000-000000000000}">
        <filterColumn colId="4">
          <filters blank="1"/>
        </filterColumn>
        <filterColumn colId="7">
          <filters blank="1">
            <filter val="DRESS"/>
            <filter val="JACKET"/>
            <filter val="JUMPSUIT"/>
            <filter val="KNIT DRESS"/>
            <filter val="LS KNIT"/>
            <filter val="LS TEE"/>
            <filter val="OUTERWEAR"/>
            <filter val="PANT"/>
            <filter val="SHIRT"/>
            <filter val="SHORT"/>
            <filter val="SKIRT"/>
            <filter val="SWEAT"/>
            <filter val="TEE"/>
            <filter val="WOVEN TOP"/>
          </filters>
        </filterColumn>
      </autoFilter>
    </customSheetView>
    <customSheetView guid="{A6D3704E-36B7-4D02-AB97-653A801B8035}" scale="85" showGridLines="0" showAutoFilter="1">
      <pane xSplit="4" ySplit="2" topLeftCell="Y57" activePane="bottomRight" state="frozenSplit"/>
      <selection pane="bottomRight" activeCell="Z69" sqref="Z69"/>
      <pageMargins left="0.23622047244094491" right="0.23622047244094491" top="0.74803149606299213" bottom="0.74803149606299213" header="0.31496062992125984" footer="0.31496062992125984"/>
      <printOptions horizontalCentered="1"/>
      <pageSetup paperSize="9" orientation="portrait" r:id="rId2"/>
      <headerFooter>
        <oddHeader>&amp;C&amp;F-&amp;A&amp;R&amp;P</oddHeader>
      </headerFooter>
      <autoFilter ref="A2:CM212" xr:uid="{00000000-0000-0000-0000-000000000000}"/>
    </customSheetView>
    <customSheetView guid="{916DA2D1-1D3D-4D78-88C8-0E72C26D6A02}" scale="80" showGridLines="0" printArea="1" filter="1" showAutoFilter="1" hiddenColumns="1">
      <pane xSplit="19" ySplit="6" topLeftCell="BY7" activePane="bottomRight" state="frozen"/>
      <selection pane="bottomRight" activeCell="P16" sqref="P16"/>
      <pageMargins left="0.23622047244094491" right="0.23622047244094491" top="0.74803149606299213" bottom="0.74803149606299213" header="0.31496062992125984" footer="0.31496062992125984"/>
      <printOptions horizontalCentered="1"/>
      <pageSetup paperSize="9" scale="50" orientation="landscape" r:id="rId3"/>
      <headerFooter>
        <oddHeader>&amp;C&amp;F-&amp;A&amp;R&amp;P</oddHeader>
      </headerFooter>
      <autoFilter ref="A2:CB66" xr:uid="{00000000-0000-0000-0000-000000000000}">
        <filterColumn colId="3">
          <filters blank="1"/>
        </filterColumn>
      </autoFilter>
    </customSheetView>
    <customSheetView guid="{0763E024-BAAD-499C-8988-9F7852467A76}" scale="90" showGridLines="0" fitToPage="1" showAutoFilter="1">
      <pane xSplit="7" ySplit="2" topLeftCell="J3" activePane="bottomRight" state="frozen"/>
      <selection pane="bottomRight" activeCell="K19" sqref="K19"/>
      <pageMargins left="0" right="0" top="0" bottom="0" header="0" footer="0"/>
      <printOptions horizontalCentered="1"/>
      <pageSetup paperSize="9" fitToWidth="0" orientation="landscape" r:id="rId4"/>
      <headerFooter>
        <oddHeader>&amp;C&amp;F-&amp;A&amp;R&amp;P</oddHeader>
      </headerFooter>
      <autoFilter ref="A2:AZ51" xr:uid="{00000000-0000-0000-0000-000000000000}"/>
    </customSheetView>
    <customSheetView guid="{BC2CA8CE-6A96-4BF7-BD9F-95BAB2B4A301}" scale="90" showGridLines="0" fitToPage="1" showAutoFilter="1" hiddenColumns="1">
      <pane xSplit="7" ySplit="2" topLeftCell="H21" activePane="bottomRight" state="frozen"/>
      <selection pane="bottomRight" activeCell="F44" sqref="F44"/>
      <pageMargins left="0" right="0" top="0" bottom="0" header="0" footer="0"/>
      <printOptions horizontalCentered="1"/>
      <pageSetup paperSize="9" fitToWidth="0" orientation="landscape" r:id="rId5"/>
      <headerFooter>
        <oddHeader>&amp;C&amp;F-&amp;A&amp;R&amp;P</oddHeader>
      </headerFooter>
      <autoFilter ref="A2:AZ167" xr:uid="{00000000-0000-0000-0000-000000000000}"/>
    </customSheetView>
    <customSheetView guid="{C187B9A3-0A2C-45C4-AE26-A40130E9C41B}" scale="80" showGridLines="0" printArea="1" showAutoFilter="1" hiddenColumns="1">
      <pane xSplit="18" ySplit="1" topLeftCell="S2" activePane="bottomRight" state="frozen"/>
      <selection pane="bottomRight" activeCell="V35" sqref="V35"/>
      <pageMargins left="0.23622047244094491" right="0.23622047244094491" top="0.74803149606299213" bottom="0.74803149606299213" header="0.31496062992125984" footer="0.31496062992125984"/>
      <printOptions horizontalCentered="1"/>
      <pageSetup paperSize="9" scale="50" orientation="landscape" r:id="rId6"/>
      <headerFooter>
        <oddHeader>&amp;C&amp;F-&amp;A&amp;R&amp;P</oddHeader>
      </headerFooter>
      <autoFilter ref="A2:CB73" xr:uid="{00000000-0000-0000-0000-000000000000}"/>
    </customSheetView>
    <customSheetView guid="{A2091690-A671-4716-8A31-74E530D00677}" scale="80" showGridLines="0" fitToPage="1" printArea="1" filter="1" showAutoFilter="1" topLeftCell="AQ1">
      <selection activeCell="BF163" sqref="BF163"/>
      <pageMargins left="0" right="0" top="0" bottom="0" header="0" footer="0"/>
      <printOptions horizontalCentered="1"/>
      <pageSetup paperSize="9" fitToWidth="0" orientation="landscape" r:id="rId7"/>
      <headerFooter>
        <oddHeader>&amp;C&amp;F-&amp;A&amp;R&amp;P</oddHeader>
      </headerFooter>
      <autoFilter ref="A2:CC162" xr:uid="{00000000-0000-0000-0000-000000000000}">
        <filterColumn colId="1">
          <filters>
            <filter val="FRANCOIS"/>
          </filters>
        </filterColumn>
      </autoFilter>
    </customSheetView>
    <customSheetView guid="{07BA95ED-37D7-4DD3-B417-BD605954A206}" scale="80" showGridLines="0" fitToPage="1" filter="1" showAutoFilter="1" hiddenColumns="1">
      <pane xSplit="21" ySplit="82" topLeftCell="BC84" activePane="bottomRight" state="frozen"/>
      <selection pane="bottomRight" activeCell="C235" sqref="C235"/>
      <pageMargins left="0.23622047244094491" right="0.23622047244094491" top="0.74803149606299213" bottom="0.74803149606299213" header="0.31496062992125984" footer="0.31496062992125984"/>
      <printOptions horizontalCentered="1"/>
      <pageSetup paperSize="9" scale="68" fitToHeight="0" orientation="landscape" r:id="rId8"/>
      <headerFooter>
        <oddHeader>&amp;C&amp;F-&amp;A&amp;R&amp;P</oddHeader>
      </headerFooter>
      <autoFilter ref="A2:CP221" xr:uid="{00000000-0000-0000-0000-000000000000}">
        <filterColumn colId="0">
          <filters blank="1"/>
        </filterColumn>
      </autoFilter>
    </customSheetView>
    <customSheetView guid="{F63F704D-4AAA-455B-B08E-08F35ED53553}" scale="80" showGridLines="0" fitToPage="1" printArea="1" filter="1" showAutoFilter="1" hiddenColumns="1">
      <pane xSplit="22" ySplit="220" topLeftCell="BG222" activePane="bottomRight" state="frozen"/>
      <selection pane="bottomRight" activeCell="BM233" sqref="BM233"/>
      <pageMargins left="0.23622047244094491" right="0.23622047244094491" top="0.74803149606299213" bottom="0.74803149606299213" header="0.31496062992125984" footer="0.31496062992125984"/>
      <printOptions horizontalCentered="1"/>
      <pageSetup paperSize="9" scale="68" fitToHeight="0" orientation="landscape" r:id="rId9"/>
      <headerFooter>
        <oddHeader>&amp;C&amp;F-&amp;A&amp;R&amp;P</oddHeader>
      </headerFooter>
      <autoFilter ref="A2:CP221" xr:uid="{00000000-0000-0000-0000-000000000000}">
        <filterColumn colId="4">
          <filters blank="1"/>
        </filterColumn>
        <filterColumn colId="18">
          <filters>
            <filter val="GREECE"/>
          </filters>
        </filterColumn>
        <filterColumn colId="59">
          <filters blank="1">
            <filter val="M"/>
            <filter val="S"/>
          </filters>
        </filterColumn>
      </autoFilter>
    </customSheetView>
    <customSheetView guid="{83D63532-100C-424D-9549-C9A6D0BB4268}" scale="60" showGridLines="0" fitToPage="1" showAutoFilter="1">
      <pane xSplit="10" ySplit="2" topLeftCell="X135" activePane="bottomRight" state="frozen"/>
      <selection pane="bottomRight" activeCell="Y143" sqref="Y143"/>
      <pageMargins left="0" right="0" top="0" bottom="0" header="0" footer="0"/>
      <printOptions horizontalCentered="1"/>
      <pageSetup paperSize="9" scale="57" fitToHeight="2" orientation="landscape" r:id="rId10"/>
      <headerFooter>
        <oddHeader>&amp;C&amp;F-&amp;A&amp;R&amp;P</oddHeader>
      </headerFooter>
      <autoFilter ref="A2:CP221" xr:uid="{00000000-0000-0000-0000-000000000000}"/>
    </customSheetView>
    <customSheetView guid="{1A2CF249-C0E1-4D22-A512-9E411FBAFD25}" scale="60" showGridLines="0" fitToPage="1" printArea="1" filter="1" showAutoFilter="1">
      <pane xSplit="9" ySplit="132" topLeftCell="S150" activePane="bottomRight" state="frozen"/>
      <selection pane="bottomRight" activeCell="V184" sqref="V184"/>
      <pageMargins left="0" right="0" top="0" bottom="0" header="0" footer="0"/>
      <printOptions horizontalCentered="1"/>
      <pageSetup paperSize="9" scale="57" fitToHeight="2" orientation="landscape" r:id="rId11"/>
      <headerFooter>
        <oddHeader>&amp;C&amp;F-&amp;A&amp;R&amp;P</oddHeader>
      </headerFooter>
      <autoFilter ref="A2:CP221" xr:uid="{00000000-0000-0000-0000-000000000000}">
        <filterColumn colId="7">
          <filters>
            <filter val="JEANS"/>
          </filters>
        </filterColumn>
        <sortState xmlns:xlrd2="http://schemas.microsoft.com/office/spreadsheetml/2017/richdata2" ref="A134:CP187">
          <sortCondition ref="A2:A221"/>
        </sortState>
      </autoFilter>
    </customSheetView>
    <customSheetView guid="{6CB0B170-0AB0-4A74-8B97-E71C68573D11}" scale="80" showGridLines="0" fitToPage="1" printArea="1" showAutoFilter="1" hiddenColumns="1" topLeftCell="X1">
      <selection activeCell="AO3" sqref="AO3"/>
      <pageMargins left="0.23622047244094491" right="0.23622047244094491" top="0.74803149606299213" bottom="0.74803149606299213" header="0.31496062992125984" footer="0.31496062992125984"/>
      <printOptions horizontalCentered="1"/>
      <pageSetup paperSize="8" scale="50" orientation="landscape" r:id="rId12"/>
      <headerFooter>
        <oddHeader>&amp;C&amp;F-&amp;A&amp;R&amp;P</oddHeader>
      </headerFooter>
      <autoFilter ref="A2:CP221" xr:uid="{00000000-0000-0000-0000-000000000000}"/>
    </customSheetView>
    <customSheetView guid="{3DA56FC8-8666-4667-B68B-D8BA58CEC58B}" scale="80" showGridLines="0" fitToPage="1" printArea="1" filter="1" showAutoFilter="1" hiddenColumns="1">
      <pane xSplit="3" ySplit="2" topLeftCell="H3" activePane="bottomRight" state="frozenSplit"/>
      <selection pane="bottomRight" activeCell="AE2" sqref="AE1:AE1048576"/>
      <pageMargins left="0.23622047244094491" right="0.23622047244094491" top="0.74803149606299213" bottom="0.74803149606299213" header="0.31496062992125984" footer="0.31496062992125984"/>
      <printOptions horizontalCentered="1"/>
      <pageSetup paperSize="9" scale="52" orientation="portrait" r:id="rId13"/>
      <headerFooter>
        <oddHeader>&amp;C&amp;F-&amp;A&amp;R&amp;P</oddHeader>
      </headerFooter>
      <autoFilter ref="A2:DC300" xr:uid="{00000000-0000-0000-0000-000000000000}">
        <filterColumn colId="4">
          <filters blank="1"/>
        </filterColumn>
      </autoFilter>
    </customSheetView>
    <customSheetView guid="{B10F37F9-E441-4D77-AFBF-3B3AEB5B5A52}" scale="70" showGridLines="0" fitToPage="1" printArea="1" filter="1" showAutoFilter="1" hiddenColumns="1">
      <pane xSplit="6" ySplit="2" topLeftCell="H3" activePane="bottomRight" state="frozenSplit"/>
      <selection pane="bottomRight" activeCell="BQ81" sqref="BQ81"/>
      <pageMargins left="0.23622047244094491" right="0.23622047244094491" top="0.74803149606299213" bottom="0.74803149606299213" header="0.31496062992125984" footer="0.31496062992125984"/>
      <printOptions horizontalCentered="1"/>
      <pageSetup paperSize="9" scale="52" orientation="portrait" r:id="rId14"/>
      <headerFooter>
        <oddHeader>&amp;C&amp;F-&amp;A&amp;R&amp;P</oddHeader>
      </headerFooter>
      <autoFilter ref="A2:DC301" xr:uid="{00000000-0000-0000-0000-000000000000}">
        <filterColumn colId="4">
          <filters blank="1"/>
        </filterColumn>
        <filterColumn colId="7">
          <filters blank="1">
            <filter val="ACCESSORIES"/>
            <filter val="DRESS"/>
            <filter val="JACKET"/>
            <filter val="JUMPSUIT"/>
            <filter val="KNIT DRESS"/>
            <filter val="LS KNIT"/>
            <filter val="LS TEE"/>
            <filter val="OUTERWEAR"/>
            <filter val="PANT"/>
            <filter val="SHIRT"/>
            <filter val="SHORT"/>
            <filter val="SKIRT"/>
            <filter val="SWEAT"/>
            <filter val="TEE"/>
            <filter val="WOVEN TOP"/>
          </filters>
        </filterColumn>
      </autoFilter>
    </customSheetView>
    <customSheetView guid="{D6BC9A7C-F3D1-4C7D-8ACF-00014F3330D8}" scale="70" showGridLines="0" fitToPage="1" printArea="1" filter="1" showAutoFilter="1" hiddenColumns="1">
      <pane xSplit="6" ySplit="2" topLeftCell="H3" activePane="bottomRight" state="frozenSplit"/>
      <selection pane="bottomRight" activeCell="CB3" sqref="CB3"/>
      <pageMargins left="0.23622047244094491" right="0.23622047244094491" top="0.74803149606299213" bottom="0.74803149606299213" header="0.31496062992125984" footer="0.31496062992125984"/>
      <printOptions horizontalCentered="1"/>
      <pageSetup paperSize="9" scale="52" orientation="portrait" r:id="rId15"/>
      <headerFooter>
        <oddHeader>&amp;C&amp;F-&amp;A&amp;R&amp;P</oddHeader>
      </headerFooter>
      <autoFilter ref="A2:DC301" xr:uid="{00000000-0000-0000-0000-000000000000}">
        <filterColumn colId="4">
          <filters blank="1"/>
        </filterColumn>
        <filterColumn colId="7">
          <filters blank="1">
            <filter val="ACCESSORIES"/>
            <filter val="DRESS"/>
            <filter val="JACKET"/>
            <filter val="JUMPSUIT"/>
            <filter val="KNIT DRESS"/>
            <filter val="LS KNIT"/>
            <filter val="LS TEE"/>
            <filter val="OUTERWEAR"/>
            <filter val="PANT"/>
            <filter val="SHIRT"/>
            <filter val="SHORT"/>
            <filter val="SKIRT"/>
            <filter val="SWEAT"/>
            <filter val="TEE"/>
            <filter val="WOVEN TOP"/>
          </filters>
        </filterColumn>
      </autoFilter>
    </customSheetView>
  </customSheetViews>
  <conditionalFormatting sqref="B2">
    <cfRule type="duplicateValues" dxfId="94" priority="76"/>
  </conditionalFormatting>
  <conditionalFormatting sqref="B272">
    <cfRule type="duplicateValues" dxfId="93" priority="75"/>
  </conditionalFormatting>
  <conditionalFormatting sqref="B344">
    <cfRule type="duplicateValues" dxfId="92" priority="72"/>
  </conditionalFormatting>
  <conditionalFormatting sqref="B273">
    <cfRule type="duplicateValues" dxfId="91" priority="71"/>
  </conditionalFormatting>
  <conditionalFormatting sqref="B333">
    <cfRule type="duplicateValues" dxfId="90" priority="70"/>
  </conditionalFormatting>
  <conditionalFormatting sqref="B348">
    <cfRule type="duplicateValues" dxfId="89" priority="68"/>
  </conditionalFormatting>
  <conditionalFormatting sqref="B224">
    <cfRule type="duplicateValues" dxfId="88" priority="67"/>
  </conditionalFormatting>
  <conditionalFormatting sqref="B274">
    <cfRule type="duplicateValues" dxfId="87" priority="66"/>
  </conditionalFormatting>
  <conditionalFormatting sqref="B345">
    <cfRule type="duplicateValues" dxfId="86" priority="65"/>
  </conditionalFormatting>
  <conditionalFormatting sqref="B352">
    <cfRule type="duplicateValues" dxfId="85" priority="64"/>
  </conditionalFormatting>
  <conditionalFormatting sqref="B229">
    <cfRule type="duplicateValues" dxfId="84" priority="63"/>
  </conditionalFormatting>
  <conditionalFormatting sqref="B349">
    <cfRule type="duplicateValues" dxfId="83" priority="62"/>
  </conditionalFormatting>
  <conditionalFormatting sqref="B328">
    <cfRule type="duplicateValues" dxfId="82" priority="61"/>
  </conditionalFormatting>
  <conditionalFormatting sqref="B35">
    <cfRule type="duplicateValues" dxfId="81" priority="60"/>
  </conditionalFormatting>
  <conditionalFormatting sqref="B350">
    <cfRule type="duplicateValues" dxfId="80" priority="59"/>
  </conditionalFormatting>
  <conditionalFormatting sqref="B346">
    <cfRule type="duplicateValues" dxfId="79" priority="58"/>
  </conditionalFormatting>
  <conditionalFormatting sqref="B334">
    <cfRule type="duplicateValues" dxfId="78" priority="56"/>
  </conditionalFormatting>
  <conditionalFormatting sqref="B36">
    <cfRule type="duplicateValues" dxfId="77" priority="55"/>
  </conditionalFormatting>
  <conditionalFormatting sqref="B230">
    <cfRule type="duplicateValues" dxfId="76" priority="50"/>
  </conditionalFormatting>
  <conditionalFormatting sqref="B329">
    <cfRule type="duplicateValues" dxfId="75" priority="48"/>
  </conditionalFormatting>
  <conditionalFormatting sqref="B351">
    <cfRule type="duplicateValues" dxfId="74" priority="47"/>
  </conditionalFormatting>
  <conditionalFormatting sqref="B341">
    <cfRule type="duplicateValues" dxfId="73" priority="46"/>
  </conditionalFormatting>
  <conditionalFormatting sqref="B30">
    <cfRule type="duplicateValues" dxfId="72" priority="45"/>
  </conditionalFormatting>
  <conditionalFormatting sqref="B347">
    <cfRule type="duplicateValues" dxfId="71" priority="44"/>
  </conditionalFormatting>
  <conditionalFormatting sqref="B324:B326">
    <cfRule type="duplicateValues" dxfId="70" priority="43"/>
  </conditionalFormatting>
  <conditionalFormatting sqref="B355:B359 B241">
    <cfRule type="duplicateValues" dxfId="69" priority="41"/>
  </conditionalFormatting>
  <conditionalFormatting sqref="B225">
    <cfRule type="duplicateValues" dxfId="68" priority="40"/>
  </conditionalFormatting>
  <conditionalFormatting sqref="B360">
    <cfRule type="duplicateValues" dxfId="67" priority="38"/>
  </conditionalFormatting>
  <conditionalFormatting sqref="B361">
    <cfRule type="duplicateValues" dxfId="66" priority="37"/>
  </conditionalFormatting>
  <conditionalFormatting sqref="B362:B363">
    <cfRule type="duplicateValues" dxfId="65" priority="36"/>
  </conditionalFormatting>
  <conditionalFormatting sqref="B239">
    <cfRule type="duplicateValues" dxfId="64" priority="35"/>
  </conditionalFormatting>
  <conditionalFormatting sqref="B364">
    <cfRule type="duplicateValues" dxfId="63" priority="33"/>
  </conditionalFormatting>
  <conditionalFormatting sqref="B242">
    <cfRule type="duplicateValues" dxfId="62" priority="32"/>
  </conditionalFormatting>
  <conditionalFormatting sqref="B353">
    <cfRule type="duplicateValues" dxfId="61" priority="31"/>
  </conditionalFormatting>
  <conditionalFormatting sqref="B218:B220">
    <cfRule type="duplicateValues" dxfId="60" priority="30"/>
  </conditionalFormatting>
  <conditionalFormatting sqref="B335:B336">
    <cfRule type="duplicateValues" dxfId="59" priority="28"/>
  </conditionalFormatting>
  <conditionalFormatting sqref="B342:B343">
    <cfRule type="duplicateValues" dxfId="58" priority="27"/>
  </conditionalFormatting>
  <conditionalFormatting sqref="B89">
    <cfRule type="duplicateValues" dxfId="57" priority="25"/>
  </conditionalFormatting>
  <conditionalFormatting sqref="B243:B261">
    <cfRule type="duplicateValues" dxfId="56" priority="7"/>
  </conditionalFormatting>
  <conditionalFormatting sqref="B221:B222">
    <cfRule type="duplicateValues" dxfId="55" priority="6"/>
  </conditionalFormatting>
  <conditionalFormatting sqref="B40">
    <cfRule type="duplicateValues" dxfId="54" priority="5"/>
  </conditionalFormatting>
  <conditionalFormatting sqref="B41">
    <cfRule type="duplicateValues" dxfId="53" priority="4"/>
  </conditionalFormatting>
  <conditionalFormatting sqref="B42">
    <cfRule type="duplicateValues" dxfId="52" priority="3"/>
  </conditionalFormatting>
  <conditionalFormatting sqref="B223">
    <cfRule type="duplicateValues" dxfId="51" priority="2"/>
  </conditionalFormatting>
  <conditionalFormatting sqref="B354 B240">
    <cfRule type="duplicateValues" dxfId="50" priority="79"/>
  </conditionalFormatting>
  <conditionalFormatting sqref="B340">
    <cfRule type="duplicateValues" dxfId="49" priority="80"/>
  </conditionalFormatting>
  <conditionalFormatting sqref="B231">
    <cfRule type="duplicateValues" dxfId="48" priority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8" fitToHeight="2" orientation="landscape" horizontalDpi="4294967295" verticalDpi="4294967295" r:id="rId16"/>
  <headerFooter>
    <oddHeader>&amp;C&amp;F-&amp;A&amp;R&amp;P</oddHeader>
  </headerFooter>
  <colBreaks count="1" manualBreakCount="1">
    <brk id="23" min="2" max="303" man="1"/>
  </colBreaks>
  <ignoredErrors>
    <ignoredError sqref="B3 M3:P3 CZ3 AU3:AW3 BN3:BW3 O2 BG2 AK2:AL2 AY3:BD3 BY3 BM2 CR3 CX3 CL3:CM3 CL2:CR2 DO2 G2:J2 CV2:CX2 DC3:DL3 CJ2 CG2:CI3 T3:V3 Z2 AA3:AD3 Q2 T2 V2 AU2:BB2 BO2:BR2 CD2:CD3 AB2:AC2 BD2 BT2 BV2:BX2 AQ3 AS3 AE2:AI2 AF3:AI3 AK3:AM3 CY2:DL2" numberStoredAsText="1"/>
  </ignoredErrors>
  <legacyDrawing r:id="rId17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543D2A-6820-419B-9D53-52CC1EB1A66B}">
          <x14:formula1>
            <xm:f>Assumptions!$I$3:$I$32</xm:f>
          </x14:formula1>
          <xm:sqref>AD221:AD222 AD173:AD176 AD164:AD165 AD167:AD168 AD170:AD171 AD178:AD179 AD181:AD188 AD190:AD192 AD194 AD196:AD198 AD224:AD261 AD57:AD58 AD44 AD126:AD127 AD217 AD270:AD274 AD62:AD120 AD318 AD129:AD162 AD301 AD299 AD4:AD38 AD327:AD364 AD200:AD213</xm:sqref>
        </x14:dataValidation>
        <x14:dataValidation type="list" allowBlank="1" showInputMessage="1" showErrorMessage="1" xr:uid="{88CE8E23-5DC8-4059-9652-42ACE75B462D}">
          <x14:formula1>
            <xm:f>Assumptions!$F$3:$F$18</xm:f>
          </x14:formula1>
          <xm:sqref>AE54:AE56 AE39:AE41 AE43 AE59:AE61 AE123:AE125 AC270:AC364 AC4:AC261</xm:sqref>
        </x14:dataValidation>
        <x14:dataValidation type="list" showInputMessage="1" showErrorMessage="1" xr:uid="{85BF3C4B-AE93-42BC-9C19-D036CB5B138C}">
          <x14:formula1>
            <xm:f>Assumptions!$A$3:$A$18</xm:f>
          </x14:formula1>
          <xm:sqref>AB270:AB378 AB4:AB268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5428-226B-4EED-8828-51EEE07D5914}">
  <sheetPr filterMode="1">
    <tabColor theme="6"/>
    <pageSetUpPr autoPageBreaks="0" fitToPage="1"/>
  </sheetPr>
  <dimension ref="A1:AX363"/>
  <sheetViews>
    <sheetView showGridLines="0" zoomScale="85" zoomScaleNormal="85" zoomScaleSheetLayoutView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W22" sqref="W22"/>
    </sheetView>
  </sheetViews>
  <sheetFormatPr defaultColWidth="2.85546875" defaultRowHeight="12.75"/>
  <cols>
    <col min="1" max="1" width="7.7109375" style="45" customWidth="1"/>
    <col min="2" max="2" width="13" style="45" customWidth="1"/>
    <col min="3" max="3" width="16.7109375" style="1" bestFit="1" customWidth="1"/>
    <col min="4" max="4" width="27" style="1" customWidth="1"/>
    <col min="5" max="5" width="6.5703125" style="3" customWidth="1"/>
    <col min="6" max="6" width="4.85546875" style="3" hidden="1" customWidth="1"/>
    <col min="7" max="7" width="15.140625" style="2" hidden="1" customWidth="1"/>
    <col min="8" max="8" width="21.140625" style="3" hidden="1" customWidth="1"/>
    <col min="9" max="9" width="8.7109375" style="1" hidden="1" customWidth="1"/>
    <col min="10" max="10" width="8.140625" style="1" hidden="1" customWidth="1"/>
    <col min="11" max="11" width="80" style="1" hidden="1" customWidth="1"/>
    <col min="12" max="12" width="16.28515625" style="1" hidden="1" customWidth="1"/>
    <col min="13" max="13" width="34" style="1" hidden="1" customWidth="1"/>
    <col min="14" max="14" width="26.85546875" style="258" hidden="1" customWidth="1"/>
    <col min="15" max="15" width="13.85546875" style="258" hidden="1" customWidth="1"/>
    <col min="16" max="16" width="12.5703125" style="1" hidden="1" customWidth="1"/>
    <col min="17" max="17" width="10.5703125" style="1" customWidth="1"/>
    <col min="18" max="18" width="11.42578125" style="562" customWidth="1"/>
    <col min="19" max="19" width="13.42578125" style="1" customWidth="1"/>
    <col min="20" max="20" width="17.42578125" style="1" customWidth="1"/>
    <col min="21" max="21" width="22" style="1" customWidth="1"/>
    <col min="22" max="22" width="29.140625" style="1" customWidth="1"/>
    <col min="23" max="23" width="28.85546875" style="1" customWidth="1"/>
    <col min="24" max="24" width="14.85546875" style="4" customWidth="1"/>
    <col min="25" max="25" width="39.140625" style="1" customWidth="1"/>
    <col min="26" max="26" width="22.5703125" style="1" customWidth="1"/>
    <col min="27" max="27" width="15" style="1" customWidth="1"/>
    <col min="28" max="28" width="64.140625" style="1" customWidth="1"/>
    <col min="29" max="29" width="49" style="1" bestFit="1" customWidth="1"/>
    <col min="30" max="30" width="16.5703125" style="1" customWidth="1"/>
    <col min="31" max="31" width="22.7109375" style="613" customWidth="1"/>
    <col min="32" max="32" width="56.7109375" style="1" customWidth="1"/>
    <col min="33" max="33" width="16.28515625" style="3" customWidth="1"/>
    <col min="34" max="34" width="15.140625" style="1" customWidth="1"/>
    <col min="35" max="35" width="22.140625" style="1" customWidth="1"/>
    <col min="36" max="36" width="23.5703125" style="1" customWidth="1"/>
    <col min="37" max="37" width="48.42578125" style="1" customWidth="1"/>
    <col min="38" max="38" width="11.85546875" style="3" customWidth="1"/>
    <col min="39" max="39" width="13.42578125" style="41" bestFit="1" customWidth="1"/>
    <col min="40" max="40" width="11.42578125" style="41" customWidth="1"/>
    <col min="41" max="41" width="16.140625" style="509" customWidth="1"/>
    <col min="42" max="42" width="11.5703125" style="1" customWidth="1"/>
    <col min="43" max="43" width="18.5703125" style="1" customWidth="1"/>
    <col min="44" max="44" width="9.5703125" style="1" customWidth="1"/>
    <col min="45" max="45" width="28.28515625" style="3" customWidth="1"/>
    <col min="46" max="46" width="26.85546875" style="3" customWidth="1"/>
    <col min="47" max="47" width="6.5703125" style="1" customWidth="1"/>
    <col min="48" max="48" width="9.42578125" style="1" customWidth="1"/>
    <col min="49" max="49" width="13.42578125" style="1" customWidth="1"/>
    <col min="50" max="57" width="6.5703125" style="1" customWidth="1"/>
    <col min="58" max="16384" width="2.85546875" style="1"/>
  </cols>
  <sheetData>
    <row r="1" spans="1:49" ht="27" thickBot="1">
      <c r="A1" s="448" t="s">
        <v>1592</v>
      </c>
      <c r="X1" s="127"/>
    </row>
    <row r="2" spans="1:49" ht="15" customHeight="1" thickBot="1">
      <c r="A2" s="248"/>
      <c r="B2" s="249"/>
      <c r="C2" s="249" t="s">
        <v>1239</v>
      </c>
      <c r="D2" s="249"/>
      <c r="E2" s="527"/>
      <c r="F2" s="249"/>
      <c r="G2" s="249"/>
      <c r="H2" s="249"/>
      <c r="I2" s="249"/>
      <c r="J2" s="249"/>
      <c r="K2" s="632"/>
      <c r="L2" s="632"/>
      <c r="M2" s="632"/>
      <c r="N2" s="633"/>
      <c r="O2" s="633"/>
      <c r="P2" s="632"/>
      <c r="Q2" s="632"/>
      <c r="R2" s="634"/>
      <c r="S2" s="626" t="s">
        <v>1232</v>
      </c>
      <c r="T2" s="626"/>
      <c r="U2" s="626"/>
      <c r="V2" s="626"/>
      <c r="W2" s="626"/>
      <c r="X2" s="626"/>
      <c r="Y2" s="626"/>
      <c r="Z2" s="626"/>
      <c r="AA2" s="626"/>
      <c r="AB2" s="626"/>
      <c r="AC2" s="627"/>
      <c r="AD2" s="628" t="s">
        <v>13</v>
      </c>
      <c r="AE2" s="629"/>
      <c r="AF2" s="630"/>
      <c r="AG2" s="631"/>
      <c r="AH2" s="630"/>
      <c r="AI2" s="630"/>
      <c r="AJ2" s="630"/>
      <c r="AK2" s="630"/>
      <c r="AL2" s="631"/>
      <c r="AM2" s="630"/>
      <c r="AN2" s="630"/>
      <c r="AO2" s="631"/>
      <c r="AP2" s="630"/>
      <c r="AQ2" s="630"/>
      <c r="AR2" s="630"/>
      <c r="AS2" s="631"/>
      <c r="AT2" s="631"/>
    </row>
    <row r="3" spans="1:49" s="74" customFormat="1" ht="39" thickBot="1">
      <c r="A3" s="199" t="s">
        <v>186</v>
      </c>
      <c r="B3" s="200" t="s">
        <v>18</v>
      </c>
      <c r="C3" s="200" t="s">
        <v>208</v>
      </c>
      <c r="D3" s="200" t="s">
        <v>209</v>
      </c>
      <c r="E3" s="200" t="s">
        <v>210</v>
      </c>
      <c r="F3" s="200" t="s">
        <v>223</v>
      </c>
      <c r="G3" s="201" t="s">
        <v>224</v>
      </c>
      <c r="H3" s="200" t="s">
        <v>30</v>
      </c>
      <c r="I3" s="200" t="s">
        <v>15</v>
      </c>
      <c r="J3" s="247" t="s">
        <v>16</v>
      </c>
      <c r="K3" s="242" t="s">
        <v>1477</v>
      </c>
      <c r="L3" s="245" t="s">
        <v>1556</v>
      </c>
      <c r="M3" s="245" t="s">
        <v>1462</v>
      </c>
      <c r="N3" s="254" t="s">
        <v>1460</v>
      </c>
      <c r="O3" s="536" t="s">
        <v>1459</v>
      </c>
      <c r="P3" s="252" t="s">
        <v>1762</v>
      </c>
      <c r="Q3" s="242" t="s">
        <v>1456</v>
      </c>
      <c r="R3" s="571" t="s">
        <v>1457</v>
      </c>
      <c r="S3" s="192" t="s">
        <v>29</v>
      </c>
      <c r="T3" s="192" t="s">
        <v>21</v>
      </c>
      <c r="U3" s="192" t="s">
        <v>22</v>
      </c>
      <c r="V3" s="192" t="s">
        <v>1228</v>
      </c>
      <c r="W3" s="192" t="s">
        <v>1229</v>
      </c>
      <c r="X3" s="192" t="s">
        <v>33</v>
      </c>
      <c r="Y3" s="192" t="s">
        <v>1234</v>
      </c>
      <c r="Z3" s="192" t="s">
        <v>1235</v>
      </c>
      <c r="AA3" s="192" t="s">
        <v>1233</v>
      </c>
      <c r="AB3" s="192" t="s">
        <v>1230</v>
      </c>
      <c r="AC3" s="192" t="s">
        <v>1231</v>
      </c>
      <c r="AD3" s="190" t="s">
        <v>24</v>
      </c>
      <c r="AE3" s="614" t="s">
        <v>25</v>
      </c>
      <c r="AF3" s="190" t="s">
        <v>68</v>
      </c>
      <c r="AG3" s="190" t="s">
        <v>1240</v>
      </c>
      <c r="AH3" s="190" t="s">
        <v>1225</v>
      </c>
      <c r="AI3" s="190" t="s">
        <v>114</v>
      </c>
      <c r="AJ3" s="190" t="s">
        <v>113</v>
      </c>
      <c r="AK3" s="190" t="s">
        <v>26</v>
      </c>
      <c r="AL3" s="190" t="s">
        <v>27</v>
      </c>
      <c r="AM3" s="202" t="s">
        <v>40</v>
      </c>
      <c r="AN3" s="202" t="s">
        <v>1243</v>
      </c>
      <c r="AO3" s="203" t="s">
        <v>1236</v>
      </c>
      <c r="AP3" s="190" t="s">
        <v>1237</v>
      </c>
      <c r="AQ3" s="190" t="s">
        <v>1226</v>
      </c>
      <c r="AR3" s="190" t="s">
        <v>71</v>
      </c>
      <c r="AS3" s="190" t="s">
        <v>1227</v>
      </c>
      <c r="AT3" s="191" t="s">
        <v>1238</v>
      </c>
      <c r="AV3" s="583" t="s">
        <v>1763</v>
      </c>
      <c r="AW3" s="583" t="s">
        <v>1764</v>
      </c>
    </row>
    <row r="4" spans="1:49" s="66" customFormat="1" ht="15" hidden="1" customHeight="1">
      <c r="A4" s="194">
        <v>1015</v>
      </c>
      <c r="B4" s="193" t="s">
        <v>745</v>
      </c>
      <c r="C4" s="217" t="s">
        <v>291</v>
      </c>
      <c r="D4" s="217" t="s">
        <v>292</v>
      </c>
      <c r="E4" s="194">
        <v>1</v>
      </c>
      <c r="F4" s="194"/>
      <c r="G4" s="194"/>
      <c r="H4" s="194" t="s">
        <v>211</v>
      </c>
      <c r="I4" s="194" t="s">
        <v>218</v>
      </c>
      <c r="J4" s="250" t="s">
        <v>219</v>
      </c>
      <c r="K4" s="51" t="s">
        <v>1761</v>
      </c>
      <c r="L4" s="250"/>
      <c r="M4" s="250"/>
      <c r="N4" s="256">
        <f>O4-31</f>
        <v>43684</v>
      </c>
      <c r="O4" s="320">
        <v>43715</v>
      </c>
      <c r="P4" s="262">
        <v>43799</v>
      </c>
      <c r="Q4" s="243">
        <v>43803</v>
      </c>
      <c r="R4" s="267">
        <v>43814</v>
      </c>
      <c r="S4" s="275" t="s">
        <v>220</v>
      </c>
      <c r="T4" s="196" t="s">
        <v>221</v>
      </c>
      <c r="U4" s="196" t="s">
        <v>258</v>
      </c>
      <c r="V4" s="212" t="s">
        <v>1304</v>
      </c>
      <c r="W4" s="196">
        <v>200</v>
      </c>
      <c r="X4" s="197">
        <v>37.5</v>
      </c>
      <c r="Y4" s="196" t="s">
        <v>1305</v>
      </c>
      <c r="Z4" s="196" t="s">
        <v>1305</v>
      </c>
      <c r="AA4" s="196" t="s">
        <v>1305</v>
      </c>
      <c r="AB4" s="214" t="s">
        <v>1306</v>
      </c>
      <c r="AC4" s="196" t="s">
        <v>1307</v>
      </c>
      <c r="AD4" s="198" t="s">
        <v>586</v>
      </c>
      <c r="AE4" s="226" t="s">
        <v>587</v>
      </c>
      <c r="AF4" s="226" t="s">
        <v>634</v>
      </c>
      <c r="AG4" s="226" t="s">
        <v>1313</v>
      </c>
      <c r="AH4" s="217"/>
      <c r="AI4" s="226"/>
      <c r="AJ4" s="226" t="s">
        <v>650</v>
      </c>
      <c r="AK4" s="226" t="s">
        <v>651</v>
      </c>
      <c r="AL4" s="226" t="s">
        <v>668</v>
      </c>
      <c r="AM4" s="218">
        <v>3.9</v>
      </c>
      <c r="AN4" s="218" t="s">
        <v>1249</v>
      </c>
      <c r="AO4" s="219">
        <v>2.37</v>
      </c>
      <c r="AP4" s="226">
        <v>1500</v>
      </c>
      <c r="AQ4" s="226" t="s">
        <v>1314</v>
      </c>
      <c r="AR4" s="226" t="s">
        <v>1316</v>
      </c>
      <c r="AS4" s="226" t="s">
        <v>1486</v>
      </c>
      <c r="AT4" s="226" t="s">
        <v>1343</v>
      </c>
      <c r="AV4" s="581">
        <v>50</v>
      </c>
      <c r="AW4" s="584">
        <f>AO4*AV4</f>
        <v>118.5</v>
      </c>
    </row>
    <row r="5" spans="1:49" s="66" customFormat="1" ht="15" hidden="1" customHeight="1">
      <c r="A5" s="217">
        <v>1016</v>
      </c>
      <c r="B5" s="52" t="s">
        <v>746</v>
      </c>
      <c r="C5" s="217" t="s">
        <v>291</v>
      </c>
      <c r="D5" s="217" t="s">
        <v>293</v>
      </c>
      <c r="E5" s="217">
        <v>1</v>
      </c>
      <c r="F5" s="217"/>
      <c r="G5" s="152">
        <v>43511</v>
      </c>
      <c r="H5" s="217" t="s">
        <v>211</v>
      </c>
      <c r="I5" s="217" t="s">
        <v>218</v>
      </c>
      <c r="J5" s="251" t="s">
        <v>219</v>
      </c>
      <c r="K5" s="51" t="s">
        <v>1756</v>
      </c>
      <c r="L5" s="250"/>
      <c r="M5" s="250"/>
      <c r="N5" s="256">
        <f>O5-31</f>
        <v>43684</v>
      </c>
      <c r="O5" s="320">
        <v>43715</v>
      </c>
      <c r="P5" s="262">
        <v>43799</v>
      </c>
      <c r="Q5" s="243">
        <v>43803</v>
      </c>
      <c r="R5" s="267">
        <v>43814</v>
      </c>
      <c r="S5" s="276" t="s">
        <v>220</v>
      </c>
      <c r="T5" s="53" t="s">
        <v>221</v>
      </c>
      <c r="U5" s="53" t="s">
        <v>258</v>
      </c>
      <c r="V5" s="212" t="s">
        <v>1304</v>
      </c>
      <c r="W5" s="53">
        <v>200</v>
      </c>
      <c r="X5" s="218">
        <v>37.5</v>
      </c>
      <c r="Y5" s="53" t="s">
        <v>1305</v>
      </c>
      <c r="Z5" s="53" t="s">
        <v>1305</v>
      </c>
      <c r="AA5" s="53" t="s">
        <v>1305</v>
      </c>
      <c r="AB5" s="213" t="s">
        <v>1306</v>
      </c>
      <c r="AC5" s="53" t="s">
        <v>1307</v>
      </c>
      <c r="AD5" s="226" t="s">
        <v>586</v>
      </c>
      <c r="AE5" s="226" t="s">
        <v>587</v>
      </c>
      <c r="AF5" s="226" t="s">
        <v>634</v>
      </c>
      <c r="AG5" s="226" t="s">
        <v>1313</v>
      </c>
      <c r="AH5" s="217"/>
      <c r="AI5" s="226"/>
      <c r="AJ5" s="226" t="s">
        <v>650</v>
      </c>
      <c r="AK5" s="226" t="s">
        <v>651</v>
      </c>
      <c r="AL5" s="226" t="s">
        <v>668</v>
      </c>
      <c r="AM5" s="218">
        <v>3.9</v>
      </c>
      <c r="AN5" s="218" t="s">
        <v>1249</v>
      </c>
      <c r="AO5" s="219">
        <v>2.37</v>
      </c>
      <c r="AP5" s="226">
        <v>1500</v>
      </c>
      <c r="AQ5" s="226" t="s">
        <v>1314</v>
      </c>
      <c r="AR5" s="226" t="s">
        <v>1316</v>
      </c>
      <c r="AS5" s="226" t="s">
        <v>1486</v>
      </c>
      <c r="AT5" s="226" t="s">
        <v>1343</v>
      </c>
      <c r="AV5" s="581">
        <v>130</v>
      </c>
      <c r="AW5" s="584">
        <f t="shared" ref="AW5:AW68" si="0">AO5*AV5</f>
        <v>308.10000000000002</v>
      </c>
    </row>
    <row r="6" spans="1:49" s="66" customFormat="1" ht="15" hidden="1" customHeight="1">
      <c r="A6" s="217">
        <v>1020</v>
      </c>
      <c r="B6" s="52" t="s">
        <v>859</v>
      </c>
      <c r="C6" s="217" t="s">
        <v>294</v>
      </c>
      <c r="D6" s="217" t="s">
        <v>295</v>
      </c>
      <c r="E6" s="217">
        <v>2</v>
      </c>
      <c r="F6" s="217"/>
      <c r="G6" s="217"/>
      <c r="H6" s="217" t="s">
        <v>211</v>
      </c>
      <c r="I6" s="217" t="s">
        <v>218</v>
      </c>
      <c r="J6" s="251" t="s">
        <v>219</v>
      </c>
      <c r="K6" s="157" t="s">
        <v>1757</v>
      </c>
      <c r="L6" s="260"/>
      <c r="M6" s="251"/>
      <c r="N6" s="264">
        <f>O6-38</f>
        <v>43705</v>
      </c>
      <c r="O6" s="320">
        <v>43743</v>
      </c>
      <c r="P6" s="253">
        <v>43834</v>
      </c>
      <c r="Q6" s="244">
        <v>43838</v>
      </c>
      <c r="R6" s="266">
        <v>43845</v>
      </c>
      <c r="S6" s="276" t="s">
        <v>220</v>
      </c>
      <c r="T6" s="53" t="s">
        <v>221</v>
      </c>
      <c r="U6" s="53" t="s">
        <v>258</v>
      </c>
      <c r="V6" s="212" t="s">
        <v>1304</v>
      </c>
      <c r="W6" s="53">
        <v>200</v>
      </c>
      <c r="X6" s="218" t="s">
        <v>622</v>
      </c>
      <c r="Y6" s="53" t="s">
        <v>1305</v>
      </c>
      <c r="Z6" s="53" t="s">
        <v>1305</v>
      </c>
      <c r="AA6" s="53" t="s">
        <v>1305</v>
      </c>
      <c r="AB6" s="213" t="s">
        <v>1306</v>
      </c>
      <c r="AC6" s="53" t="s">
        <v>1307</v>
      </c>
      <c r="AD6" s="226" t="s">
        <v>586</v>
      </c>
      <c r="AE6" s="226" t="s">
        <v>588</v>
      </c>
      <c r="AF6" s="226" t="s">
        <v>635</v>
      </c>
      <c r="AG6" s="226" t="s">
        <v>1313</v>
      </c>
      <c r="AH6" s="217"/>
      <c r="AI6" s="226"/>
      <c r="AJ6" s="226" t="s">
        <v>650</v>
      </c>
      <c r="AK6" s="226" t="s">
        <v>651</v>
      </c>
      <c r="AL6" s="226" t="s">
        <v>669</v>
      </c>
      <c r="AM6" s="226">
        <v>4</v>
      </c>
      <c r="AN6" s="218" t="s">
        <v>1255</v>
      </c>
      <c r="AO6" s="219">
        <v>1.35</v>
      </c>
      <c r="AP6" s="226">
        <v>1500</v>
      </c>
      <c r="AQ6" s="226" t="s">
        <v>1314</v>
      </c>
      <c r="AR6" s="226" t="s">
        <v>1315</v>
      </c>
      <c r="AS6" s="226" t="s">
        <v>1486</v>
      </c>
      <c r="AT6" s="226" t="s">
        <v>1343</v>
      </c>
      <c r="AV6" s="581">
        <v>177</v>
      </c>
      <c r="AW6" s="584">
        <f t="shared" si="0"/>
        <v>238.95000000000002</v>
      </c>
    </row>
    <row r="7" spans="1:49" s="66" customFormat="1" ht="15" hidden="1" customHeight="1">
      <c r="A7" s="217">
        <v>1025</v>
      </c>
      <c r="B7" s="52" t="s">
        <v>860</v>
      </c>
      <c r="C7" s="217" t="s">
        <v>294</v>
      </c>
      <c r="D7" s="217" t="s">
        <v>293</v>
      </c>
      <c r="E7" s="217">
        <v>2</v>
      </c>
      <c r="F7" s="217"/>
      <c r="G7" s="217"/>
      <c r="H7" s="217" t="s">
        <v>211</v>
      </c>
      <c r="I7" s="217" t="s">
        <v>218</v>
      </c>
      <c r="J7" s="251" t="s">
        <v>219</v>
      </c>
      <c r="K7" s="51" t="s">
        <v>1756</v>
      </c>
      <c r="L7" s="251"/>
      <c r="M7" s="251"/>
      <c r="N7" s="264">
        <f>O7-31</f>
        <v>43712</v>
      </c>
      <c r="O7" s="320">
        <v>43743</v>
      </c>
      <c r="P7" s="253">
        <v>43834</v>
      </c>
      <c r="Q7" s="244">
        <v>43838</v>
      </c>
      <c r="R7" s="266">
        <v>43845</v>
      </c>
      <c r="S7" s="276" t="s">
        <v>220</v>
      </c>
      <c r="T7" s="53" t="s">
        <v>221</v>
      </c>
      <c r="U7" s="53" t="s">
        <v>258</v>
      </c>
      <c r="V7" s="212" t="s">
        <v>1304</v>
      </c>
      <c r="W7" s="53">
        <v>200</v>
      </c>
      <c r="X7" s="218" t="s">
        <v>622</v>
      </c>
      <c r="Y7" s="53" t="s">
        <v>1305</v>
      </c>
      <c r="Z7" s="53" t="s">
        <v>1305</v>
      </c>
      <c r="AA7" s="53" t="s">
        <v>1305</v>
      </c>
      <c r="AB7" s="213" t="s">
        <v>1306</v>
      </c>
      <c r="AC7" s="53" t="s">
        <v>1307</v>
      </c>
      <c r="AD7" s="226" t="s">
        <v>586</v>
      </c>
      <c r="AE7" s="226" t="s">
        <v>587</v>
      </c>
      <c r="AF7" s="226" t="s">
        <v>634</v>
      </c>
      <c r="AG7" s="226" t="s">
        <v>1313</v>
      </c>
      <c r="AH7" s="217"/>
      <c r="AI7" s="226"/>
      <c r="AJ7" s="226" t="s">
        <v>650</v>
      </c>
      <c r="AK7" s="226" t="s">
        <v>651</v>
      </c>
      <c r="AL7" s="226" t="s">
        <v>668</v>
      </c>
      <c r="AM7" s="218">
        <v>3.9</v>
      </c>
      <c r="AN7" s="218" t="s">
        <v>1249</v>
      </c>
      <c r="AO7" s="219">
        <v>1.33</v>
      </c>
      <c r="AP7" s="226">
        <v>1500</v>
      </c>
      <c r="AQ7" s="226" t="s">
        <v>1314</v>
      </c>
      <c r="AR7" s="226" t="s">
        <v>1316</v>
      </c>
      <c r="AS7" s="226" t="s">
        <v>1486</v>
      </c>
      <c r="AT7" s="226" t="s">
        <v>1343</v>
      </c>
      <c r="AV7" s="581">
        <v>140</v>
      </c>
      <c r="AW7" s="584">
        <f t="shared" si="0"/>
        <v>186.20000000000002</v>
      </c>
    </row>
    <row r="8" spans="1:49" s="66" customFormat="1" ht="15" hidden="1" customHeight="1">
      <c r="A8" s="217">
        <v>1030</v>
      </c>
      <c r="B8" s="52" t="s">
        <v>861</v>
      </c>
      <c r="C8" s="217" t="s">
        <v>294</v>
      </c>
      <c r="D8" s="217" t="s">
        <v>296</v>
      </c>
      <c r="E8" s="217">
        <v>3</v>
      </c>
      <c r="F8" s="217"/>
      <c r="G8" s="217"/>
      <c r="H8" s="217" t="s">
        <v>211</v>
      </c>
      <c r="I8" s="217" t="s">
        <v>218</v>
      </c>
      <c r="J8" s="251" t="s">
        <v>219</v>
      </c>
      <c r="K8" s="51" t="s">
        <v>1758</v>
      </c>
      <c r="L8" s="251"/>
      <c r="M8" s="251"/>
      <c r="N8" s="264" t="s">
        <v>1788</v>
      </c>
      <c r="O8" s="320">
        <v>43778</v>
      </c>
      <c r="P8" s="253">
        <v>43862</v>
      </c>
      <c r="Q8" s="244">
        <v>43866</v>
      </c>
      <c r="R8" s="266">
        <v>43876</v>
      </c>
      <c r="S8" s="276" t="s">
        <v>220</v>
      </c>
      <c r="T8" s="53" t="s">
        <v>221</v>
      </c>
      <c r="U8" s="53" t="s">
        <v>258</v>
      </c>
      <c r="V8" s="212" t="s">
        <v>1304</v>
      </c>
      <c r="W8" s="53">
        <v>200</v>
      </c>
      <c r="X8" s="218" t="s">
        <v>622</v>
      </c>
      <c r="Y8" s="53" t="s">
        <v>1305</v>
      </c>
      <c r="Z8" s="53" t="s">
        <v>1305</v>
      </c>
      <c r="AA8" s="53" t="s">
        <v>1305</v>
      </c>
      <c r="AB8" s="213" t="s">
        <v>1306</v>
      </c>
      <c r="AC8" s="53" t="s">
        <v>1307</v>
      </c>
      <c r="AD8" s="226" t="s">
        <v>222</v>
      </c>
      <c r="AE8" s="226" t="s">
        <v>589</v>
      </c>
      <c r="AF8" s="226" t="s">
        <v>636</v>
      </c>
      <c r="AG8" s="226" t="s">
        <v>1327</v>
      </c>
      <c r="AH8" s="217" t="s">
        <v>1318</v>
      </c>
      <c r="AI8" s="226"/>
      <c r="AJ8" s="226" t="s">
        <v>650</v>
      </c>
      <c r="AK8" s="226" t="s">
        <v>213</v>
      </c>
      <c r="AL8" s="226" t="s">
        <v>670</v>
      </c>
      <c r="AM8" s="218">
        <v>4.8499999999999996</v>
      </c>
      <c r="AN8" s="218" t="s">
        <v>1250</v>
      </c>
      <c r="AO8" s="219">
        <v>1.37</v>
      </c>
      <c r="AP8" s="226">
        <v>3000</v>
      </c>
      <c r="AQ8" s="226"/>
      <c r="AR8" s="226" t="s">
        <v>1324</v>
      </c>
      <c r="AS8" s="226" t="s">
        <v>1325</v>
      </c>
      <c r="AT8" s="226" t="s">
        <v>1326</v>
      </c>
      <c r="AV8" s="581">
        <v>160</v>
      </c>
      <c r="AW8" s="584">
        <f t="shared" si="0"/>
        <v>219.20000000000002</v>
      </c>
    </row>
    <row r="9" spans="1:49" s="66" customFormat="1" ht="15" hidden="1" customHeight="1">
      <c r="A9" s="217">
        <v>1031</v>
      </c>
      <c r="B9" s="52" t="s">
        <v>1546</v>
      </c>
      <c r="C9" s="423" t="s">
        <v>294</v>
      </c>
      <c r="D9" s="423" t="s">
        <v>1545</v>
      </c>
      <c r="E9" s="217">
        <v>2</v>
      </c>
      <c r="F9" s="217"/>
      <c r="G9" s="152">
        <v>43622</v>
      </c>
      <c r="H9" s="217"/>
      <c r="I9" s="217" t="s">
        <v>218</v>
      </c>
      <c r="J9" s="251" t="s">
        <v>219</v>
      </c>
      <c r="K9" s="51"/>
      <c r="L9" s="251"/>
      <c r="M9" s="251"/>
      <c r="N9" s="256">
        <f>O9-52</f>
        <v>43684</v>
      </c>
      <c r="O9" s="422">
        <v>43736</v>
      </c>
      <c r="P9" s="253">
        <v>43834</v>
      </c>
      <c r="Q9" s="244">
        <v>43838</v>
      </c>
      <c r="R9" s="266">
        <v>43845</v>
      </c>
      <c r="S9" s="276" t="s">
        <v>220</v>
      </c>
      <c r="T9" s="53" t="s">
        <v>221</v>
      </c>
      <c r="U9" s="53" t="s">
        <v>258</v>
      </c>
      <c r="V9" s="212"/>
      <c r="W9" s="53">
        <v>200</v>
      </c>
      <c r="X9" s="218" t="s">
        <v>622</v>
      </c>
      <c r="Y9" s="53" t="s">
        <v>1305</v>
      </c>
      <c r="Z9" s="53" t="s">
        <v>1305</v>
      </c>
      <c r="AA9" s="53" t="s">
        <v>1305</v>
      </c>
      <c r="AB9" s="213" t="s">
        <v>1306</v>
      </c>
      <c r="AC9" s="53" t="s">
        <v>1307</v>
      </c>
      <c r="AD9" s="226" t="s">
        <v>222</v>
      </c>
      <c r="AE9" s="226" t="s">
        <v>1566</v>
      </c>
      <c r="AF9" s="226" t="s">
        <v>1305</v>
      </c>
      <c r="AG9" s="226" t="s">
        <v>1327</v>
      </c>
      <c r="AH9" s="217" t="s">
        <v>1318</v>
      </c>
      <c r="AI9" s="226"/>
      <c r="AJ9" s="226" t="s">
        <v>650</v>
      </c>
      <c r="AK9" s="226" t="s">
        <v>651</v>
      </c>
      <c r="AL9" s="226" t="s">
        <v>670</v>
      </c>
      <c r="AM9" s="218">
        <v>4.5</v>
      </c>
      <c r="AN9" s="218" t="s">
        <v>1256</v>
      </c>
      <c r="AO9" s="219">
        <v>1.41</v>
      </c>
      <c r="AP9" s="226">
        <v>3000</v>
      </c>
      <c r="AQ9" s="272"/>
      <c r="AR9" s="226" t="s">
        <v>1324</v>
      </c>
      <c r="AS9" s="226" t="s">
        <v>1325</v>
      </c>
      <c r="AT9" s="226" t="s">
        <v>1326</v>
      </c>
      <c r="AV9" s="581">
        <v>137</v>
      </c>
      <c r="AW9" s="584">
        <f t="shared" si="0"/>
        <v>193.17</v>
      </c>
    </row>
    <row r="10" spans="1:49" s="66" customFormat="1" ht="15" hidden="1" customHeight="1">
      <c r="A10" s="217">
        <v>1040</v>
      </c>
      <c r="B10" s="52" t="s">
        <v>862</v>
      </c>
      <c r="C10" s="217" t="s">
        <v>297</v>
      </c>
      <c r="D10" s="217" t="s">
        <v>1198</v>
      </c>
      <c r="E10" s="217">
        <v>3</v>
      </c>
      <c r="F10" s="217"/>
      <c r="G10" s="152">
        <v>43384</v>
      </c>
      <c r="H10" s="217" t="s">
        <v>211</v>
      </c>
      <c r="I10" s="217" t="s">
        <v>218</v>
      </c>
      <c r="J10" s="251" t="s">
        <v>219</v>
      </c>
      <c r="K10" s="51" t="s">
        <v>1533</v>
      </c>
      <c r="L10" s="251"/>
      <c r="M10" s="251"/>
      <c r="N10" s="292">
        <f>O10-90</f>
        <v>43688</v>
      </c>
      <c r="O10" s="320">
        <v>43778</v>
      </c>
      <c r="P10" s="253">
        <v>43862</v>
      </c>
      <c r="Q10" s="244">
        <v>43866</v>
      </c>
      <c r="R10" s="266">
        <v>43876</v>
      </c>
      <c r="S10" s="276" t="s">
        <v>220</v>
      </c>
      <c r="T10" s="53" t="s">
        <v>221</v>
      </c>
      <c r="U10" s="53" t="s">
        <v>258</v>
      </c>
      <c r="V10" s="212" t="s">
        <v>1304</v>
      </c>
      <c r="W10" s="53">
        <v>200</v>
      </c>
      <c r="X10" s="218" t="s">
        <v>622</v>
      </c>
      <c r="Y10" s="53" t="s">
        <v>1305</v>
      </c>
      <c r="Z10" s="53" t="s">
        <v>1305</v>
      </c>
      <c r="AA10" s="53" t="s">
        <v>1305</v>
      </c>
      <c r="AB10" s="213" t="s">
        <v>1306</v>
      </c>
      <c r="AC10" s="53" t="s">
        <v>1307</v>
      </c>
      <c r="AD10" s="226" t="s">
        <v>590</v>
      </c>
      <c r="AE10" s="142" t="s">
        <v>591</v>
      </c>
      <c r="AF10" s="226" t="s">
        <v>211</v>
      </c>
      <c r="AG10" s="226"/>
      <c r="AH10" s="217" t="s">
        <v>1339</v>
      </c>
      <c r="AI10" s="226"/>
      <c r="AJ10" s="226" t="s">
        <v>650</v>
      </c>
      <c r="AK10" s="226" t="s">
        <v>652</v>
      </c>
      <c r="AL10" s="226" t="s">
        <v>671</v>
      </c>
      <c r="AM10" s="218">
        <v>6.3</v>
      </c>
      <c r="AN10" s="218" t="s">
        <v>1244</v>
      </c>
      <c r="AO10" s="219">
        <v>2.6</v>
      </c>
      <c r="AP10" s="226">
        <v>1000</v>
      </c>
      <c r="AQ10" s="223">
        <v>0.7</v>
      </c>
      <c r="AR10" s="226" t="s">
        <v>711</v>
      </c>
      <c r="AS10" s="226" t="s">
        <v>1340</v>
      </c>
      <c r="AT10" s="226" t="s">
        <v>1337</v>
      </c>
      <c r="AV10" s="581">
        <v>85</v>
      </c>
      <c r="AW10" s="584">
        <f t="shared" si="0"/>
        <v>221</v>
      </c>
    </row>
    <row r="11" spans="1:49" s="66" customFormat="1" ht="15" hidden="1" customHeight="1">
      <c r="A11" s="217">
        <v>1041</v>
      </c>
      <c r="B11" s="52" t="s">
        <v>863</v>
      </c>
      <c r="C11" s="217" t="s">
        <v>298</v>
      </c>
      <c r="D11" s="217" t="s">
        <v>299</v>
      </c>
      <c r="E11" s="217" t="s">
        <v>1485</v>
      </c>
      <c r="F11" s="217"/>
      <c r="G11" s="152">
        <v>43468</v>
      </c>
      <c r="H11" s="217" t="s">
        <v>1535</v>
      </c>
      <c r="I11" s="217" t="s">
        <v>218</v>
      </c>
      <c r="J11" s="251" t="s">
        <v>219</v>
      </c>
      <c r="K11" s="195" t="s">
        <v>1759</v>
      </c>
      <c r="L11" s="250"/>
      <c r="M11" s="250"/>
      <c r="N11" s="424" t="s">
        <v>1580</v>
      </c>
      <c r="O11" s="320">
        <v>43708</v>
      </c>
      <c r="P11" s="253">
        <v>43771</v>
      </c>
      <c r="Q11" s="243">
        <v>43775</v>
      </c>
      <c r="R11" s="266">
        <v>43784</v>
      </c>
      <c r="S11" s="276" t="s">
        <v>220</v>
      </c>
      <c r="T11" s="53" t="s">
        <v>221</v>
      </c>
      <c r="U11" s="53" t="s">
        <v>258</v>
      </c>
      <c r="V11" s="212" t="s">
        <v>1304</v>
      </c>
      <c r="W11" s="53">
        <v>200</v>
      </c>
      <c r="X11" s="218">
        <v>25.9</v>
      </c>
      <c r="Y11" s="53" t="s">
        <v>1305</v>
      </c>
      <c r="Z11" s="53" t="s">
        <v>1305</v>
      </c>
      <c r="AA11" s="53" t="s">
        <v>1305</v>
      </c>
      <c r="AB11" s="213" t="s">
        <v>1306</v>
      </c>
      <c r="AC11" s="53" t="s">
        <v>1307</v>
      </c>
      <c r="AD11" s="226" t="s">
        <v>592</v>
      </c>
      <c r="AE11" s="226" t="s">
        <v>593</v>
      </c>
      <c r="AF11" s="226" t="s">
        <v>211</v>
      </c>
      <c r="AG11" s="226"/>
      <c r="AH11" s="217"/>
      <c r="AI11" s="226"/>
      <c r="AJ11" s="226" t="s">
        <v>650</v>
      </c>
      <c r="AK11" s="226" t="s">
        <v>1202</v>
      </c>
      <c r="AL11" s="226" t="s">
        <v>672</v>
      </c>
      <c r="AM11" s="218">
        <v>5.65</v>
      </c>
      <c r="AN11" s="218" t="s">
        <v>1259</v>
      </c>
      <c r="AO11" s="219">
        <v>2.46</v>
      </c>
      <c r="AP11" s="226" t="s">
        <v>694</v>
      </c>
      <c r="AQ11" s="226" t="s">
        <v>1348</v>
      </c>
      <c r="AR11" s="226" t="s">
        <v>1349</v>
      </c>
      <c r="AS11" s="226" t="s">
        <v>1521</v>
      </c>
      <c r="AT11" s="226" t="s">
        <v>1350</v>
      </c>
      <c r="AV11" s="581">
        <v>70</v>
      </c>
      <c r="AW11" s="584">
        <f t="shared" si="0"/>
        <v>172.2</v>
      </c>
    </row>
    <row r="12" spans="1:49" s="66" customFormat="1" ht="15" hidden="1" customHeight="1">
      <c r="A12" s="217">
        <v>1045</v>
      </c>
      <c r="B12" s="52" t="s">
        <v>750</v>
      </c>
      <c r="C12" s="217" t="s">
        <v>300</v>
      </c>
      <c r="D12" s="217" t="s">
        <v>301</v>
      </c>
      <c r="E12" s="217">
        <v>1</v>
      </c>
      <c r="F12" s="217"/>
      <c r="G12" s="152"/>
      <c r="H12" s="217" t="s">
        <v>211</v>
      </c>
      <c r="I12" s="217" t="s">
        <v>481</v>
      </c>
      <c r="J12" s="251" t="s">
        <v>219</v>
      </c>
      <c r="K12" s="195" t="s">
        <v>1760</v>
      </c>
      <c r="L12" s="250"/>
      <c r="M12" s="250"/>
      <c r="N12" s="424" t="s">
        <v>1796</v>
      </c>
      <c r="O12" s="320">
        <v>43722</v>
      </c>
      <c r="P12" s="262">
        <v>43799</v>
      </c>
      <c r="Q12" s="243">
        <v>43803</v>
      </c>
      <c r="R12" s="267">
        <v>43814</v>
      </c>
      <c r="S12" s="276" t="s">
        <v>220</v>
      </c>
      <c r="T12" s="160" t="s">
        <v>221</v>
      </c>
      <c r="U12" s="53" t="s">
        <v>258</v>
      </c>
      <c r="V12" s="212" t="s">
        <v>1304</v>
      </c>
      <c r="W12" s="53">
        <v>200</v>
      </c>
      <c r="X12" s="218">
        <v>35.1</v>
      </c>
      <c r="Y12" s="53" t="s">
        <v>1305</v>
      </c>
      <c r="Z12" s="53" t="s">
        <v>1305</v>
      </c>
      <c r="AA12" s="53" t="s">
        <v>1305</v>
      </c>
      <c r="AB12" s="213" t="s">
        <v>1306</v>
      </c>
      <c r="AC12" s="53" t="s">
        <v>1307</v>
      </c>
      <c r="AD12" s="226" t="s">
        <v>145</v>
      </c>
      <c r="AE12" s="286" t="s">
        <v>594</v>
      </c>
      <c r="AF12" s="226" t="s">
        <v>211</v>
      </c>
      <c r="AG12" s="159" t="s">
        <v>1327</v>
      </c>
      <c r="AH12" s="217"/>
      <c r="AI12" s="226"/>
      <c r="AJ12" s="226" t="s">
        <v>650</v>
      </c>
      <c r="AK12" s="221" t="s">
        <v>653</v>
      </c>
      <c r="AL12" s="221" t="s">
        <v>673</v>
      </c>
      <c r="AM12" s="220">
        <v>6.4</v>
      </c>
      <c r="AN12" s="218" t="s">
        <v>1248</v>
      </c>
      <c r="AO12" s="219">
        <v>2.0499999999999998</v>
      </c>
      <c r="AP12" s="226">
        <v>3000</v>
      </c>
      <c r="AQ12" s="226" t="s">
        <v>1328</v>
      </c>
      <c r="AR12" s="226" t="s">
        <v>1329</v>
      </c>
      <c r="AS12" s="159" t="s">
        <v>1331</v>
      </c>
      <c r="AT12" s="159" t="s">
        <v>1330</v>
      </c>
      <c r="AV12" s="581">
        <v>70</v>
      </c>
      <c r="AW12" s="584">
        <f t="shared" si="0"/>
        <v>143.5</v>
      </c>
    </row>
    <row r="13" spans="1:49" s="66" customFormat="1" ht="15" customHeight="1">
      <c r="A13" s="52">
        <v>4035</v>
      </c>
      <c r="B13" s="52" t="s">
        <v>1077</v>
      </c>
      <c r="C13" s="217" t="s">
        <v>1079</v>
      </c>
      <c r="D13" s="217" t="s">
        <v>1080</v>
      </c>
      <c r="E13" s="521">
        <v>1</v>
      </c>
      <c r="F13" s="521"/>
      <c r="G13" s="180">
        <v>43634</v>
      </c>
      <c r="H13" s="217" t="s">
        <v>981</v>
      </c>
      <c r="I13" s="217" t="s">
        <v>481</v>
      </c>
      <c r="J13" s="51" t="s">
        <v>219</v>
      </c>
      <c r="K13" s="195" t="s">
        <v>1752</v>
      </c>
      <c r="L13" s="195" t="s">
        <v>1352</v>
      </c>
      <c r="M13" s="195" t="s">
        <v>211</v>
      </c>
      <c r="N13" s="522">
        <v>43714</v>
      </c>
      <c r="O13" s="522">
        <v>43742</v>
      </c>
      <c r="P13" s="523">
        <v>43798</v>
      </c>
      <c r="Q13" s="524">
        <v>43805</v>
      </c>
      <c r="R13" s="564">
        <v>43814</v>
      </c>
      <c r="S13" s="276" t="s">
        <v>267</v>
      </c>
      <c r="T13" s="53" t="s">
        <v>211</v>
      </c>
      <c r="U13" s="53" t="s">
        <v>580</v>
      </c>
      <c r="V13" s="290" t="s">
        <v>1525</v>
      </c>
      <c r="W13" s="53"/>
      <c r="X13" s="218"/>
      <c r="Y13" s="53"/>
      <c r="Z13" s="53"/>
      <c r="AA13" s="53"/>
      <c r="AB13" s="229" t="s">
        <v>1372</v>
      </c>
      <c r="AC13" s="229" t="s">
        <v>1373</v>
      </c>
      <c r="AD13" s="226" t="s">
        <v>598</v>
      </c>
      <c r="AE13" s="226" t="s">
        <v>1753</v>
      </c>
      <c r="AF13" s="226"/>
      <c r="AG13" s="159" t="s">
        <v>1414</v>
      </c>
      <c r="AH13" s="217" t="s">
        <v>1016</v>
      </c>
      <c r="AI13" s="226"/>
      <c r="AJ13" s="226" t="s">
        <v>650</v>
      </c>
      <c r="AK13" s="221" t="s">
        <v>1084</v>
      </c>
      <c r="AL13" s="221"/>
      <c r="AM13" s="220"/>
      <c r="AN13" s="218"/>
      <c r="AO13" s="219"/>
      <c r="AP13" s="226"/>
      <c r="AQ13" s="226"/>
      <c r="AR13" s="226" t="s">
        <v>1755</v>
      </c>
      <c r="AS13" s="159"/>
      <c r="AT13" s="159" t="s">
        <v>1754</v>
      </c>
      <c r="AV13" s="581"/>
      <c r="AW13" s="584">
        <f t="shared" si="0"/>
        <v>0</v>
      </c>
    </row>
    <row r="14" spans="1:49" s="66" customFormat="1" ht="15" customHeight="1">
      <c r="A14" s="217">
        <v>1076</v>
      </c>
      <c r="B14" s="52" t="s">
        <v>743</v>
      </c>
      <c r="C14" s="217" t="s">
        <v>308</v>
      </c>
      <c r="D14" s="217" t="s">
        <v>1488</v>
      </c>
      <c r="E14" s="181">
        <v>1</v>
      </c>
      <c r="F14" s="217"/>
      <c r="G14" s="152">
        <v>43480</v>
      </c>
      <c r="H14" s="217" t="s">
        <v>211</v>
      </c>
      <c r="I14" s="217" t="s">
        <v>482</v>
      </c>
      <c r="J14" s="251" t="s">
        <v>219</v>
      </c>
      <c r="K14" s="51"/>
      <c r="L14" s="251"/>
      <c r="M14" s="251"/>
      <c r="N14" s="522">
        <v>43714</v>
      </c>
      <c r="O14" s="522">
        <v>43742</v>
      </c>
      <c r="P14" s="523">
        <v>43798</v>
      </c>
      <c r="Q14" s="524">
        <v>43805</v>
      </c>
      <c r="R14" s="564">
        <v>43814</v>
      </c>
      <c r="S14" s="276" t="s">
        <v>267</v>
      </c>
      <c r="T14" s="53" t="s">
        <v>211</v>
      </c>
      <c r="U14" s="53" t="s">
        <v>580</v>
      </c>
      <c r="V14" s="290" t="s">
        <v>1525</v>
      </c>
      <c r="W14" s="229" t="s">
        <v>1404</v>
      </c>
      <c r="X14" s="218">
        <v>24.61</v>
      </c>
      <c r="Y14" s="229" t="s">
        <v>1369</v>
      </c>
      <c r="Z14" s="230" t="s">
        <v>1370</v>
      </c>
      <c r="AA14" s="230" t="s">
        <v>1371</v>
      </c>
      <c r="AB14" s="229" t="s">
        <v>1372</v>
      </c>
      <c r="AC14" s="229" t="s">
        <v>1373</v>
      </c>
      <c r="AD14" s="226" t="s">
        <v>595</v>
      </c>
      <c r="AE14" s="226" t="s">
        <v>1400</v>
      </c>
      <c r="AF14" s="226"/>
      <c r="AG14" s="231" t="s">
        <v>1374</v>
      </c>
      <c r="AH14" s="217" t="s">
        <v>1375</v>
      </c>
      <c r="AI14" s="226"/>
      <c r="AJ14" s="226" t="s">
        <v>650</v>
      </c>
      <c r="AK14" s="226" t="s">
        <v>1084</v>
      </c>
      <c r="AL14" s="231" t="s">
        <v>1376</v>
      </c>
      <c r="AM14" s="232" t="s">
        <v>690</v>
      </c>
      <c r="AN14" s="232" t="s">
        <v>1377</v>
      </c>
      <c r="AO14" s="233">
        <v>1.7</v>
      </c>
      <c r="AP14" s="234" t="s">
        <v>1378</v>
      </c>
      <c r="AQ14" s="231" t="s">
        <v>1369</v>
      </c>
      <c r="AR14" s="289" t="s">
        <v>1379</v>
      </c>
      <c r="AS14" s="231" t="s">
        <v>1380</v>
      </c>
      <c r="AT14" s="289" t="s">
        <v>1381</v>
      </c>
      <c r="AV14" s="581"/>
      <c r="AW14" s="584">
        <f t="shared" si="0"/>
        <v>0</v>
      </c>
    </row>
    <row r="15" spans="1:49" s="66" customFormat="1" ht="15" customHeight="1">
      <c r="A15" s="217">
        <v>1077</v>
      </c>
      <c r="B15" s="52" t="s">
        <v>744</v>
      </c>
      <c r="C15" s="217" t="s">
        <v>308</v>
      </c>
      <c r="D15" s="217" t="s">
        <v>310</v>
      </c>
      <c r="E15" s="181">
        <v>1</v>
      </c>
      <c r="F15" s="217"/>
      <c r="G15" s="152">
        <v>43480</v>
      </c>
      <c r="H15" s="217" t="s">
        <v>211</v>
      </c>
      <c r="I15" s="217" t="s">
        <v>482</v>
      </c>
      <c r="J15" s="251" t="s">
        <v>219</v>
      </c>
      <c r="K15" s="51"/>
      <c r="L15" s="251"/>
      <c r="M15" s="251"/>
      <c r="N15" s="522">
        <v>43714</v>
      </c>
      <c r="O15" s="522">
        <v>43742</v>
      </c>
      <c r="P15" s="523">
        <v>43798</v>
      </c>
      <c r="Q15" s="524">
        <v>43805</v>
      </c>
      <c r="R15" s="564">
        <v>43814</v>
      </c>
      <c r="S15" s="276" t="s">
        <v>267</v>
      </c>
      <c r="T15" s="53" t="s">
        <v>211</v>
      </c>
      <c r="U15" s="53" t="s">
        <v>580</v>
      </c>
      <c r="V15" s="290" t="s">
        <v>1525</v>
      </c>
      <c r="W15" s="229" t="s">
        <v>1404</v>
      </c>
      <c r="X15" s="218">
        <v>22.8</v>
      </c>
      <c r="Y15" s="229" t="s">
        <v>1369</v>
      </c>
      <c r="Z15" s="230" t="s">
        <v>1370</v>
      </c>
      <c r="AA15" s="230" t="s">
        <v>1371</v>
      </c>
      <c r="AB15" s="229" t="s">
        <v>1372</v>
      </c>
      <c r="AC15" s="229" t="s">
        <v>1373</v>
      </c>
      <c r="AD15" s="226" t="s">
        <v>595</v>
      </c>
      <c r="AE15" s="226" t="s">
        <v>600</v>
      </c>
      <c r="AF15" s="226"/>
      <c r="AG15" s="231" t="s">
        <v>1374</v>
      </c>
      <c r="AH15" s="217" t="s">
        <v>1375</v>
      </c>
      <c r="AI15" s="226"/>
      <c r="AJ15" s="226" t="s">
        <v>650</v>
      </c>
      <c r="AK15" s="226" t="s">
        <v>1084</v>
      </c>
      <c r="AL15" s="231" t="s">
        <v>1376</v>
      </c>
      <c r="AM15" s="232" t="s">
        <v>690</v>
      </c>
      <c r="AN15" s="232" t="s">
        <v>1377</v>
      </c>
      <c r="AO15" s="233">
        <v>1.7</v>
      </c>
      <c r="AP15" s="234" t="s">
        <v>1378</v>
      </c>
      <c r="AQ15" s="231" t="s">
        <v>1369</v>
      </c>
      <c r="AR15" s="289" t="s">
        <v>1379</v>
      </c>
      <c r="AS15" s="231" t="s">
        <v>1380</v>
      </c>
      <c r="AT15" s="289" t="s">
        <v>1381</v>
      </c>
      <c r="AV15" s="581"/>
      <c r="AW15" s="584">
        <f t="shared" si="0"/>
        <v>0</v>
      </c>
    </row>
    <row r="16" spans="1:49" s="66" customFormat="1" ht="15" customHeight="1">
      <c r="A16" s="217">
        <v>1136</v>
      </c>
      <c r="B16" s="52" t="s">
        <v>898</v>
      </c>
      <c r="C16" s="217" t="s">
        <v>321</v>
      </c>
      <c r="D16" s="217" t="s">
        <v>1488</v>
      </c>
      <c r="E16" s="181">
        <v>1</v>
      </c>
      <c r="F16" s="217"/>
      <c r="G16" s="152">
        <v>43480</v>
      </c>
      <c r="H16" s="217"/>
      <c r="I16" s="217" t="s">
        <v>483</v>
      </c>
      <c r="J16" s="251" t="s">
        <v>219</v>
      </c>
      <c r="K16" s="195"/>
      <c r="L16" s="250"/>
      <c r="M16" s="250"/>
      <c r="N16" s="522">
        <v>43714</v>
      </c>
      <c r="O16" s="522">
        <v>43742</v>
      </c>
      <c r="P16" s="523">
        <v>43798</v>
      </c>
      <c r="Q16" s="524">
        <v>43805</v>
      </c>
      <c r="R16" s="564">
        <v>43814</v>
      </c>
      <c r="S16" s="276" t="s">
        <v>267</v>
      </c>
      <c r="T16" s="53" t="s">
        <v>211</v>
      </c>
      <c r="U16" s="53" t="s">
        <v>580</v>
      </c>
      <c r="V16" s="290" t="s">
        <v>1525</v>
      </c>
      <c r="W16" s="229" t="s">
        <v>1368</v>
      </c>
      <c r="X16" s="218">
        <v>18.7</v>
      </c>
      <c r="Y16" s="229" t="s">
        <v>1369</v>
      </c>
      <c r="Z16" s="230" t="s">
        <v>1370</v>
      </c>
      <c r="AA16" s="230" t="s">
        <v>1371</v>
      </c>
      <c r="AB16" s="229" t="s">
        <v>1372</v>
      </c>
      <c r="AC16" s="229" t="s">
        <v>1373</v>
      </c>
      <c r="AD16" s="226" t="s">
        <v>595</v>
      </c>
      <c r="AE16" s="226" t="s">
        <v>1346</v>
      </c>
      <c r="AF16" s="226"/>
      <c r="AG16" s="231" t="s">
        <v>1374</v>
      </c>
      <c r="AH16" s="217" t="s">
        <v>1375</v>
      </c>
      <c r="AI16" s="226"/>
      <c r="AJ16" s="226" t="s">
        <v>650</v>
      </c>
      <c r="AK16" s="226" t="s">
        <v>1084</v>
      </c>
      <c r="AL16" s="231" t="s">
        <v>1376</v>
      </c>
      <c r="AM16" s="232" t="s">
        <v>690</v>
      </c>
      <c r="AN16" s="232" t="s">
        <v>1377</v>
      </c>
      <c r="AO16" s="233">
        <v>1.05</v>
      </c>
      <c r="AP16" s="234" t="s">
        <v>1378</v>
      </c>
      <c r="AQ16" s="231" t="s">
        <v>1369</v>
      </c>
      <c r="AR16" s="289" t="s">
        <v>1379</v>
      </c>
      <c r="AS16" s="231" t="s">
        <v>1380</v>
      </c>
      <c r="AT16" s="289" t="s">
        <v>1381</v>
      </c>
      <c r="AV16" s="581"/>
      <c r="AW16" s="584">
        <f t="shared" si="0"/>
        <v>0</v>
      </c>
    </row>
    <row r="17" spans="1:49" s="66" customFormat="1" ht="15" customHeight="1">
      <c r="A17" s="217">
        <v>1141</v>
      </c>
      <c r="B17" s="52" t="s">
        <v>900</v>
      </c>
      <c r="C17" s="217" t="s">
        <v>321</v>
      </c>
      <c r="D17" s="217" t="s">
        <v>310</v>
      </c>
      <c r="E17" s="181">
        <v>1</v>
      </c>
      <c r="F17" s="217"/>
      <c r="G17" s="152">
        <v>43480</v>
      </c>
      <c r="H17" s="217"/>
      <c r="I17" s="217" t="s">
        <v>483</v>
      </c>
      <c r="J17" s="251" t="s">
        <v>219</v>
      </c>
      <c r="K17" s="51"/>
      <c r="L17" s="251"/>
      <c r="M17" s="251"/>
      <c r="N17" s="522">
        <v>43714</v>
      </c>
      <c r="O17" s="522">
        <v>43742</v>
      </c>
      <c r="P17" s="523">
        <v>43798</v>
      </c>
      <c r="Q17" s="524">
        <v>43805</v>
      </c>
      <c r="R17" s="564">
        <v>43814</v>
      </c>
      <c r="S17" s="276" t="s">
        <v>267</v>
      </c>
      <c r="T17" s="53" t="s">
        <v>211</v>
      </c>
      <c r="U17" s="53" t="s">
        <v>580</v>
      </c>
      <c r="V17" s="290" t="s">
        <v>1525</v>
      </c>
      <c r="W17" s="229" t="s">
        <v>1368</v>
      </c>
      <c r="X17" s="218">
        <v>17.37</v>
      </c>
      <c r="Y17" s="229" t="s">
        <v>1369</v>
      </c>
      <c r="Z17" s="230" t="s">
        <v>1370</v>
      </c>
      <c r="AA17" s="230" t="s">
        <v>1371</v>
      </c>
      <c r="AB17" s="229" t="s">
        <v>1372</v>
      </c>
      <c r="AC17" s="229" t="s">
        <v>1373</v>
      </c>
      <c r="AD17" s="226" t="s">
        <v>595</v>
      </c>
      <c r="AE17" s="226" t="s">
        <v>600</v>
      </c>
      <c r="AF17" s="226"/>
      <c r="AG17" s="231" t="s">
        <v>1374</v>
      </c>
      <c r="AH17" s="217" t="s">
        <v>1375</v>
      </c>
      <c r="AI17" s="226"/>
      <c r="AJ17" s="226" t="s">
        <v>650</v>
      </c>
      <c r="AK17" s="226" t="s">
        <v>1084</v>
      </c>
      <c r="AL17" s="231" t="s">
        <v>1376</v>
      </c>
      <c r="AM17" s="232" t="s">
        <v>690</v>
      </c>
      <c r="AN17" s="232" t="s">
        <v>1377</v>
      </c>
      <c r="AO17" s="233">
        <v>1.05</v>
      </c>
      <c r="AP17" s="234" t="s">
        <v>1378</v>
      </c>
      <c r="AQ17" s="231" t="s">
        <v>1369</v>
      </c>
      <c r="AR17" s="289" t="s">
        <v>1379</v>
      </c>
      <c r="AS17" s="231" t="s">
        <v>1380</v>
      </c>
      <c r="AT17" s="289" t="s">
        <v>1381</v>
      </c>
      <c r="AV17" s="581"/>
      <c r="AW17" s="584">
        <f t="shared" si="0"/>
        <v>0</v>
      </c>
    </row>
    <row r="18" spans="1:49" s="66" customFormat="1" ht="15" customHeight="1">
      <c r="A18" s="217">
        <v>1150</v>
      </c>
      <c r="B18" s="52" t="s">
        <v>901</v>
      </c>
      <c r="C18" s="217" t="s">
        <v>322</v>
      </c>
      <c r="D18" s="217" t="s">
        <v>292</v>
      </c>
      <c r="E18" s="181">
        <v>1</v>
      </c>
      <c r="F18" s="217"/>
      <c r="G18" s="217"/>
      <c r="H18" s="217" t="s">
        <v>211</v>
      </c>
      <c r="I18" s="217" t="s">
        <v>483</v>
      </c>
      <c r="J18" s="251" t="s">
        <v>219</v>
      </c>
      <c r="K18" s="51"/>
      <c r="L18" s="251"/>
      <c r="M18" s="251"/>
      <c r="N18" s="522">
        <v>43714</v>
      </c>
      <c r="O18" s="522">
        <v>43742</v>
      </c>
      <c r="P18" s="523">
        <v>43798</v>
      </c>
      <c r="Q18" s="524">
        <v>43805</v>
      </c>
      <c r="R18" s="564">
        <v>43814</v>
      </c>
      <c r="S18" s="276" t="s">
        <v>267</v>
      </c>
      <c r="T18" s="53" t="s">
        <v>211</v>
      </c>
      <c r="U18" s="53" t="s">
        <v>580</v>
      </c>
      <c r="V18" s="300" t="s">
        <v>1525</v>
      </c>
      <c r="W18" s="229" t="s">
        <v>1402</v>
      </c>
      <c r="X18" s="218">
        <v>16.809999999999999</v>
      </c>
      <c r="Y18" s="229" t="s">
        <v>1369</v>
      </c>
      <c r="Z18" s="301" t="s">
        <v>1370</v>
      </c>
      <c r="AA18" s="301" t="s">
        <v>1371</v>
      </c>
      <c r="AB18" s="298" t="s">
        <v>1372</v>
      </c>
      <c r="AC18" s="298" t="s">
        <v>1373</v>
      </c>
      <c r="AD18" s="226" t="s">
        <v>595</v>
      </c>
      <c r="AE18" s="226" t="s">
        <v>596</v>
      </c>
      <c r="AF18" s="165" t="s">
        <v>597</v>
      </c>
      <c r="AG18" s="231" t="s">
        <v>1374</v>
      </c>
      <c r="AH18" s="217" t="s">
        <v>1375</v>
      </c>
      <c r="AI18" s="226"/>
      <c r="AJ18" s="226" t="s">
        <v>650</v>
      </c>
      <c r="AK18" s="226" t="s">
        <v>651</v>
      </c>
      <c r="AL18" s="231" t="s">
        <v>674</v>
      </c>
      <c r="AM18" s="232">
        <v>2.8</v>
      </c>
      <c r="AN18" s="232" t="s">
        <v>1252</v>
      </c>
      <c r="AO18" s="233">
        <v>1.3</v>
      </c>
      <c r="AP18" s="234" t="s">
        <v>1378</v>
      </c>
      <c r="AQ18" s="231" t="s">
        <v>1369</v>
      </c>
      <c r="AR18" s="289" t="s">
        <v>1379</v>
      </c>
      <c r="AS18" s="231" t="s">
        <v>1380</v>
      </c>
      <c r="AT18" s="289" t="s">
        <v>1381</v>
      </c>
      <c r="AV18" s="581"/>
      <c r="AW18" s="584">
        <f t="shared" si="0"/>
        <v>0</v>
      </c>
    </row>
    <row r="19" spans="1:49" s="66" customFormat="1" ht="15" customHeight="1">
      <c r="A19" s="217">
        <v>1165</v>
      </c>
      <c r="B19" s="52" t="s">
        <v>940</v>
      </c>
      <c r="C19" s="217" t="s">
        <v>324</v>
      </c>
      <c r="D19" s="217" t="s">
        <v>292</v>
      </c>
      <c r="E19" s="181">
        <v>1</v>
      </c>
      <c r="F19" s="217"/>
      <c r="G19" s="217"/>
      <c r="H19" s="217" t="s">
        <v>211</v>
      </c>
      <c r="I19" s="217" t="s">
        <v>1176</v>
      </c>
      <c r="J19" s="251" t="s">
        <v>219</v>
      </c>
      <c r="K19" s="51"/>
      <c r="L19" s="251"/>
      <c r="M19" s="251"/>
      <c r="N19" s="522">
        <v>43714</v>
      </c>
      <c r="O19" s="522">
        <v>43742</v>
      </c>
      <c r="P19" s="523">
        <v>43798</v>
      </c>
      <c r="Q19" s="524">
        <v>43805</v>
      </c>
      <c r="R19" s="564">
        <v>43814</v>
      </c>
      <c r="S19" s="276" t="s">
        <v>267</v>
      </c>
      <c r="T19" s="53" t="s">
        <v>211</v>
      </c>
      <c r="U19" s="53" t="s">
        <v>580</v>
      </c>
      <c r="V19" s="290" t="s">
        <v>1525</v>
      </c>
      <c r="W19" s="229" t="s">
        <v>1391</v>
      </c>
      <c r="X19" s="218">
        <v>22.2</v>
      </c>
      <c r="Y19" s="229" t="s">
        <v>1369</v>
      </c>
      <c r="Z19" s="301" t="s">
        <v>1370</v>
      </c>
      <c r="AA19" s="301" t="s">
        <v>1371</v>
      </c>
      <c r="AB19" s="229" t="s">
        <v>1372</v>
      </c>
      <c r="AC19" s="229" t="s">
        <v>1373</v>
      </c>
      <c r="AD19" s="226" t="s">
        <v>595</v>
      </c>
      <c r="AE19" s="226" t="s">
        <v>596</v>
      </c>
      <c r="AF19" s="165" t="s">
        <v>597</v>
      </c>
      <c r="AG19" s="231" t="s">
        <v>1374</v>
      </c>
      <c r="AH19" s="217" t="s">
        <v>1375</v>
      </c>
      <c r="AI19" s="226"/>
      <c r="AJ19" s="226" t="s">
        <v>650</v>
      </c>
      <c r="AK19" s="226" t="s">
        <v>651</v>
      </c>
      <c r="AL19" s="237" t="s">
        <v>674</v>
      </c>
      <c r="AM19" s="218">
        <v>2.8</v>
      </c>
      <c r="AN19" s="218" t="s">
        <v>1252</v>
      </c>
      <c r="AO19" s="233">
        <v>2.15</v>
      </c>
      <c r="AP19" s="234" t="s">
        <v>1378</v>
      </c>
      <c r="AQ19" s="231" t="s">
        <v>1369</v>
      </c>
      <c r="AR19" s="289" t="s">
        <v>1379</v>
      </c>
      <c r="AS19" s="231" t="s">
        <v>1380</v>
      </c>
      <c r="AT19" s="289" t="s">
        <v>1381</v>
      </c>
      <c r="AV19" s="581"/>
      <c r="AW19" s="584">
        <f t="shared" si="0"/>
        <v>0</v>
      </c>
    </row>
    <row r="20" spans="1:49" s="66" customFormat="1" ht="15" hidden="1" customHeight="1">
      <c r="A20" s="217">
        <v>1090</v>
      </c>
      <c r="B20" s="52" t="s">
        <v>852</v>
      </c>
      <c r="C20" s="217" t="s">
        <v>313</v>
      </c>
      <c r="D20" s="217" t="s">
        <v>314</v>
      </c>
      <c r="E20" s="217">
        <v>1</v>
      </c>
      <c r="F20" s="217"/>
      <c r="G20" s="217"/>
      <c r="H20" s="217" t="s">
        <v>211</v>
      </c>
      <c r="I20" s="217" t="s">
        <v>482</v>
      </c>
      <c r="J20" s="251" t="s">
        <v>219</v>
      </c>
      <c r="K20" s="51" t="s">
        <v>1756</v>
      </c>
      <c r="L20" s="250"/>
      <c r="M20" s="250"/>
      <c r="N20" s="256">
        <f>O20-31</f>
        <v>43684</v>
      </c>
      <c r="O20" s="320">
        <v>43715</v>
      </c>
      <c r="P20" s="262">
        <v>43799</v>
      </c>
      <c r="Q20" s="243">
        <v>43803</v>
      </c>
      <c r="R20" s="267">
        <v>43814</v>
      </c>
      <c r="S20" s="276" t="s">
        <v>220</v>
      </c>
      <c r="T20" s="53" t="s">
        <v>221</v>
      </c>
      <c r="U20" s="53" t="s">
        <v>258</v>
      </c>
      <c r="V20" s="53" t="s">
        <v>1304</v>
      </c>
      <c r="W20" s="53">
        <v>200</v>
      </c>
      <c r="X20" s="218">
        <v>26.1</v>
      </c>
      <c r="Y20" s="53" t="s">
        <v>1305</v>
      </c>
      <c r="Z20" s="53" t="s">
        <v>1305</v>
      </c>
      <c r="AA20" s="53" t="s">
        <v>1305</v>
      </c>
      <c r="AB20" s="213" t="s">
        <v>1306</v>
      </c>
      <c r="AC20" s="53" t="s">
        <v>1307</v>
      </c>
      <c r="AD20" s="226" t="s">
        <v>586</v>
      </c>
      <c r="AE20" s="226" t="s">
        <v>587</v>
      </c>
      <c r="AF20" s="226" t="s">
        <v>634</v>
      </c>
      <c r="AG20" s="226" t="s">
        <v>1313</v>
      </c>
      <c r="AH20" s="217"/>
      <c r="AI20" s="226"/>
      <c r="AJ20" s="226" t="s">
        <v>650</v>
      </c>
      <c r="AK20" s="226" t="s">
        <v>651</v>
      </c>
      <c r="AL20" s="226" t="s">
        <v>668</v>
      </c>
      <c r="AM20" s="218">
        <v>3.9</v>
      </c>
      <c r="AN20" s="218" t="s">
        <v>1249</v>
      </c>
      <c r="AO20" s="219">
        <v>1.2</v>
      </c>
      <c r="AP20" s="226">
        <v>1500</v>
      </c>
      <c r="AQ20" s="226" t="s">
        <v>1314</v>
      </c>
      <c r="AR20" s="226" t="s">
        <v>1316</v>
      </c>
      <c r="AS20" s="226" t="s">
        <v>1486</v>
      </c>
      <c r="AT20" s="226" t="s">
        <v>1344</v>
      </c>
      <c r="AV20" s="581">
        <v>40</v>
      </c>
      <c r="AW20" s="584">
        <f t="shared" si="0"/>
        <v>48</v>
      </c>
    </row>
    <row r="21" spans="1:49" s="66" customFormat="1" ht="15" hidden="1" customHeight="1">
      <c r="A21" s="217">
        <v>1105</v>
      </c>
      <c r="B21" s="52" t="s">
        <v>853</v>
      </c>
      <c r="C21" s="217" t="s">
        <v>315</v>
      </c>
      <c r="D21" s="52" t="s">
        <v>1547</v>
      </c>
      <c r="E21" s="217">
        <v>3</v>
      </c>
      <c r="F21" s="217"/>
      <c r="G21" s="217"/>
      <c r="H21" s="217" t="s">
        <v>211</v>
      </c>
      <c r="I21" s="217" t="s">
        <v>482</v>
      </c>
      <c r="J21" s="251" t="s">
        <v>219</v>
      </c>
      <c r="K21" s="51"/>
      <c r="L21" s="251"/>
      <c r="M21" s="251"/>
      <c r="N21" s="292">
        <f>O21-90</f>
        <v>43681</v>
      </c>
      <c r="O21" s="320">
        <v>43771</v>
      </c>
      <c r="P21" s="253">
        <v>43862</v>
      </c>
      <c r="Q21" s="244">
        <v>43866</v>
      </c>
      <c r="R21" s="266">
        <v>43876</v>
      </c>
      <c r="S21" s="276" t="s">
        <v>220</v>
      </c>
      <c r="T21" s="53" t="s">
        <v>221</v>
      </c>
      <c r="U21" s="53" t="s">
        <v>258</v>
      </c>
      <c r="V21" s="212" t="s">
        <v>1303</v>
      </c>
      <c r="W21" s="53">
        <v>200</v>
      </c>
      <c r="X21" s="218">
        <v>32</v>
      </c>
      <c r="Y21" s="53" t="s">
        <v>1305</v>
      </c>
      <c r="Z21" s="53" t="s">
        <v>1305</v>
      </c>
      <c r="AA21" s="53" t="s">
        <v>1305</v>
      </c>
      <c r="AB21" s="213" t="s">
        <v>1306</v>
      </c>
      <c r="AC21" s="53" t="s">
        <v>1307</v>
      </c>
      <c r="AD21" s="226" t="s">
        <v>590</v>
      </c>
      <c r="AE21" s="226" t="s">
        <v>604</v>
      </c>
      <c r="AF21" s="226" t="s">
        <v>211</v>
      </c>
      <c r="AG21" s="226"/>
      <c r="AH21" s="217"/>
      <c r="AI21" s="226"/>
      <c r="AJ21" s="226" t="s">
        <v>650</v>
      </c>
      <c r="AK21" s="226" t="s">
        <v>652</v>
      </c>
      <c r="AL21" s="226" t="s">
        <v>678</v>
      </c>
      <c r="AM21" s="226">
        <v>3.8</v>
      </c>
      <c r="AN21" s="218" t="s">
        <v>1256</v>
      </c>
      <c r="AO21" s="506">
        <v>2.8</v>
      </c>
      <c r="AP21" s="226" t="s">
        <v>1335</v>
      </c>
      <c r="AQ21" s="226"/>
      <c r="AR21" s="226" t="s">
        <v>710</v>
      </c>
      <c r="AS21" s="226" t="s">
        <v>1342</v>
      </c>
      <c r="AT21" s="226" t="s">
        <v>1337</v>
      </c>
      <c r="AV21" s="581">
        <v>70</v>
      </c>
      <c r="AW21" s="584">
        <f t="shared" si="0"/>
        <v>196</v>
      </c>
    </row>
    <row r="22" spans="1:49" s="66" customFormat="1" ht="15" customHeight="1">
      <c r="A22" s="217">
        <v>1435</v>
      </c>
      <c r="B22" s="52" t="s">
        <v>897</v>
      </c>
      <c r="C22" s="217" t="s">
        <v>1536</v>
      </c>
      <c r="D22" s="217" t="s">
        <v>310</v>
      </c>
      <c r="E22" s="181">
        <v>1</v>
      </c>
      <c r="F22" s="217"/>
      <c r="G22" s="152">
        <v>43384</v>
      </c>
      <c r="H22" s="217" t="s">
        <v>211</v>
      </c>
      <c r="I22" s="217" t="s">
        <v>487</v>
      </c>
      <c r="J22" s="251" t="s">
        <v>219</v>
      </c>
      <c r="K22" s="51"/>
      <c r="L22" s="251"/>
      <c r="M22" s="251"/>
      <c r="N22" s="522">
        <v>43714</v>
      </c>
      <c r="O22" s="522">
        <v>43742</v>
      </c>
      <c r="P22" s="523">
        <v>43826</v>
      </c>
      <c r="Q22" s="524">
        <v>43805</v>
      </c>
      <c r="R22" s="638">
        <v>43814</v>
      </c>
      <c r="S22" s="276" t="s">
        <v>267</v>
      </c>
      <c r="T22" s="53" t="s">
        <v>211</v>
      </c>
      <c r="U22" s="53" t="s">
        <v>580</v>
      </c>
      <c r="V22" s="290" t="s">
        <v>1525</v>
      </c>
      <c r="W22" s="53" t="s">
        <v>1382</v>
      </c>
      <c r="X22" s="218">
        <v>9.3000000000000007</v>
      </c>
      <c r="Y22" s="229" t="s">
        <v>1369</v>
      </c>
      <c r="Z22" s="230" t="s">
        <v>1370</v>
      </c>
      <c r="AA22" s="230" t="s">
        <v>1371</v>
      </c>
      <c r="AB22" s="229" t="s">
        <v>1372</v>
      </c>
      <c r="AC22" s="229" t="s">
        <v>1373</v>
      </c>
      <c r="AD22" s="226" t="s">
        <v>595</v>
      </c>
      <c r="AE22" s="226" t="s">
        <v>616</v>
      </c>
      <c r="AF22" s="226"/>
      <c r="AG22" s="237"/>
      <c r="AH22" s="217"/>
      <c r="AI22" s="226"/>
      <c r="AJ22" s="226" t="s">
        <v>650</v>
      </c>
      <c r="AK22" s="226" t="s">
        <v>1084</v>
      </c>
      <c r="AL22" s="231" t="s">
        <v>684</v>
      </c>
      <c r="AM22" s="232" t="s">
        <v>692</v>
      </c>
      <c r="AN22" s="232" t="s">
        <v>1397</v>
      </c>
      <c r="AO22" s="233">
        <v>2.15</v>
      </c>
      <c r="AP22" s="231" t="s">
        <v>1378</v>
      </c>
      <c r="AQ22" s="231" t="s">
        <v>1369</v>
      </c>
      <c r="AR22" s="289" t="s">
        <v>1379</v>
      </c>
      <c r="AS22" s="231" t="s">
        <v>1380</v>
      </c>
      <c r="AT22" s="289" t="s">
        <v>1381</v>
      </c>
      <c r="AV22" s="581"/>
      <c r="AW22" s="584">
        <f t="shared" si="0"/>
        <v>0</v>
      </c>
    </row>
    <row r="23" spans="1:49" s="66" customFormat="1" ht="15" customHeight="1">
      <c r="A23" s="217">
        <v>1050</v>
      </c>
      <c r="B23" s="52" t="s">
        <v>751</v>
      </c>
      <c r="C23" s="217" t="s">
        <v>302</v>
      </c>
      <c r="D23" s="217" t="s">
        <v>303</v>
      </c>
      <c r="E23" s="181">
        <v>2</v>
      </c>
      <c r="F23" s="217"/>
      <c r="G23" s="217"/>
      <c r="H23" s="217" t="s">
        <v>211</v>
      </c>
      <c r="I23" s="217" t="s">
        <v>481</v>
      </c>
      <c r="J23" s="251" t="s">
        <v>219</v>
      </c>
      <c r="K23" s="51"/>
      <c r="L23" s="251"/>
      <c r="M23" s="251"/>
      <c r="N23" s="525">
        <v>43742</v>
      </c>
      <c r="O23" s="525">
        <v>43770</v>
      </c>
      <c r="P23" s="523">
        <v>43826</v>
      </c>
      <c r="Q23" s="526">
        <v>43833</v>
      </c>
      <c r="R23" s="564">
        <v>43845</v>
      </c>
      <c r="S23" s="276" t="s">
        <v>267</v>
      </c>
      <c r="T23" s="53" t="s">
        <v>211</v>
      </c>
      <c r="U23" s="53" t="s">
        <v>580</v>
      </c>
      <c r="V23" s="229" t="s">
        <v>1525</v>
      </c>
      <c r="W23" s="229" t="s">
        <v>1398</v>
      </c>
      <c r="X23" s="218">
        <v>29.69</v>
      </c>
      <c r="Y23" s="229" t="s">
        <v>1369</v>
      </c>
      <c r="Z23" s="230" t="s">
        <v>1370</v>
      </c>
      <c r="AA23" s="230" t="s">
        <v>1371</v>
      </c>
      <c r="AB23" s="229" t="s">
        <v>1372</v>
      </c>
      <c r="AC23" s="229" t="s">
        <v>1373</v>
      </c>
      <c r="AD23" s="226" t="s">
        <v>595</v>
      </c>
      <c r="AE23" s="226" t="s">
        <v>596</v>
      </c>
      <c r="AF23" s="165" t="s">
        <v>597</v>
      </c>
      <c r="AG23" s="231" t="s">
        <v>1374</v>
      </c>
      <c r="AH23" s="217" t="s">
        <v>1375</v>
      </c>
      <c r="AI23" s="226"/>
      <c r="AJ23" s="226" t="s">
        <v>650</v>
      </c>
      <c r="AK23" s="226" t="s">
        <v>651</v>
      </c>
      <c r="AL23" s="237" t="s">
        <v>674</v>
      </c>
      <c r="AM23" s="218">
        <v>2.8</v>
      </c>
      <c r="AN23" s="218" t="s">
        <v>1252</v>
      </c>
      <c r="AO23" s="233">
        <v>2.7</v>
      </c>
      <c r="AP23" s="234" t="s">
        <v>1378</v>
      </c>
      <c r="AQ23" s="231" t="s">
        <v>1369</v>
      </c>
      <c r="AR23" s="231" t="s">
        <v>1379</v>
      </c>
      <c r="AS23" s="231" t="s">
        <v>1380</v>
      </c>
      <c r="AT23" s="231" t="s">
        <v>1381</v>
      </c>
      <c r="AV23" s="581"/>
      <c r="AW23" s="584">
        <f t="shared" si="0"/>
        <v>0</v>
      </c>
    </row>
    <row r="24" spans="1:49" s="66" customFormat="1" ht="15" customHeight="1">
      <c r="A24" s="217">
        <v>1055</v>
      </c>
      <c r="B24" s="52" t="s">
        <v>887</v>
      </c>
      <c r="C24" s="217" t="s">
        <v>302</v>
      </c>
      <c r="D24" s="217" t="s">
        <v>304</v>
      </c>
      <c r="E24" s="181">
        <v>2</v>
      </c>
      <c r="F24" s="217"/>
      <c r="G24" s="217"/>
      <c r="H24" s="217" t="s">
        <v>211</v>
      </c>
      <c r="I24" s="217" t="s">
        <v>481</v>
      </c>
      <c r="J24" s="251" t="s">
        <v>219</v>
      </c>
      <c r="K24" s="51"/>
      <c r="L24" s="251"/>
      <c r="M24" s="251"/>
      <c r="N24" s="525">
        <v>43721</v>
      </c>
      <c r="O24" s="525">
        <v>43763</v>
      </c>
      <c r="P24" s="523">
        <v>43826</v>
      </c>
      <c r="Q24" s="526">
        <v>43833</v>
      </c>
      <c r="R24" s="564">
        <v>43845</v>
      </c>
      <c r="S24" s="276" t="s">
        <v>267</v>
      </c>
      <c r="T24" s="53" t="s">
        <v>211</v>
      </c>
      <c r="U24" s="53" t="s">
        <v>580</v>
      </c>
      <c r="V24" s="229" t="s">
        <v>1527</v>
      </c>
      <c r="W24" s="229">
        <v>200</v>
      </c>
      <c r="X24" s="218">
        <v>32.21</v>
      </c>
      <c r="Y24" s="229" t="s">
        <v>1369</v>
      </c>
      <c r="Z24" s="230" t="s">
        <v>1370</v>
      </c>
      <c r="AA24" s="230" t="s">
        <v>1371</v>
      </c>
      <c r="AB24" s="229" t="s">
        <v>1372</v>
      </c>
      <c r="AC24" s="229" t="s">
        <v>1373</v>
      </c>
      <c r="AD24" s="226" t="s">
        <v>595</v>
      </c>
      <c r="AE24" s="226" t="s">
        <v>597</v>
      </c>
      <c r="AF24" s="226"/>
      <c r="AG24" s="231" t="s">
        <v>1374</v>
      </c>
      <c r="AH24" s="217" t="s">
        <v>211</v>
      </c>
      <c r="AI24" s="226"/>
      <c r="AJ24" s="226" t="s">
        <v>650</v>
      </c>
      <c r="AK24" s="226" t="s">
        <v>213</v>
      </c>
      <c r="AL24" s="237" t="s">
        <v>1387</v>
      </c>
      <c r="AM24" s="232">
        <v>4.5</v>
      </c>
      <c r="AN24" s="232" t="s">
        <v>1388</v>
      </c>
      <c r="AO24" s="510">
        <v>2.75</v>
      </c>
      <c r="AP24" s="231" t="s">
        <v>1362</v>
      </c>
      <c r="AQ24" s="231" t="s">
        <v>1369</v>
      </c>
      <c r="AR24" s="231" t="s">
        <v>1393</v>
      </c>
      <c r="AS24" s="231" t="s">
        <v>1380</v>
      </c>
      <c r="AT24" s="231" t="s">
        <v>1381</v>
      </c>
      <c r="AV24" s="581"/>
      <c r="AW24" s="584">
        <f t="shared" si="0"/>
        <v>0</v>
      </c>
    </row>
    <row r="25" spans="1:49" s="66" customFormat="1" ht="15" customHeight="1">
      <c r="A25" s="217">
        <v>1080</v>
      </c>
      <c r="B25" s="52" t="s">
        <v>850</v>
      </c>
      <c r="C25" s="217" t="s">
        <v>311</v>
      </c>
      <c r="D25" s="217" t="s">
        <v>292</v>
      </c>
      <c r="E25" s="181">
        <v>2</v>
      </c>
      <c r="F25" s="217"/>
      <c r="G25" s="217"/>
      <c r="H25" s="217" t="s">
        <v>211</v>
      </c>
      <c r="I25" s="217" t="s">
        <v>482</v>
      </c>
      <c r="J25" s="251" t="s">
        <v>219</v>
      </c>
      <c r="K25" s="51"/>
      <c r="L25" s="251"/>
      <c r="M25" s="251"/>
      <c r="N25" s="525">
        <v>43742</v>
      </c>
      <c r="O25" s="525">
        <v>43770</v>
      </c>
      <c r="P25" s="523">
        <v>43826</v>
      </c>
      <c r="Q25" s="526">
        <v>43833</v>
      </c>
      <c r="R25" s="564">
        <v>43845</v>
      </c>
      <c r="S25" s="276" t="s">
        <v>267</v>
      </c>
      <c r="T25" s="53" t="s">
        <v>211</v>
      </c>
      <c r="U25" s="53" t="s">
        <v>580</v>
      </c>
      <c r="V25" s="290" t="s">
        <v>1525</v>
      </c>
      <c r="W25" s="229" t="s">
        <v>1405</v>
      </c>
      <c r="X25" s="218">
        <v>28.37</v>
      </c>
      <c r="Y25" s="229" t="s">
        <v>1369</v>
      </c>
      <c r="Z25" s="230" t="s">
        <v>1370</v>
      </c>
      <c r="AA25" s="230" t="s">
        <v>1371</v>
      </c>
      <c r="AB25" s="229" t="s">
        <v>1372</v>
      </c>
      <c r="AC25" s="229" t="s">
        <v>1373</v>
      </c>
      <c r="AD25" s="226" t="s">
        <v>595</v>
      </c>
      <c r="AE25" s="226" t="s">
        <v>596</v>
      </c>
      <c r="AF25" s="165" t="s">
        <v>597</v>
      </c>
      <c r="AG25" s="231" t="s">
        <v>1374</v>
      </c>
      <c r="AH25" s="217" t="s">
        <v>1375</v>
      </c>
      <c r="AI25" s="226"/>
      <c r="AJ25" s="226" t="s">
        <v>650</v>
      </c>
      <c r="AK25" s="226" t="s">
        <v>651</v>
      </c>
      <c r="AL25" s="231" t="s">
        <v>674</v>
      </c>
      <c r="AM25" s="232">
        <v>2.8</v>
      </c>
      <c r="AN25" s="232" t="s">
        <v>1252</v>
      </c>
      <c r="AO25" s="233">
        <v>2.5</v>
      </c>
      <c r="AP25" s="234" t="s">
        <v>1378</v>
      </c>
      <c r="AQ25" s="231" t="s">
        <v>1369</v>
      </c>
      <c r="AR25" s="289" t="s">
        <v>1379</v>
      </c>
      <c r="AS25" s="231" t="s">
        <v>1380</v>
      </c>
      <c r="AT25" s="289" t="s">
        <v>1381</v>
      </c>
      <c r="AV25" s="581"/>
      <c r="AW25" s="584">
        <f t="shared" si="0"/>
        <v>0</v>
      </c>
    </row>
    <row r="26" spans="1:49" s="66" customFormat="1" ht="15" customHeight="1">
      <c r="A26" s="217">
        <v>1085</v>
      </c>
      <c r="B26" s="52" t="s">
        <v>851</v>
      </c>
      <c r="C26" s="217" t="s">
        <v>311</v>
      </c>
      <c r="D26" s="217" t="s">
        <v>312</v>
      </c>
      <c r="E26" s="181">
        <v>2</v>
      </c>
      <c r="F26" s="217"/>
      <c r="G26" s="217"/>
      <c r="H26" s="217" t="s">
        <v>211</v>
      </c>
      <c r="I26" s="217" t="s">
        <v>482</v>
      </c>
      <c r="J26" s="251" t="s">
        <v>219</v>
      </c>
      <c r="K26" s="51"/>
      <c r="L26" s="251"/>
      <c r="M26" s="251"/>
      <c r="N26" s="525">
        <v>43721</v>
      </c>
      <c r="O26" s="525">
        <v>43763</v>
      </c>
      <c r="P26" s="523">
        <v>43826</v>
      </c>
      <c r="Q26" s="526">
        <v>43833</v>
      </c>
      <c r="R26" s="564">
        <v>43845</v>
      </c>
      <c r="S26" s="276" t="s">
        <v>267</v>
      </c>
      <c r="T26" s="53" t="s">
        <v>211</v>
      </c>
      <c r="U26" s="53" t="s">
        <v>580</v>
      </c>
      <c r="V26" s="290" t="s">
        <v>1527</v>
      </c>
      <c r="W26" s="229" t="s">
        <v>1382</v>
      </c>
      <c r="X26" s="218">
        <v>30.55</v>
      </c>
      <c r="Y26" s="229" t="s">
        <v>1369</v>
      </c>
      <c r="Z26" s="230" t="s">
        <v>1370</v>
      </c>
      <c r="AA26" s="230" t="s">
        <v>1371</v>
      </c>
      <c r="AB26" s="229" t="s">
        <v>1372</v>
      </c>
      <c r="AC26" s="229" t="s">
        <v>1373</v>
      </c>
      <c r="AD26" s="226" t="s">
        <v>595</v>
      </c>
      <c r="AE26" s="226" t="s">
        <v>597</v>
      </c>
      <c r="AF26" s="226"/>
      <c r="AG26" s="231" t="s">
        <v>1374</v>
      </c>
      <c r="AH26" s="217" t="s">
        <v>211</v>
      </c>
      <c r="AI26" s="226"/>
      <c r="AJ26" s="226" t="s">
        <v>650</v>
      </c>
      <c r="AK26" s="226" t="s">
        <v>213</v>
      </c>
      <c r="AL26" s="231" t="s">
        <v>1387</v>
      </c>
      <c r="AM26" s="232">
        <v>4.5</v>
      </c>
      <c r="AN26" s="232" t="s">
        <v>1403</v>
      </c>
      <c r="AO26" s="233">
        <v>2.5499999999999998</v>
      </c>
      <c r="AP26" s="231" t="s">
        <v>1362</v>
      </c>
      <c r="AQ26" s="231" t="s">
        <v>1369</v>
      </c>
      <c r="AR26" s="289" t="s">
        <v>1393</v>
      </c>
      <c r="AS26" s="231" t="s">
        <v>1380</v>
      </c>
      <c r="AT26" s="289" t="s">
        <v>1381</v>
      </c>
      <c r="AV26" s="581"/>
      <c r="AW26" s="584">
        <f t="shared" si="0"/>
        <v>0</v>
      </c>
    </row>
    <row r="27" spans="1:49" s="66" customFormat="1" ht="15" hidden="1" customHeight="1">
      <c r="A27" s="217">
        <v>1130</v>
      </c>
      <c r="B27" s="52" t="s">
        <v>752</v>
      </c>
      <c r="C27" s="217" t="s">
        <v>320</v>
      </c>
      <c r="D27" s="217" t="s">
        <v>301</v>
      </c>
      <c r="E27" s="217">
        <v>1</v>
      </c>
      <c r="F27" s="217"/>
      <c r="G27" s="217"/>
      <c r="H27" s="217" t="s">
        <v>211</v>
      </c>
      <c r="I27" s="217" t="s">
        <v>483</v>
      </c>
      <c r="J27" s="251" t="s">
        <v>219</v>
      </c>
      <c r="K27" s="195" t="s">
        <v>1760</v>
      </c>
      <c r="L27" s="250"/>
      <c r="M27" s="250"/>
      <c r="N27" s="424" t="s">
        <v>1796</v>
      </c>
      <c r="O27" s="320">
        <v>43722</v>
      </c>
      <c r="P27" s="262">
        <v>43799</v>
      </c>
      <c r="Q27" s="243">
        <v>43803</v>
      </c>
      <c r="R27" s="267">
        <v>43814</v>
      </c>
      <c r="S27" s="276" t="s">
        <v>220</v>
      </c>
      <c r="T27" s="53" t="s">
        <v>221</v>
      </c>
      <c r="U27" s="53" t="s">
        <v>258</v>
      </c>
      <c r="V27" s="53" t="s">
        <v>1304</v>
      </c>
      <c r="W27" s="53">
        <v>200</v>
      </c>
      <c r="X27" s="218">
        <v>34</v>
      </c>
      <c r="Y27" s="53" t="s">
        <v>1305</v>
      </c>
      <c r="Z27" s="53" t="s">
        <v>1305</v>
      </c>
      <c r="AA27" s="53" t="s">
        <v>1305</v>
      </c>
      <c r="AB27" s="213" t="s">
        <v>1306</v>
      </c>
      <c r="AC27" s="53" t="s">
        <v>1307</v>
      </c>
      <c r="AD27" s="226" t="s">
        <v>145</v>
      </c>
      <c r="AE27" s="286" t="s">
        <v>594</v>
      </c>
      <c r="AF27" s="226" t="s">
        <v>211</v>
      </c>
      <c r="AG27" s="159" t="s">
        <v>1327</v>
      </c>
      <c r="AH27" s="217"/>
      <c r="AI27" s="226"/>
      <c r="AJ27" s="226" t="s">
        <v>650</v>
      </c>
      <c r="AK27" s="221" t="s">
        <v>653</v>
      </c>
      <c r="AL27" s="221" t="s">
        <v>673</v>
      </c>
      <c r="AM27" s="220">
        <v>6.4</v>
      </c>
      <c r="AN27" s="218" t="s">
        <v>1248</v>
      </c>
      <c r="AO27" s="219">
        <v>1.69</v>
      </c>
      <c r="AP27" s="226">
        <v>3000</v>
      </c>
      <c r="AQ27" s="226" t="s">
        <v>1328</v>
      </c>
      <c r="AR27" s="226" t="s">
        <v>1329</v>
      </c>
      <c r="AS27" s="159" t="s">
        <v>1331</v>
      </c>
      <c r="AT27" s="159" t="s">
        <v>1330</v>
      </c>
      <c r="AV27" s="581">
        <v>20</v>
      </c>
      <c r="AW27" s="584">
        <f t="shared" si="0"/>
        <v>33.799999999999997</v>
      </c>
    </row>
    <row r="28" spans="1:49" s="66" customFormat="1" ht="15" customHeight="1">
      <c r="A28" s="217">
        <v>1116</v>
      </c>
      <c r="B28" s="52" t="s">
        <v>854</v>
      </c>
      <c r="C28" s="217" t="s">
        <v>316</v>
      </c>
      <c r="D28" s="217" t="s">
        <v>317</v>
      </c>
      <c r="E28" s="181">
        <v>2</v>
      </c>
      <c r="F28" s="217"/>
      <c r="G28" s="152">
        <v>43480</v>
      </c>
      <c r="H28" s="217" t="s">
        <v>211</v>
      </c>
      <c r="I28" s="217" t="s">
        <v>482</v>
      </c>
      <c r="J28" s="251" t="s">
        <v>219</v>
      </c>
      <c r="K28" s="51"/>
      <c r="L28" s="251"/>
      <c r="M28" s="251"/>
      <c r="N28" s="525">
        <v>43742</v>
      </c>
      <c r="O28" s="525">
        <v>43770</v>
      </c>
      <c r="P28" s="523">
        <v>43826</v>
      </c>
      <c r="Q28" s="526">
        <v>43833</v>
      </c>
      <c r="R28" s="564">
        <v>43845</v>
      </c>
      <c r="S28" s="276" t="s">
        <v>267</v>
      </c>
      <c r="T28" s="53" t="s">
        <v>211</v>
      </c>
      <c r="U28" s="53" t="s">
        <v>580</v>
      </c>
      <c r="V28" s="229" t="s">
        <v>1525</v>
      </c>
      <c r="W28" s="229" t="s">
        <v>1394</v>
      </c>
      <c r="X28" s="218">
        <v>27.51</v>
      </c>
      <c r="Y28" s="229" t="s">
        <v>1369</v>
      </c>
      <c r="Z28" s="230" t="s">
        <v>1370</v>
      </c>
      <c r="AA28" s="230" t="s">
        <v>1371</v>
      </c>
      <c r="AB28" s="229" t="s">
        <v>1372</v>
      </c>
      <c r="AC28" s="229" t="s">
        <v>1373</v>
      </c>
      <c r="AD28" s="226" t="s">
        <v>595</v>
      </c>
      <c r="AE28" s="226" t="s">
        <v>600</v>
      </c>
      <c r="AF28" s="226"/>
      <c r="AG28" s="231" t="s">
        <v>1374</v>
      </c>
      <c r="AH28" s="217" t="s">
        <v>1375</v>
      </c>
      <c r="AI28" s="226"/>
      <c r="AJ28" s="226" t="s">
        <v>650</v>
      </c>
      <c r="AK28" s="226" t="s">
        <v>1084</v>
      </c>
      <c r="AL28" s="231" t="s">
        <v>1376</v>
      </c>
      <c r="AM28" s="232" t="s">
        <v>690</v>
      </c>
      <c r="AN28" s="232" t="s">
        <v>1377</v>
      </c>
      <c r="AO28" s="233">
        <v>2.0499999999999998</v>
      </c>
      <c r="AP28" s="234" t="s">
        <v>1378</v>
      </c>
      <c r="AQ28" s="231" t="s">
        <v>1369</v>
      </c>
      <c r="AR28" s="231" t="s">
        <v>1379</v>
      </c>
      <c r="AS28" s="231" t="s">
        <v>1380</v>
      </c>
      <c r="AT28" s="231" t="s">
        <v>1381</v>
      </c>
      <c r="AV28" s="581"/>
      <c r="AW28" s="584">
        <f t="shared" si="0"/>
        <v>0</v>
      </c>
    </row>
    <row r="29" spans="1:49" s="66" customFormat="1" ht="15" customHeight="1">
      <c r="A29" s="217">
        <v>1117</v>
      </c>
      <c r="B29" s="52" t="s">
        <v>855</v>
      </c>
      <c r="C29" s="217" t="s">
        <v>316</v>
      </c>
      <c r="D29" s="217" t="s">
        <v>303</v>
      </c>
      <c r="E29" s="181">
        <v>2</v>
      </c>
      <c r="F29" s="217"/>
      <c r="G29" s="152">
        <v>43480</v>
      </c>
      <c r="H29" s="217" t="s">
        <v>211</v>
      </c>
      <c r="I29" s="217" t="s">
        <v>482</v>
      </c>
      <c r="J29" s="251" t="s">
        <v>219</v>
      </c>
      <c r="K29" s="51"/>
      <c r="L29" s="251"/>
      <c r="M29" s="251"/>
      <c r="N29" s="525">
        <v>43742</v>
      </c>
      <c r="O29" s="525">
        <v>43770</v>
      </c>
      <c r="P29" s="523">
        <v>43826</v>
      </c>
      <c r="Q29" s="526">
        <v>43833</v>
      </c>
      <c r="R29" s="564">
        <v>43845</v>
      </c>
      <c r="S29" s="276" t="s">
        <v>267</v>
      </c>
      <c r="T29" s="53" t="s">
        <v>211</v>
      </c>
      <c r="U29" s="53" t="s">
        <v>580</v>
      </c>
      <c r="V29" s="229" t="s">
        <v>1525</v>
      </c>
      <c r="W29" s="229" t="s">
        <v>1394</v>
      </c>
      <c r="X29" s="218">
        <v>27.51</v>
      </c>
      <c r="Y29" s="229" t="s">
        <v>1369</v>
      </c>
      <c r="Z29" s="230" t="s">
        <v>1370</v>
      </c>
      <c r="AA29" s="230" t="s">
        <v>1371</v>
      </c>
      <c r="AB29" s="229" t="s">
        <v>1372</v>
      </c>
      <c r="AC29" s="229" t="s">
        <v>1373</v>
      </c>
      <c r="AD29" s="226" t="s">
        <v>595</v>
      </c>
      <c r="AE29" s="226" t="s">
        <v>600</v>
      </c>
      <c r="AF29" s="226"/>
      <c r="AG29" s="231" t="s">
        <v>1374</v>
      </c>
      <c r="AH29" s="217" t="s">
        <v>1375</v>
      </c>
      <c r="AI29" s="226"/>
      <c r="AJ29" s="226" t="s">
        <v>650</v>
      </c>
      <c r="AK29" s="226" t="s">
        <v>1084</v>
      </c>
      <c r="AL29" s="231" t="s">
        <v>1376</v>
      </c>
      <c r="AM29" s="232" t="s">
        <v>690</v>
      </c>
      <c r="AN29" s="232" t="s">
        <v>1377</v>
      </c>
      <c r="AO29" s="233">
        <v>2.0499999999999998</v>
      </c>
      <c r="AP29" s="234" t="s">
        <v>1378</v>
      </c>
      <c r="AQ29" s="231" t="s">
        <v>1369</v>
      </c>
      <c r="AR29" s="231" t="s">
        <v>1379</v>
      </c>
      <c r="AS29" s="231" t="s">
        <v>1380</v>
      </c>
      <c r="AT29" s="231" t="s">
        <v>1381</v>
      </c>
      <c r="AV29" s="581"/>
      <c r="AW29" s="584">
        <f t="shared" si="0"/>
        <v>0</v>
      </c>
    </row>
    <row r="30" spans="1:49" s="66" customFormat="1" ht="15" customHeight="1">
      <c r="A30" s="217">
        <v>1120</v>
      </c>
      <c r="B30" s="52" t="s">
        <v>856</v>
      </c>
      <c r="C30" s="217" t="s">
        <v>318</v>
      </c>
      <c r="D30" s="217" t="s">
        <v>319</v>
      </c>
      <c r="E30" s="528">
        <v>2</v>
      </c>
      <c r="F30" s="52"/>
      <c r="G30" s="153">
        <v>43384</v>
      </c>
      <c r="H30" s="217" t="s">
        <v>211</v>
      </c>
      <c r="I30" s="217" t="s">
        <v>482</v>
      </c>
      <c r="J30" s="251" t="s">
        <v>219</v>
      </c>
      <c r="K30" s="51"/>
      <c r="L30" s="251"/>
      <c r="M30" s="251"/>
      <c r="N30" s="525" t="s">
        <v>94</v>
      </c>
      <c r="O30" s="525">
        <v>43784</v>
      </c>
      <c r="P30" s="523">
        <v>43826</v>
      </c>
      <c r="Q30" s="526">
        <v>43833</v>
      </c>
      <c r="R30" s="564">
        <v>43845</v>
      </c>
      <c r="S30" s="276" t="s">
        <v>267</v>
      </c>
      <c r="T30" s="53" t="s">
        <v>211</v>
      </c>
      <c r="U30" s="53" t="s">
        <v>580</v>
      </c>
      <c r="V30" s="229" t="s">
        <v>1526</v>
      </c>
      <c r="W30" s="229" t="s">
        <v>1309</v>
      </c>
      <c r="X30" s="218">
        <v>25.5</v>
      </c>
      <c r="Y30" s="229" t="s">
        <v>1369</v>
      </c>
      <c r="Z30" s="230" t="s">
        <v>1370</v>
      </c>
      <c r="AA30" s="230" t="s">
        <v>1371</v>
      </c>
      <c r="AB30" s="229" t="s">
        <v>1372</v>
      </c>
      <c r="AC30" s="229" t="s">
        <v>1373</v>
      </c>
      <c r="AD30" s="226" t="s">
        <v>595</v>
      </c>
      <c r="AE30" s="226" t="s">
        <v>602</v>
      </c>
      <c r="AF30" s="159"/>
      <c r="AG30" s="231" t="s">
        <v>1374</v>
      </c>
      <c r="AH30" s="52" t="s">
        <v>211</v>
      </c>
      <c r="AI30" s="226"/>
      <c r="AJ30" s="226" t="s">
        <v>650</v>
      </c>
      <c r="AK30" s="226" t="s">
        <v>1084</v>
      </c>
      <c r="AL30" s="231" t="s">
        <v>1396</v>
      </c>
      <c r="AM30" s="232">
        <v>5.2</v>
      </c>
      <c r="AN30" s="232" t="s">
        <v>1247</v>
      </c>
      <c r="AO30" s="233">
        <v>1.84</v>
      </c>
      <c r="AP30" s="236" t="s">
        <v>211</v>
      </c>
      <c r="AQ30" s="231" t="s">
        <v>1369</v>
      </c>
      <c r="AR30" s="291" t="s">
        <v>211</v>
      </c>
      <c r="AS30" s="231" t="s">
        <v>1380</v>
      </c>
      <c r="AT30" s="231" t="s">
        <v>1381</v>
      </c>
      <c r="AV30" s="581"/>
      <c r="AW30" s="584">
        <f t="shared" si="0"/>
        <v>0</v>
      </c>
    </row>
    <row r="31" spans="1:49" s="66" customFormat="1" ht="15" customHeight="1">
      <c r="A31" s="217">
        <v>1125</v>
      </c>
      <c r="B31" s="52" t="s">
        <v>857</v>
      </c>
      <c r="C31" s="217" t="s">
        <v>318</v>
      </c>
      <c r="D31" s="217" t="s">
        <v>317</v>
      </c>
      <c r="E31" s="181">
        <v>2</v>
      </c>
      <c r="F31" s="217"/>
      <c r="G31" s="217"/>
      <c r="H31" s="217" t="s">
        <v>211</v>
      </c>
      <c r="I31" s="217" t="s">
        <v>482</v>
      </c>
      <c r="J31" s="251" t="s">
        <v>219</v>
      </c>
      <c r="K31" s="51"/>
      <c r="L31" s="251"/>
      <c r="M31" s="251"/>
      <c r="N31" s="525">
        <v>43742</v>
      </c>
      <c r="O31" s="525">
        <v>43770</v>
      </c>
      <c r="P31" s="523">
        <v>43826</v>
      </c>
      <c r="Q31" s="526">
        <v>43833</v>
      </c>
      <c r="R31" s="564">
        <v>43845</v>
      </c>
      <c r="S31" s="276" t="s">
        <v>267</v>
      </c>
      <c r="T31" s="53" t="s">
        <v>211</v>
      </c>
      <c r="U31" s="53" t="s">
        <v>580</v>
      </c>
      <c r="V31" s="229" t="s">
        <v>1525</v>
      </c>
      <c r="W31" s="229" t="s">
        <v>1395</v>
      </c>
      <c r="X31" s="218">
        <v>24.25</v>
      </c>
      <c r="Y31" s="229" t="s">
        <v>1369</v>
      </c>
      <c r="Z31" s="230" t="s">
        <v>1370</v>
      </c>
      <c r="AA31" s="230" t="s">
        <v>1371</v>
      </c>
      <c r="AB31" s="229" t="s">
        <v>1372</v>
      </c>
      <c r="AC31" s="229" t="s">
        <v>1373</v>
      </c>
      <c r="AD31" s="226" t="s">
        <v>595</v>
      </c>
      <c r="AE31" s="226" t="s">
        <v>603</v>
      </c>
      <c r="AF31" s="226"/>
      <c r="AG31" s="231" t="s">
        <v>1374</v>
      </c>
      <c r="AH31" s="217" t="s">
        <v>1375</v>
      </c>
      <c r="AI31" s="226"/>
      <c r="AJ31" s="226" t="s">
        <v>650</v>
      </c>
      <c r="AK31" s="226" t="s">
        <v>1084</v>
      </c>
      <c r="AL31" s="231" t="s">
        <v>1376</v>
      </c>
      <c r="AM31" s="232" t="s">
        <v>690</v>
      </c>
      <c r="AN31" s="232" t="s">
        <v>1377</v>
      </c>
      <c r="AO31" s="233">
        <v>1.84</v>
      </c>
      <c r="AP31" s="234" t="s">
        <v>1378</v>
      </c>
      <c r="AQ31" s="231" t="s">
        <v>1369</v>
      </c>
      <c r="AR31" s="231" t="s">
        <v>1379</v>
      </c>
      <c r="AS31" s="231" t="s">
        <v>1380</v>
      </c>
      <c r="AT31" s="231" t="s">
        <v>1381</v>
      </c>
      <c r="AV31" s="581"/>
      <c r="AW31" s="584">
        <f t="shared" si="0"/>
        <v>0</v>
      </c>
    </row>
    <row r="32" spans="1:49" s="66" customFormat="1" ht="15" hidden="1" customHeight="1">
      <c r="A32" s="217">
        <v>1155</v>
      </c>
      <c r="B32" s="52" t="s">
        <v>923</v>
      </c>
      <c r="C32" s="217" t="s">
        <v>323</v>
      </c>
      <c r="D32" s="52" t="s">
        <v>1547</v>
      </c>
      <c r="E32" s="217">
        <v>3</v>
      </c>
      <c r="F32" s="217"/>
      <c r="G32" s="217"/>
      <c r="H32" s="217" t="s">
        <v>211</v>
      </c>
      <c r="I32" s="217" t="s">
        <v>483</v>
      </c>
      <c r="J32" s="251" t="s">
        <v>219</v>
      </c>
      <c r="K32" s="51"/>
      <c r="L32" s="251"/>
      <c r="M32" s="251"/>
      <c r="N32" s="292">
        <f>O32-90</f>
        <v>43681</v>
      </c>
      <c r="O32" s="320">
        <v>43771</v>
      </c>
      <c r="P32" s="253">
        <v>43862</v>
      </c>
      <c r="Q32" s="244">
        <v>43866</v>
      </c>
      <c r="R32" s="266">
        <v>43876</v>
      </c>
      <c r="S32" s="276" t="s">
        <v>220</v>
      </c>
      <c r="T32" s="53" t="s">
        <v>221</v>
      </c>
      <c r="U32" s="53" t="s">
        <v>258</v>
      </c>
      <c r="V32" s="53" t="s">
        <v>1304</v>
      </c>
      <c r="W32" s="53">
        <v>200</v>
      </c>
      <c r="X32" s="218">
        <v>28.8</v>
      </c>
      <c r="Y32" s="53" t="s">
        <v>1305</v>
      </c>
      <c r="Z32" s="53" t="s">
        <v>1305</v>
      </c>
      <c r="AA32" s="53" t="s">
        <v>1305</v>
      </c>
      <c r="AB32" s="213" t="s">
        <v>1306</v>
      </c>
      <c r="AC32" s="53" t="s">
        <v>1307</v>
      </c>
      <c r="AD32" s="226" t="s">
        <v>590</v>
      </c>
      <c r="AE32" s="226" t="s">
        <v>604</v>
      </c>
      <c r="AF32" s="226" t="s">
        <v>211</v>
      </c>
      <c r="AG32" s="226"/>
      <c r="AH32" s="217"/>
      <c r="AI32" s="226"/>
      <c r="AJ32" s="226" t="s">
        <v>650</v>
      </c>
      <c r="AK32" s="226" t="s">
        <v>652</v>
      </c>
      <c r="AL32" s="226" t="s">
        <v>678</v>
      </c>
      <c r="AM32" s="226">
        <v>3.8</v>
      </c>
      <c r="AN32" s="218" t="s">
        <v>1256</v>
      </c>
      <c r="AO32" s="506">
        <v>1.44</v>
      </c>
      <c r="AP32" s="226" t="s">
        <v>1335</v>
      </c>
      <c r="AQ32" s="226"/>
      <c r="AR32" s="226" t="s">
        <v>710</v>
      </c>
      <c r="AS32" s="226" t="s">
        <v>1342</v>
      </c>
      <c r="AT32" s="226" t="s">
        <v>1337</v>
      </c>
      <c r="AV32" s="581">
        <v>40</v>
      </c>
      <c r="AW32" s="584">
        <f t="shared" si="0"/>
        <v>57.599999999999994</v>
      </c>
    </row>
    <row r="33" spans="1:49" s="66" customFormat="1" ht="15" customHeight="1">
      <c r="A33" s="217">
        <v>1126</v>
      </c>
      <c r="B33" s="52" t="s">
        <v>858</v>
      </c>
      <c r="C33" s="217" t="s">
        <v>318</v>
      </c>
      <c r="D33" s="217" t="s">
        <v>303</v>
      </c>
      <c r="E33" s="181">
        <v>2</v>
      </c>
      <c r="F33" s="217"/>
      <c r="G33" s="152">
        <v>43437</v>
      </c>
      <c r="H33" s="217" t="s">
        <v>211</v>
      </c>
      <c r="I33" s="217" t="s">
        <v>482</v>
      </c>
      <c r="J33" s="251" t="s">
        <v>219</v>
      </c>
      <c r="K33" s="51"/>
      <c r="L33" s="251"/>
      <c r="M33" s="251"/>
      <c r="N33" s="525">
        <v>43742</v>
      </c>
      <c r="O33" s="525">
        <v>43770</v>
      </c>
      <c r="P33" s="523">
        <v>43826</v>
      </c>
      <c r="Q33" s="526">
        <v>43833</v>
      </c>
      <c r="R33" s="564">
        <v>43845</v>
      </c>
      <c r="S33" s="276" t="s">
        <v>267</v>
      </c>
      <c r="T33" s="53" t="s">
        <v>211</v>
      </c>
      <c r="U33" s="53" t="s">
        <v>580</v>
      </c>
      <c r="V33" s="229" t="s">
        <v>1525</v>
      </c>
      <c r="W33" s="229" t="s">
        <v>1395</v>
      </c>
      <c r="X33" s="218">
        <v>24.25</v>
      </c>
      <c r="Y33" s="229" t="s">
        <v>1369</v>
      </c>
      <c r="Z33" s="230" t="s">
        <v>1370</v>
      </c>
      <c r="AA33" s="230" t="s">
        <v>1371</v>
      </c>
      <c r="AB33" s="229" t="s">
        <v>1372</v>
      </c>
      <c r="AC33" s="229" t="s">
        <v>1373</v>
      </c>
      <c r="AD33" s="226" t="s">
        <v>595</v>
      </c>
      <c r="AE33" s="226" t="s">
        <v>603</v>
      </c>
      <c r="AF33" s="226"/>
      <c r="AG33" s="231" t="s">
        <v>1374</v>
      </c>
      <c r="AH33" s="217" t="s">
        <v>1375</v>
      </c>
      <c r="AI33" s="226"/>
      <c r="AJ33" s="226" t="s">
        <v>650</v>
      </c>
      <c r="AK33" s="226" t="s">
        <v>1084</v>
      </c>
      <c r="AL33" s="231" t="s">
        <v>1376</v>
      </c>
      <c r="AM33" s="232" t="s">
        <v>690</v>
      </c>
      <c r="AN33" s="232" t="s">
        <v>1377</v>
      </c>
      <c r="AO33" s="233">
        <v>1.84</v>
      </c>
      <c r="AP33" s="234" t="s">
        <v>1378</v>
      </c>
      <c r="AQ33" s="231" t="s">
        <v>1369</v>
      </c>
      <c r="AR33" s="231" t="s">
        <v>1379</v>
      </c>
      <c r="AS33" s="231" t="s">
        <v>1380</v>
      </c>
      <c r="AT33" s="231" t="s">
        <v>1381</v>
      </c>
      <c r="AV33" s="581"/>
      <c r="AW33" s="584">
        <f t="shared" si="0"/>
        <v>0</v>
      </c>
    </row>
    <row r="34" spans="1:49" s="66" customFormat="1" ht="15" customHeight="1">
      <c r="A34" s="217">
        <v>1145</v>
      </c>
      <c r="B34" s="52" t="s">
        <v>899</v>
      </c>
      <c r="C34" s="217" t="s">
        <v>322</v>
      </c>
      <c r="D34" s="217" t="s">
        <v>312</v>
      </c>
      <c r="E34" s="181">
        <v>2</v>
      </c>
      <c r="F34" s="217"/>
      <c r="G34" s="217"/>
      <c r="H34" s="217" t="s">
        <v>211</v>
      </c>
      <c r="I34" s="217" t="s">
        <v>483</v>
      </c>
      <c r="J34" s="251" t="s">
        <v>219</v>
      </c>
      <c r="K34" s="51"/>
      <c r="L34" s="251"/>
      <c r="M34" s="251"/>
      <c r="N34" s="525">
        <v>43721</v>
      </c>
      <c r="O34" s="525">
        <v>43763</v>
      </c>
      <c r="P34" s="523">
        <v>43826</v>
      </c>
      <c r="Q34" s="526">
        <v>43833</v>
      </c>
      <c r="R34" s="564">
        <v>43845</v>
      </c>
      <c r="S34" s="276" t="s">
        <v>267</v>
      </c>
      <c r="T34" s="53" t="s">
        <v>211</v>
      </c>
      <c r="U34" s="53" t="s">
        <v>580</v>
      </c>
      <c r="V34" s="290" t="s">
        <v>1527</v>
      </c>
      <c r="W34" s="229" t="s">
        <v>1401</v>
      </c>
      <c r="X34" s="218">
        <v>18.37</v>
      </c>
      <c r="Y34" s="229" t="s">
        <v>1369</v>
      </c>
      <c r="Z34" s="230" t="s">
        <v>1370</v>
      </c>
      <c r="AA34" s="230" t="s">
        <v>1371</v>
      </c>
      <c r="AB34" s="229" t="s">
        <v>1372</v>
      </c>
      <c r="AC34" s="229" t="s">
        <v>1373</v>
      </c>
      <c r="AD34" s="226" t="s">
        <v>595</v>
      </c>
      <c r="AE34" s="226" t="s">
        <v>597</v>
      </c>
      <c r="AF34" s="226"/>
      <c r="AG34" s="231" t="s">
        <v>1374</v>
      </c>
      <c r="AH34" s="217" t="s">
        <v>211</v>
      </c>
      <c r="AI34" s="226"/>
      <c r="AJ34" s="226" t="s">
        <v>650</v>
      </c>
      <c r="AK34" s="226" t="s">
        <v>213</v>
      </c>
      <c r="AL34" s="231" t="s">
        <v>1387</v>
      </c>
      <c r="AM34" s="232">
        <v>4.5</v>
      </c>
      <c r="AN34" s="232" t="s">
        <v>1403</v>
      </c>
      <c r="AO34" s="233">
        <v>1.4</v>
      </c>
      <c r="AP34" s="231" t="s">
        <v>1362</v>
      </c>
      <c r="AQ34" s="231" t="s">
        <v>1369</v>
      </c>
      <c r="AR34" s="289" t="s">
        <v>1393</v>
      </c>
      <c r="AS34" s="231" t="s">
        <v>1380</v>
      </c>
      <c r="AT34" s="289" t="s">
        <v>1381</v>
      </c>
      <c r="AV34" s="581"/>
      <c r="AW34" s="584">
        <f t="shared" si="0"/>
        <v>0</v>
      </c>
    </row>
    <row r="35" spans="1:49" s="66" customFormat="1" ht="15" customHeight="1">
      <c r="A35" s="217">
        <v>1160</v>
      </c>
      <c r="B35" s="52" t="s">
        <v>939</v>
      </c>
      <c r="C35" s="217" t="s">
        <v>324</v>
      </c>
      <c r="D35" s="217" t="s">
        <v>346</v>
      </c>
      <c r="E35" s="181">
        <v>2</v>
      </c>
      <c r="F35" s="217"/>
      <c r="G35" s="152">
        <v>43384</v>
      </c>
      <c r="H35" s="217" t="s">
        <v>211</v>
      </c>
      <c r="I35" s="217" t="s">
        <v>1176</v>
      </c>
      <c r="J35" s="251" t="s">
        <v>219</v>
      </c>
      <c r="K35" s="51"/>
      <c r="L35" s="251"/>
      <c r="M35" s="251"/>
      <c r="N35" s="525">
        <v>43742</v>
      </c>
      <c r="O35" s="525">
        <v>43770</v>
      </c>
      <c r="P35" s="523">
        <v>43826</v>
      </c>
      <c r="Q35" s="526">
        <v>43833</v>
      </c>
      <c r="R35" s="564">
        <v>43845</v>
      </c>
      <c r="S35" s="276" t="s">
        <v>267</v>
      </c>
      <c r="T35" s="53" t="s">
        <v>211</v>
      </c>
      <c r="U35" s="53" t="s">
        <v>580</v>
      </c>
      <c r="V35" s="229" t="s">
        <v>1525</v>
      </c>
      <c r="W35" s="229" t="s">
        <v>1391</v>
      </c>
      <c r="X35" s="218">
        <v>22.2</v>
      </c>
      <c r="Y35" s="229" t="s">
        <v>1369</v>
      </c>
      <c r="Z35" s="230" t="s">
        <v>1370</v>
      </c>
      <c r="AA35" s="230" t="s">
        <v>1371</v>
      </c>
      <c r="AB35" s="229" t="s">
        <v>1372</v>
      </c>
      <c r="AC35" s="229" t="s">
        <v>1373</v>
      </c>
      <c r="AD35" s="226" t="s">
        <v>595</v>
      </c>
      <c r="AE35" s="226" t="s">
        <v>596</v>
      </c>
      <c r="AF35" s="165" t="s">
        <v>597</v>
      </c>
      <c r="AG35" s="231" t="s">
        <v>1374</v>
      </c>
      <c r="AH35" s="217" t="s">
        <v>1375</v>
      </c>
      <c r="AI35" s="226"/>
      <c r="AJ35" s="226" t="s">
        <v>650</v>
      </c>
      <c r="AK35" s="226" t="s">
        <v>651</v>
      </c>
      <c r="AL35" s="237" t="s">
        <v>674</v>
      </c>
      <c r="AM35" s="218">
        <v>2.8</v>
      </c>
      <c r="AN35" s="218" t="s">
        <v>1252</v>
      </c>
      <c r="AO35" s="233">
        <v>2.15</v>
      </c>
      <c r="AP35" s="234" t="s">
        <v>1378</v>
      </c>
      <c r="AQ35" s="231" t="s">
        <v>1369</v>
      </c>
      <c r="AR35" s="231" t="s">
        <v>1379</v>
      </c>
      <c r="AS35" s="231" t="s">
        <v>1380</v>
      </c>
      <c r="AT35" s="231" t="s">
        <v>1381</v>
      </c>
      <c r="AV35" s="581"/>
      <c r="AW35" s="584">
        <f t="shared" si="0"/>
        <v>0</v>
      </c>
    </row>
    <row r="36" spans="1:49" s="66" customFormat="1" ht="15" customHeight="1">
      <c r="A36" s="217">
        <v>1170</v>
      </c>
      <c r="B36" s="52" t="s">
        <v>941</v>
      </c>
      <c r="C36" s="217" t="s">
        <v>325</v>
      </c>
      <c r="D36" s="217" t="s">
        <v>317</v>
      </c>
      <c r="E36" s="181">
        <v>2</v>
      </c>
      <c r="F36" s="217"/>
      <c r="G36" s="152">
        <v>43528</v>
      </c>
      <c r="H36" s="217" t="s">
        <v>211</v>
      </c>
      <c r="I36" s="217" t="s">
        <v>1176</v>
      </c>
      <c r="J36" s="251" t="s">
        <v>219</v>
      </c>
      <c r="K36" s="51"/>
      <c r="L36" s="251"/>
      <c r="M36" s="251"/>
      <c r="N36" s="525">
        <v>43742</v>
      </c>
      <c r="O36" s="525">
        <v>43770</v>
      </c>
      <c r="P36" s="523">
        <v>43826</v>
      </c>
      <c r="Q36" s="526">
        <v>43833</v>
      </c>
      <c r="R36" s="564">
        <v>43845</v>
      </c>
      <c r="S36" s="276" t="s">
        <v>267</v>
      </c>
      <c r="T36" s="53" t="s">
        <v>211</v>
      </c>
      <c r="U36" s="53" t="s">
        <v>580</v>
      </c>
      <c r="V36" s="229" t="s">
        <v>1525</v>
      </c>
      <c r="W36" s="229" t="s">
        <v>1399</v>
      </c>
      <c r="X36" s="218">
        <v>21</v>
      </c>
      <c r="Y36" s="229" t="s">
        <v>1369</v>
      </c>
      <c r="Z36" s="230" t="s">
        <v>1370</v>
      </c>
      <c r="AA36" s="230" t="s">
        <v>1371</v>
      </c>
      <c r="AB36" s="229" t="s">
        <v>1372</v>
      </c>
      <c r="AC36" s="229" t="s">
        <v>1373</v>
      </c>
      <c r="AD36" s="226" t="s">
        <v>595</v>
      </c>
      <c r="AE36" s="226" t="s">
        <v>603</v>
      </c>
      <c r="AF36" s="226"/>
      <c r="AG36" s="231" t="s">
        <v>1374</v>
      </c>
      <c r="AH36" s="217" t="s">
        <v>1375</v>
      </c>
      <c r="AI36" s="226"/>
      <c r="AJ36" s="226" t="s">
        <v>650</v>
      </c>
      <c r="AK36" s="226" t="s">
        <v>1084</v>
      </c>
      <c r="AL36" s="231" t="s">
        <v>1376</v>
      </c>
      <c r="AM36" s="232" t="s">
        <v>690</v>
      </c>
      <c r="AN36" s="232" t="s">
        <v>1377</v>
      </c>
      <c r="AO36" s="233">
        <v>1.49</v>
      </c>
      <c r="AP36" s="234" t="s">
        <v>1378</v>
      </c>
      <c r="AQ36" s="231" t="s">
        <v>1369</v>
      </c>
      <c r="AR36" s="231" t="s">
        <v>1379</v>
      </c>
      <c r="AS36" s="231" t="s">
        <v>1380</v>
      </c>
      <c r="AT36" s="231" t="s">
        <v>1381</v>
      </c>
      <c r="AV36" s="581"/>
      <c r="AW36" s="584">
        <f t="shared" si="0"/>
        <v>0</v>
      </c>
    </row>
    <row r="37" spans="1:49" s="66" customFormat="1" ht="15" customHeight="1">
      <c r="A37" s="217">
        <v>1175</v>
      </c>
      <c r="B37" s="52" t="s">
        <v>942</v>
      </c>
      <c r="C37" s="217" t="s">
        <v>325</v>
      </c>
      <c r="D37" s="217" t="s">
        <v>1488</v>
      </c>
      <c r="E37" s="181">
        <v>2</v>
      </c>
      <c r="F37" s="217"/>
      <c r="G37" s="152">
        <v>43528</v>
      </c>
      <c r="H37" s="217" t="s">
        <v>211</v>
      </c>
      <c r="I37" s="217" t="s">
        <v>1176</v>
      </c>
      <c r="J37" s="251" t="s">
        <v>219</v>
      </c>
      <c r="K37" s="51"/>
      <c r="L37" s="251"/>
      <c r="M37" s="251"/>
      <c r="N37" s="525">
        <v>43742</v>
      </c>
      <c r="O37" s="525">
        <v>43770</v>
      </c>
      <c r="P37" s="523">
        <v>43826</v>
      </c>
      <c r="Q37" s="526">
        <v>43833</v>
      </c>
      <c r="R37" s="564">
        <v>43845</v>
      </c>
      <c r="S37" s="276" t="s">
        <v>267</v>
      </c>
      <c r="T37" s="53" t="s">
        <v>211</v>
      </c>
      <c r="U37" s="53" t="s">
        <v>580</v>
      </c>
      <c r="V37" s="229" t="s">
        <v>1525</v>
      </c>
      <c r="W37" s="229" t="s">
        <v>1399</v>
      </c>
      <c r="X37" s="218">
        <v>21</v>
      </c>
      <c r="Y37" s="229" t="s">
        <v>1369</v>
      </c>
      <c r="Z37" s="230" t="s">
        <v>1370</v>
      </c>
      <c r="AA37" s="230" t="s">
        <v>1371</v>
      </c>
      <c r="AB37" s="229" t="s">
        <v>1372</v>
      </c>
      <c r="AC37" s="229" t="s">
        <v>1373</v>
      </c>
      <c r="AD37" s="226" t="s">
        <v>595</v>
      </c>
      <c r="AE37" s="226" t="s">
        <v>603</v>
      </c>
      <c r="AF37" s="226"/>
      <c r="AG37" s="231" t="s">
        <v>1374</v>
      </c>
      <c r="AH37" s="217" t="s">
        <v>1375</v>
      </c>
      <c r="AI37" s="226"/>
      <c r="AJ37" s="226" t="s">
        <v>650</v>
      </c>
      <c r="AK37" s="226" t="s">
        <v>1084</v>
      </c>
      <c r="AL37" s="231" t="s">
        <v>1376</v>
      </c>
      <c r="AM37" s="232" t="s">
        <v>690</v>
      </c>
      <c r="AN37" s="232" t="s">
        <v>1377</v>
      </c>
      <c r="AO37" s="233">
        <v>1.49</v>
      </c>
      <c r="AP37" s="234" t="s">
        <v>1378</v>
      </c>
      <c r="AQ37" s="231" t="s">
        <v>1369</v>
      </c>
      <c r="AR37" s="231" t="s">
        <v>1379</v>
      </c>
      <c r="AS37" s="231" t="s">
        <v>1380</v>
      </c>
      <c r="AT37" s="231" t="s">
        <v>1381</v>
      </c>
      <c r="AV37" s="581"/>
      <c r="AW37" s="584">
        <f t="shared" si="0"/>
        <v>0</v>
      </c>
    </row>
    <row r="38" spans="1:49" s="66" customFormat="1" ht="15" hidden="1" customHeight="1">
      <c r="A38" s="217">
        <v>1190</v>
      </c>
      <c r="B38" s="52" t="s">
        <v>944</v>
      </c>
      <c r="C38" s="217" t="s">
        <v>326</v>
      </c>
      <c r="D38" s="217" t="s">
        <v>327</v>
      </c>
      <c r="E38" s="217">
        <v>3</v>
      </c>
      <c r="F38" s="217"/>
      <c r="G38" s="152">
        <v>43384</v>
      </c>
      <c r="H38" s="217" t="s">
        <v>211</v>
      </c>
      <c r="I38" s="217" t="s">
        <v>1176</v>
      </c>
      <c r="J38" s="251" t="s">
        <v>219</v>
      </c>
      <c r="K38" s="51"/>
      <c r="L38" s="251"/>
      <c r="M38" s="251"/>
      <c r="N38" s="292">
        <f>O38-90</f>
        <v>43681</v>
      </c>
      <c r="O38" s="320">
        <v>43771</v>
      </c>
      <c r="P38" s="253">
        <v>43862</v>
      </c>
      <c r="Q38" s="244">
        <v>43866</v>
      </c>
      <c r="R38" s="266">
        <v>43876</v>
      </c>
      <c r="S38" s="276" t="s">
        <v>220</v>
      </c>
      <c r="T38" s="53" t="s">
        <v>221</v>
      </c>
      <c r="U38" s="53" t="s">
        <v>258</v>
      </c>
      <c r="V38" s="53" t="s">
        <v>1304</v>
      </c>
      <c r="W38" s="53">
        <v>200</v>
      </c>
      <c r="X38" s="218" t="s">
        <v>622</v>
      </c>
      <c r="Y38" s="53" t="s">
        <v>1305</v>
      </c>
      <c r="Z38" s="53" t="s">
        <v>1305</v>
      </c>
      <c r="AA38" s="53" t="s">
        <v>1305</v>
      </c>
      <c r="AB38" s="213" t="s">
        <v>1306</v>
      </c>
      <c r="AC38" s="53" t="s">
        <v>1307</v>
      </c>
      <c r="AD38" s="226" t="s">
        <v>590</v>
      </c>
      <c r="AE38" s="226" t="s">
        <v>604</v>
      </c>
      <c r="AF38" s="226" t="s">
        <v>211</v>
      </c>
      <c r="AG38" s="226"/>
      <c r="AH38" s="217"/>
      <c r="AI38" s="226"/>
      <c r="AJ38" s="226" t="s">
        <v>650</v>
      </c>
      <c r="AK38" s="226" t="s">
        <v>652</v>
      </c>
      <c r="AL38" s="226" t="s">
        <v>678</v>
      </c>
      <c r="AM38" s="226">
        <v>3.8</v>
      </c>
      <c r="AN38" s="218" t="s">
        <v>1256</v>
      </c>
      <c r="AO38" s="219">
        <v>1.53</v>
      </c>
      <c r="AP38" s="226" t="s">
        <v>1335</v>
      </c>
      <c r="AQ38" s="226"/>
      <c r="AR38" s="226" t="s">
        <v>710</v>
      </c>
      <c r="AS38" s="226" t="s">
        <v>1326</v>
      </c>
      <c r="AT38" s="226" t="s">
        <v>1337</v>
      </c>
      <c r="AV38" s="581">
        <v>50</v>
      </c>
      <c r="AW38" s="584">
        <f t="shared" si="0"/>
        <v>76.5</v>
      </c>
    </row>
    <row r="39" spans="1:49" s="66" customFormat="1" ht="15" hidden="1" customHeight="1">
      <c r="A39" s="217">
        <v>1195</v>
      </c>
      <c r="B39" s="52" t="s">
        <v>945</v>
      </c>
      <c r="C39" s="217" t="s">
        <v>326</v>
      </c>
      <c r="D39" s="217" t="s">
        <v>328</v>
      </c>
      <c r="E39" s="217">
        <v>3</v>
      </c>
      <c r="F39" s="217"/>
      <c r="G39" s="217"/>
      <c r="H39" s="217" t="s">
        <v>211</v>
      </c>
      <c r="I39" s="217" t="s">
        <v>1176</v>
      </c>
      <c r="J39" s="251" t="s">
        <v>219</v>
      </c>
      <c r="K39" s="51"/>
      <c r="L39" s="251"/>
      <c r="M39" s="251"/>
      <c r="N39" s="292">
        <f>O39-90</f>
        <v>43688</v>
      </c>
      <c r="O39" s="320">
        <v>43778</v>
      </c>
      <c r="P39" s="253">
        <v>43862</v>
      </c>
      <c r="Q39" s="244">
        <v>43866</v>
      </c>
      <c r="R39" s="266">
        <v>43876</v>
      </c>
      <c r="S39" s="276" t="s">
        <v>220</v>
      </c>
      <c r="T39" s="53" t="s">
        <v>221</v>
      </c>
      <c r="U39" s="53" t="s">
        <v>258</v>
      </c>
      <c r="V39" s="53" t="s">
        <v>1304</v>
      </c>
      <c r="W39" s="53">
        <v>200</v>
      </c>
      <c r="X39" s="218" t="s">
        <v>622</v>
      </c>
      <c r="Y39" s="53" t="s">
        <v>1305</v>
      </c>
      <c r="Z39" s="53" t="s">
        <v>1305</v>
      </c>
      <c r="AA39" s="53" t="s">
        <v>1305</v>
      </c>
      <c r="AB39" s="213" t="s">
        <v>1306</v>
      </c>
      <c r="AC39" s="53" t="s">
        <v>1307</v>
      </c>
      <c r="AD39" s="226" t="s">
        <v>590</v>
      </c>
      <c r="AE39" s="226" t="s">
        <v>604</v>
      </c>
      <c r="AF39" s="226" t="s">
        <v>211</v>
      </c>
      <c r="AG39" s="226"/>
      <c r="AH39" s="217"/>
      <c r="AI39" s="226"/>
      <c r="AJ39" s="226" t="s">
        <v>650</v>
      </c>
      <c r="AK39" s="226" t="s">
        <v>652</v>
      </c>
      <c r="AL39" s="226" t="s">
        <v>678</v>
      </c>
      <c r="AM39" s="226">
        <v>3.8</v>
      </c>
      <c r="AN39" s="218" t="s">
        <v>1256</v>
      </c>
      <c r="AO39" s="219">
        <v>1.53</v>
      </c>
      <c r="AP39" s="226" t="s">
        <v>695</v>
      </c>
      <c r="AQ39" s="226"/>
      <c r="AR39" s="226" t="s">
        <v>710</v>
      </c>
      <c r="AS39" s="226"/>
      <c r="AT39" s="226"/>
      <c r="AV39" s="581">
        <v>45</v>
      </c>
      <c r="AW39" s="584">
        <f t="shared" si="0"/>
        <v>68.849999999999994</v>
      </c>
    </row>
    <row r="40" spans="1:49" s="66" customFormat="1" ht="15" hidden="1" customHeight="1">
      <c r="A40" s="217">
        <v>2120</v>
      </c>
      <c r="B40" s="52" t="s">
        <v>777</v>
      </c>
      <c r="C40" s="217" t="s">
        <v>394</v>
      </c>
      <c r="D40" s="217" t="s">
        <v>395</v>
      </c>
      <c r="E40" s="217">
        <v>1</v>
      </c>
      <c r="F40" s="217"/>
      <c r="G40" s="217"/>
      <c r="H40" s="217" t="s">
        <v>211</v>
      </c>
      <c r="I40" s="217" t="s">
        <v>1205</v>
      </c>
      <c r="J40" s="251" t="s">
        <v>489</v>
      </c>
      <c r="K40" s="51"/>
      <c r="L40" s="251"/>
      <c r="M40" s="251"/>
      <c r="N40" s="531">
        <v>43686</v>
      </c>
      <c r="O40" s="540">
        <v>43728</v>
      </c>
      <c r="P40" s="533">
        <v>43799</v>
      </c>
      <c r="Q40" s="524">
        <v>43803</v>
      </c>
      <c r="R40" s="565">
        <v>43814</v>
      </c>
      <c r="S40" s="276" t="s">
        <v>220</v>
      </c>
      <c r="T40" s="53" t="s">
        <v>211</v>
      </c>
      <c r="U40" s="53" t="s">
        <v>1286</v>
      </c>
      <c r="V40" s="216" t="s">
        <v>1519</v>
      </c>
      <c r="W40" s="53" t="s">
        <v>1407</v>
      </c>
      <c r="X40" s="218">
        <v>18.55</v>
      </c>
      <c r="Y40" s="53" t="s">
        <v>1411</v>
      </c>
      <c r="Z40" s="53">
        <v>17.55</v>
      </c>
      <c r="AA40" s="53">
        <v>16.55</v>
      </c>
      <c r="AB40" s="53" t="s">
        <v>1412</v>
      </c>
      <c r="AC40" s="53" t="s">
        <v>1413</v>
      </c>
      <c r="AD40" s="226" t="s">
        <v>1353</v>
      </c>
      <c r="AE40" s="226" t="s">
        <v>621</v>
      </c>
      <c r="AF40" s="226" t="s">
        <v>623</v>
      </c>
      <c r="AG40" s="226" t="s">
        <v>1327</v>
      </c>
      <c r="AH40" s="217"/>
      <c r="AI40" s="226"/>
      <c r="AJ40" s="221" t="s">
        <v>650</v>
      </c>
      <c r="AK40" s="226" t="s">
        <v>213</v>
      </c>
      <c r="AL40" s="226" t="s">
        <v>687</v>
      </c>
      <c r="AM40" s="226" t="s">
        <v>693</v>
      </c>
      <c r="AN40" s="218" t="s">
        <v>1421</v>
      </c>
      <c r="AO40" s="219" t="s">
        <v>1447</v>
      </c>
      <c r="AP40" s="226" t="s">
        <v>1448</v>
      </c>
      <c r="AQ40" s="226"/>
      <c r="AR40" s="286" t="s">
        <v>1517</v>
      </c>
      <c r="AS40" s="226" t="s">
        <v>1518</v>
      </c>
      <c r="AT40" s="226" t="s">
        <v>1366</v>
      </c>
      <c r="AV40" s="581"/>
      <c r="AW40" s="584" t="e">
        <f t="shared" si="0"/>
        <v>#VALUE!</v>
      </c>
    </row>
    <row r="41" spans="1:49" s="66" customFormat="1" ht="15" hidden="1" customHeight="1">
      <c r="A41" s="217">
        <v>1200</v>
      </c>
      <c r="B41" s="52" t="s">
        <v>910</v>
      </c>
      <c r="C41" s="217" t="s">
        <v>329</v>
      </c>
      <c r="D41" s="217" t="s">
        <v>307</v>
      </c>
      <c r="E41" s="217">
        <v>1</v>
      </c>
      <c r="F41" s="217"/>
      <c r="G41" s="217"/>
      <c r="H41" s="217" t="s">
        <v>211</v>
      </c>
      <c r="I41" s="217" t="s">
        <v>1205</v>
      </c>
      <c r="J41" s="251" t="s">
        <v>219</v>
      </c>
      <c r="K41" s="51"/>
      <c r="L41" s="251"/>
      <c r="M41" s="251"/>
      <c r="N41" s="264">
        <v>43728</v>
      </c>
      <c r="O41" s="264">
        <v>43728</v>
      </c>
      <c r="P41" s="264">
        <v>43798</v>
      </c>
      <c r="Q41" s="264">
        <v>43803</v>
      </c>
      <c r="R41" s="565">
        <v>43814</v>
      </c>
      <c r="S41" s="276" t="s">
        <v>263</v>
      </c>
      <c r="T41" s="53" t="s">
        <v>211</v>
      </c>
      <c r="U41" s="53" t="s">
        <v>1542</v>
      </c>
      <c r="V41" s="216" t="s">
        <v>1797</v>
      </c>
      <c r="W41" s="53" t="s">
        <v>1798</v>
      </c>
      <c r="X41" s="218">
        <v>17.7</v>
      </c>
      <c r="Y41" s="53" t="s">
        <v>622</v>
      </c>
      <c r="Z41" s="53" t="s">
        <v>622</v>
      </c>
      <c r="AA41" s="53" t="s">
        <v>622</v>
      </c>
      <c r="AB41" s="53" t="s">
        <v>1799</v>
      </c>
      <c r="AC41" s="53" t="s">
        <v>1800</v>
      </c>
      <c r="AD41" s="226" t="s">
        <v>1801</v>
      </c>
      <c r="AE41" s="226" t="s">
        <v>1802</v>
      </c>
      <c r="AF41" s="226" t="s">
        <v>211</v>
      </c>
      <c r="AG41" s="226" t="s">
        <v>1807</v>
      </c>
      <c r="AH41" s="217" t="s">
        <v>1809</v>
      </c>
      <c r="AI41" s="226" t="s">
        <v>1811</v>
      </c>
      <c r="AJ41" s="221" t="s">
        <v>650</v>
      </c>
      <c r="AK41" s="226" t="s">
        <v>213</v>
      </c>
      <c r="AL41" s="226" t="s">
        <v>1813</v>
      </c>
      <c r="AM41" s="226" t="s">
        <v>1818</v>
      </c>
      <c r="AN41" s="226" t="s">
        <v>1825</v>
      </c>
      <c r="AO41" s="226" t="s">
        <v>1829</v>
      </c>
      <c r="AP41" s="226" t="s">
        <v>1835</v>
      </c>
      <c r="AQ41" s="226" t="s">
        <v>1352</v>
      </c>
      <c r="AR41" s="226" t="s">
        <v>1838</v>
      </c>
      <c r="AS41" s="226" t="s">
        <v>622</v>
      </c>
      <c r="AT41" s="226" t="s">
        <v>1839</v>
      </c>
      <c r="AV41" s="581"/>
      <c r="AW41" s="584" t="e">
        <f t="shared" si="0"/>
        <v>#VALUE!</v>
      </c>
    </row>
    <row r="42" spans="1:49" s="66" customFormat="1" ht="15" hidden="1" customHeight="1">
      <c r="A42" s="217">
        <v>1205</v>
      </c>
      <c r="B42" s="52" t="s">
        <v>911</v>
      </c>
      <c r="C42" s="217" t="s">
        <v>329</v>
      </c>
      <c r="D42" s="217" t="s">
        <v>310</v>
      </c>
      <c r="E42" s="217">
        <v>1</v>
      </c>
      <c r="F42" s="217"/>
      <c r="G42" s="217"/>
      <c r="H42" s="217" t="s">
        <v>211</v>
      </c>
      <c r="I42" s="217" t="s">
        <v>1205</v>
      </c>
      <c r="J42" s="251" t="s">
        <v>219</v>
      </c>
      <c r="K42" s="51"/>
      <c r="L42" s="251"/>
      <c r="M42" s="251"/>
      <c r="N42" s="264">
        <v>43728</v>
      </c>
      <c r="O42" s="264">
        <v>43728</v>
      </c>
      <c r="P42" s="264">
        <v>43798</v>
      </c>
      <c r="Q42" s="264">
        <v>43803</v>
      </c>
      <c r="R42" s="565">
        <v>43814</v>
      </c>
      <c r="S42" s="276" t="s">
        <v>263</v>
      </c>
      <c r="T42" s="53" t="s">
        <v>211</v>
      </c>
      <c r="U42" s="53" t="s">
        <v>1542</v>
      </c>
      <c r="V42" s="216" t="s">
        <v>1797</v>
      </c>
      <c r="W42" s="53" t="s">
        <v>1798</v>
      </c>
      <c r="X42" s="218">
        <v>17.7</v>
      </c>
      <c r="Y42" s="53" t="s">
        <v>622</v>
      </c>
      <c r="Z42" s="53" t="s">
        <v>622</v>
      </c>
      <c r="AA42" s="53" t="s">
        <v>622</v>
      </c>
      <c r="AB42" s="53" t="s">
        <v>1799</v>
      </c>
      <c r="AC42" s="53" t="s">
        <v>1800</v>
      </c>
      <c r="AD42" s="226" t="s">
        <v>1801</v>
      </c>
      <c r="AE42" s="226" t="s">
        <v>1802</v>
      </c>
      <c r="AF42" s="226" t="s">
        <v>211</v>
      </c>
      <c r="AG42" s="226" t="s">
        <v>1807</v>
      </c>
      <c r="AH42" s="217" t="s">
        <v>1809</v>
      </c>
      <c r="AI42" s="226" t="s">
        <v>1811</v>
      </c>
      <c r="AJ42" s="221" t="s">
        <v>650</v>
      </c>
      <c r="AK42" s="226" t="s">
        <v>213</v>
      </c>
      <c r="AL42" s="226" t="s">
        <v>1813</v>
      </c>
      <c r="AM42" s="226" t="s">
        <v>1818</v>
      </c>
      <c r="AN42" s="226" t="s">
        <v>1825</v>
      </c>
      <c r="AO42" s="226" t="s">
        <v>1829</v>
      </c>
      <c r="AP42" s="226" t="s">
        <v>1835</v>
      </c>
      <c r="AQ42" s="226" t="s">
        <v>1352</v>
      </c>
      <c r="AR42" s="226" t="s">
        <v>1838</v>
      </c>
      <c r="AS42" s="226" t="s">
        <v>622</v>
      </c>
      <c r="AT42" s="226" t="s">
        <v>1839</v>
      </c>
      <c r="AV42" s="581"/>
      <c r="AW42" s="584" t="e">
        <f t="shared" si="0"/>
        <v>#VALUE!</v>
      </c>
    </row>
    <row r="43" spans="1:49" s="66" customFormat="1" ht="15" hidden="1" customHeight="1">
      <c r="A43" s="217">
        <v>1206</v>
      </c>
      <c r="B43" s="52" t="s">
        <v>912</v>
      </c>
      <c r="C43" s="217" t="s">
        <v>329</v>
      </c>
      <c r="D43" s="217" t="s">
        <v>330</v>
      </c>
      <c r="E43" s="217">
        <v>2</v>
      </c>
      <c r="F43" s="217"/>
      <c r="G43" s="217"/>
      <c r="H43" s="217" t="s">
        <v>211</v>
      </c>
      <c r="I43" s="217" t="s">
        <v>1205</v>
      </c>
      <c r="J43" s="251" t="s">
        <v>219</v>
      </c>
      <c r="K43" s="51"/>
      <c r="L43" s="251"/>
      <c r="M43" s="251"/>
      <c r="N43" s="264">
        <v>43763</v>
      </c>
      <c r="O43" s="264">
        <v>43763</v>
      </c>
      <c r="P43" s="264">
        <v>43833</v>
      </c>
      <c r="Q43" s="264">
        <v>43837</v>
      </c>
      <c r="R43" s="565">
        <v>43845</v>
      </c>
      <c r="S43" s="276" t="s">
        <v>263</v>
      </c>
      <c r="T43" s="53" t="s">
        <v>211</v>
      </c>
      <c r="U43" s="53" t="s">
        <v>1542</v>
      </c>
      <c r="V43" s="216" t="s">
        <v>1797</v>
      </c>
      <c r="W43" s="53" t="s">
        <v>1798</v>
      </c>
      <c r="X43" s="218">
        <v>17.7</v>
      </c>
      <c r="Y43" s="53" t="s">
        <v>622</v>
      </c>
      <c r="Z43" s="53" t="s">
        <v>622</v>
      </c>
      <c r="AA43" s="53" t="s">
        <v>622</v>
      </c>
      <c r="AB43" s="53" t="s">
        <v>1799</v>
      </c>
      <c r="AC43" s="53" t="s">
        <v>1800</v>
      </c>
      <c r="AD43" s="226" t="s">
        <v>1801</v>
      </c>
      <c r="AE43" s="226" t="s">
        <v>1802</v>
      </c>
      <c r="AF43" s="226" t="s">
        <v>211</v>
      </c>
      <c r="AG43" s="226" t="s">
        <v>1807</v>
      </c>
      <c r="AH43" s="217" t="s">
        <v>1809</v>
      </c>
      <c r="AI43" s="226" t="s">
        <v>1811</v>
      </c>
      <c r="AJ43" s="221" t="s">
        <v>650</v>
      </c>
      <c r="AK43" s="226" t="s">
        <v>213</v>
      </c>
      <c r="AL43" s="226" t="s">
        <v>1813</v>
      </c>
      <c r="AM43" s="226" t="s">
        <v>1818</v>
      </c>
      <c r="AN43" s="226" t="s">
        <v>1825</v>
      </c>
      <c r="AO43" s="226" t="s">
        <v>1829</v>
      </c>
      <c r="AP43" s="226" t="s">
        <v>1835</v>
      </c>
      <c r="AQ43" s="226" t="s">
        <v>1352</v>
      </c>
      <c r="AR43" s="226" t="s">
        <v>1838</v>
      </c>
      <c r="AS43" s="226" t="s">
        <v>622</v>
      </c>
      <c r="AT43" s="226" t="s">
        <v>1839</v>
      </c>
      <c r="AV43" s="581"/>
      <c r="AW43" s="584" t="e">
        <f t="shared" si="0"/>
        <v>#VALUE!</v>
      </c>
    </row>
    <row r="44" spans="1:49" s="66" customFormat="1" ht="15" hidden="1" customHeight="1">
      <c r="A44" s="217">
        <v>1207</v>
      </c>
      <c r="B44" s="52" t="s">
        <v>913</v>
      </c>
      <c r="C44" s="217" t="s">
        <v>329</v>
      </c>
      <c r="D44" s="217" t="s">
        <v>331</v>
      </c>
      <c r="E44" s="217">
        <v>2</v>
      </c>
      <c r="F44" s="217"/>
      <c r="G44" s="217"/>
      <c r="H44" s="217" t="s">
        <v>211</v>
      </c>
      <c r="I44" s="217" t="s">
        <v>1205</v>
      </c>
      <c r="J44" s="251" t="s">
        <v>219</v>
      </c>
      <c r="K44" s="51"/>
      <c r="L44" s="251"/>
      <c r="M44" s="251"/>
      <c r="N44" s="264" t="s">
        <v>622</v>
      </c>
      <c r="O44" s="264" t="s">
        <v>622</v>
      </c>
      <c r="P44" s="264" t="s">
        <v>622</v>
      </c>
      <c r="Q44" s="264" t="s">
        <v>622</v>
      </c>
      <c r="R44" s="565">
        <v>43845</v>
      </c>
      <c r="S44" s="53" t="s">
        <v>267</v>
      </c>
      <c r="T44" s="53" t="s">
        <v>211</v>
      </c>
      <c r="U44" s="53" t="s">
        <v>1745</v>
      </c>
      <c r="V44" s="53" t="s">
        <v>622</v>
      </c>
      <c r="W44" s="53" t="s">
        <v>622</v>
      </c>
      <c r="X44" s="218">
        <v>18.8</v>
      </c>
      <c r="Y44" s="53" t="s">
        <v>622</v>
      </c>
      <c r="Z44" s="53" t="s">
        <v>622</v>
      </c>
      <c r="AA44" s="53" t="s">
        <v>622</v>
      </c>
      <c r="AB44" s="53" t="s">
        <v>622</v>
      </c>
      <c r="AC44" s="53" t="s">
        <v>622</v>
      </c>
      <c r="AD44" s="226" t="s">
        <v>622</v>
      </c>
      <c r="AE44" s="226" t="s">
        <v>622</v>
      </c>
      <c r="AF44" s="226"/>
      <c r="AG44" s="226" t="s">
        <v>1327</v>
      </c>
      <c r="AH44" s="217"/>
      <c r="AI44" s="226"/>
      <c r="AJ44" s="221" t="s">
        <v>650</v>
      </c>
      <c r="AK44" s="226" t="s">
        <v>213</v>
      </c>
      <c r="AL44" s="226" t="s">
        <v>622</v>
      </c>
      <c r="AM44" s="226" t="s">
        <v>622</v>
      </c>
      <c r="AN44" s="218" t="s">
        <v>1421</v>
      </c>
      <c r="AO44" s="226" t="s">
        <v>622</v>
      </c>
      <c r="AP44" s="226" t="s">
        <v>622</v>
      </c>
      <c r="AQ44" s="226"/>
      <c r="AR44" s="226" t="s">
        <v>622</v>
      </c>
      <c r="AS44" s="226" t="s">
        <v>622</v>
      </c>
      <c r="AT44" s="226" t="s">
        <v>622</v>
      </c>
      <c r="AV44" s="581"/>
      <c r="AW44" s="584" t="e">
        <f t="shared" si="0"/>
        <v>#VALUE!</v>
      </c>
    </row>
    <row r="45" spans="1:49" s="66" customFormat="1" ht="15" hidden="1" customHeight="1">
      <c r="A45" s="217">
        <v>1208</v>
      </c>
      <c r="B45" s="52" t="s">
        <v>914</v>
      </c>
      <c r="C45" s="217" t="s">
        <v>329</v>
      </c>
      <c r="D45" s="217" t="s">
        <v>1196</v>
      </c>
      <c r="E45" s="217">
        <v>4</v>
      </c>
      <c r="F45" s="217"/>
      <c r="G45" s="152">
        <v>43511</v>
      </c>
      <c r="H45" s="217" t="s">
        <v>211</v>
      </c>
      <c r="I45" s="217" t="s">
        <v>1205</v>
      </c>
      <c r="J45" s="251" t="s">
        <v>219</v>
      </c>
      <c r="K45" s="51"/>
      <c r="L45" s="251"/>
      <c r="M45" s="251"/>
      <c r="N45" s="264">
        <v>43819</v>
      </c>
      <c r="O45" s="264">
        <v>43819</v>
      </c>
      <c r="P45" s="264">
        <v>43889</v>
      </c>
      <c r="Q45" s="264">
        <v>43894</v>
      </c>
      <c r="R45" s="625">
        <v>43905</v>
      </c>
      <c r="S45" s="276" t="s">
        <v>263</v>
      </c>
      <c r="T45" s="53" t="s">
        <v>211</v>
      </c>
      <c r="U45" s="53" t="s">
        <v>1542</v>
      </c>
      <c r="V45" s="216" t="s">
        <v>1797</v>
      </c>
      <c r="W45" s="53" t="s">
        <v>1798</v>
      </c>
      <c r="X45" s="218">
        <v>19.3</v>
      </c>
      <c r="Y45" s="53" t="s">
        <v>622</v>
      </c>
      <c r="Z45" s="53" t="s">
        <v>622</v>
      </c>
      <c r="AA45" s="53" t="s">
        <v>622</v>
      </c>
      <c r="AB45" s="53" t="s">
        <v>1799</v>
      </c>
      <c r="AC45" s="53" t="s">
        <v>1800</v>
      </c>
      <c r="AD45" s="226" t="s">
        <v>1801</v>
      </c>
      <c r="AE45" s="226" t="s">
        <v>1802</v>
      </c>
      <c r="AF45" s="226" t="s">
        <v>211</v>
      </c>
      <c r="AG45" s="226" t="s">
        <v>1807</v>
      </c>
      <c r="AH45" s="217" t="s">
        <v>1740</v>
      </c>
      <c r="AI45" s="226" t="s">
        <v>1811</v>
      </c>
      <c r="AJ45" s="221" t="s">
        <v>650</v>
      </c>
      <c r="AK45" s="226" t="s">
        <v>213</v>
      </c>
      <c r="AL45" s="226" t="s">
        <v>1813</v>
      </c>
      <c r="AM45" s="226" t="s">
        <v>1819</v>
      </c>
      <c r="AN45" s="226" t="s">
        <v>1825</v>
      </c>
      <c r="AO45" s="226" t="s">
        <v>1829</v>
      </c>
      <c r="AP45" s="226" t="s">
        <v>1835</v>
      </c>
      <c r="AQ45" s="226" t="s">
        <v>1352</v>
      </c>
      <c r="AR45" s="226" t="s">
        <v>1838</v>
      </c>
      <c r="AS45" s="226" t="s">
        <v>622</v>
      </c>
      <c r="AT45" s="226" t="s">
        <v>1839</v>
      </c>
      <c r="AV45" s="581"/>
      <c r="AW45" s="584" t="e">
        <f t="shared" si="0"/>
        <v>#VALUE!</v>
      </c>
    </row>
    <row r="46" spans="1:49" s="66" customFormat="1" ht="15" hidden="1" customHeight="1">
      <c r="A46" s="217">
        <v>1215</v>
      </c>
      <c r="B46" s="52" t="s">
        <v>753</v>
      </c>
      <c r="C46" s="217" t="s">
        <v>334</v>
      </c>
      <c r="D46" s="217" t="s">
        <v>292</v>
      </c>
      <c r="E46" s="217">
        <v>1</v>
      </c>
      <c r="F46" s="217"/>
      <c r="G46" s="217"/>
      <c r="H46" s="217" t="s">
        <v>211</v>
      </c>
      <c r="I46" s="217" t="s">
        <v>1206</v>
      </c>
      <c r="J46" s="251" t="s">
        <v>219</v>
      </c>
      <c r="K46" s="51"/>
      <c r="L46" s="251"/>
      <c r="M46" s="251"/>
      <c r="N46" s="264">
        <v>43728</v>
      </c>
      <c r="O46" s="264">
        <v>43728</v>
      </c>
      <c r="P46" s="264">
        <v>43798</v>
      </c>
      <c r="Q46" s="264">
        <v>43803</v>
      </c>
      <c r="R46" s="565">
        <v>43814</v>
      </c>
      <c r="S46" s="276" t="s">
        <v>263</v>
      </c>
      <c r="T46" s="53" t="s">
        <v>211</v>
      </c>
      <c r="U46" s="53" t="s">
        <v>1542</v>
      </c>
      <c r="V46" s="216" t="s">
        <v>1797</v>
      </c>
      <c r="W46" s="53" t="s">
        <v>1798</v>
      </c>
      <c r="X46" s="218" t="s">
        <v>622</v>
      </c>
      <c r="Y46" s="53" t="s">
        <v>622</v>
      </c>
      <c r="Z46" s="53" t="s">
        <v>622</v>
      </c>
      <c r="AA46" s="53" t="s">
        <v>622</v>
      </c>
      <c r="AB46" s="53" t="s">
        <v>1799</v>
      </c>
      <c r="AC46" s="53" t="s">
        <v>1800</v>
      </c>
      <c r="AD46" s="226" t="s">
        <v>1801</v>
      </c>
      <c r="AE46" s="226" t="s">
        <v>1803</v>
      </c>
      <c r="AF46" s="226" t="s">
        <v>211</v>
      </c>
      <c r="AG46" s="226" t="s">
        <v>1807</v>
      </c>
      <c r="AH46" s="217" t="s">
        <v>1809</v>
      </c>
      <c r="AI46" s="226" t="s">
        <v>1811</v>
      </c>
      <c r="AJ46" s="221" t="s">
        <v>650</v>
      </c>
      <c r="AK46" s="226" t="s">
        <v>213</v>
      </c>
      <c r="AL46" s="226" t="s">
        <v>1814</v>
      </c>
      <c r="AM46" s="142" t="s">
        <v>622</v>
      </c>
      <c r="AN46" s="226" t="s">
        <v>1824</v>
      </c>
      <c r="AO46" s="142" t="s">
        <v>622</v>
      </c>
      <c r="AP46" s="226" t="s">
        <v>1835</v>
      </c>
      <c r="AQ46" s="226" t="s">
        <v>1352</v>
      </c>
      <c r="AR46" s="226" t="s">
        <v>1838</v>
      </c>
      <c r="AS46" s="226" t="s">
        <v>622</v>
      </c>
      <c r="AT46" s="226" t="s">
        <v>1839</v>
      </c>
      <c r="AV46" s="581"/>
      <c r="AW46" s="584" t="e">
        <f t="shared" si="0"/>
        <v>#VALUE!</v>
      </c>
    </row>
    <row r="47" spans="1:49" s="66" customFormat="1" ht="15" hidden="1" customHeight="1">
      <c r="A47" s="217">
        <v>1220</v>
      </c>
      <c r="B47" s="52" t="s">
        <v>754</v>
      </c>
      <c r="C47" s="217" t="s">
        <v>334</v>
      </c>
      <c r="D47" s="217" t="s">
        <v>310</v>
      </c>
      <c r="E47" s="217">
        <v>1</v>
      </c>
      <c r="F47" s="217"/>
      <c r="G47" s="217"/>
      <c r="H47" s="217" t="s">
        <v>211</v>
      </c>
      <c r="I47" s="217" t="s">
        <v>1206</v>
      </c>
      <c r="J47" s="251" t="s">
        <v>219</v>
      </c>
      <c r="K47" s="51"/>
      <c r="L47" s="251"/>
      <c r="M47" s="251"/>
      <c r="N47" s="264">
        <v>43728</v>
      </c>
      <c r="O47" s="264">
        <v>43728</v>
      </c>
      <c r="P47" s="264">
        <v>43798</v>
      </c>
      <c r="Q47" s="264">
        <v>43803</v>
      </c>
      <c r="R47" s="565">
        <v>43814</v>
      </c>
      <c r="S47" s="276" t="s">
        <v>263</v>
      </c>
      <c r="T47" s="53" t="s">
        <v>211</v>
      </c>
      <c r="U47" s="53" t="s">
        <v>1542</v>
      </c>
      <c r="V47" s="216" t="s">
        <v>1797</v>
      </c>
      <c r="W47" s="53" t="s">
        <v>1798</v>
      </c>
      <c r="X47" s="218" t="s">
        <v>622</v>
      </c>
      <c r="Y47" s="53" t="s">
        <v>622</v>
      </c>
      <c r="Z47" s="53" t="s">
        <v>622</v>
      </c>
      <c r="AA47" s="53" t="s">
        <v>622</v>
      </c>
      <c r="AB47" s="53" t="s">
        <v>1799</v>
      </c>
      <c r="AC47" s="53" t="s">
        <v>1800</v>
      </c>
      <c r="AD47" s="226" t="s">
        <v>1801</v>
      </c>
      <c r="AE47" s="226" t="s">
        <v>1803</v>
      </c>
      <c r="AF47" s="226" t="s">
        <v>211</v>
      </c>
      <c r="AG47" s="226" t="s">
        <v>1807</v>
      </c>
      <c r="AH47" s="217" t="s">
        <v>1809</v>
      </c>
      <c r="AI47" s="226" t="s">
        <v>1811</v>
      </c>
      <c r="AJ47" s="221" t="s">
        <v>650</v>
      </c>
      <c r="AK47" s="226" t="s">
        <v>213</v>
      </c>
      <c r="AL47" s="226" t="s">
        <v>1814</v>
      </c>
      <c r="AM47" s="142" t="s">
        <v>622</v>
      </c>
      <c r="AN47" s="226" t="s">
        <v>1824</v>
      </c>
      <c r="AO47" s="142" t="s">
        <v>622</v>
      </c>
      <c r="AP47" s="226" t="s">
        <v>1835</v>
      </c>
      <c r="AQ47" s="226" t="s">
        <v>1352</v>
      </c>
      <c r="AR47" s="226" t="s">
        <v>1838</v>
      </c>
      <c r="AS47" s="226" t="s">
        <v>622</v>
      </c>
      <c r="AT47" s="226" t="s">
        <v>1839</v>
      </c>
      <c r="AV47" s="581"/>
      <c r="AW47" s="584" t="e">
        <f t="shared" si="0"/>
        <v>#VALUE!</v>
      </c>
    </row>
    <row r="48" spans="1:49" s="66" customFormat="1" ht="15" hidden="1" customHeight="1">
      <c r="A48" s="217">
        <v>1230</v>
      </c>
      <c r="B48" s="52" t="s">
        <v>916</v>
      </c>
      <c r="C48" s="217" t="s">
        <v>335</v>
      </c>
      <c r="D48" s="217" t="s">
        <v>336</v>
      </c>
      <c r="E48" s="217">
        <v>1</v>
      </c>
      <c r="F48" s="217"/>
      <c r="G48" s="217"/>
      <c r="H48" s="217" t="s">
        <v>211</v>
      </c>
      <c r="I48" s="217" t="s">
        <v>1037</v>
      </c>
      <c r="J48" s="251" t="s">
        <v>219</v>
      </c>
      <c r="K48" s="51"/>
      <c r="L48" s="251"/>
      <c r="M48" s="251"/>
      <c r="N48" s="264">
        <v>43728</v>
      </c>
      <c r="O48" s="264">
        <v>43728</v>
      </c>
      <c r="P48" s="264">
        <v>43798</v>
      </c>
      <c r="Q48" s="264">
        <v>43803</v>
      </c>
      <c r="R48" s="565">
        <v>43814</v>
      </c>
      <c r="S48" s="276" t="s">
        <v>263</v>
      </c>
      <c r="T48" s="53" t="s">
        <v>211</v>
      </c>
      <c r="U48" s="53" t="s">
        <v>1542</v>
      </c>
      <c r="V48" s="216" t="s">
        <v>1797</v>
      </c>
      <c r="W48" s="53" t="s">
        <v>1798</v>
      </c>
      <c r="X48" s="218">
        <v>12.4</v>
      </c>
      <c r="Y48" s="53" t="s">
        <v>622</v>
      </c>
      <c r="Z48" s="53" t="s">
        <v>622</v>
      </c>
      <c r="AA48" s="53" t="s">
        <v>622</v>
      </c>
      <c r="AB48" s="53" t="s">
        <v>1799</v>
      </c>
      <c r="AC48" s="53" t="s">
        <v>1800</v>
      </c>
      <c r="AD48" s="226" t="s">
        <v>1801</v>
      </c>
      <c r="AE48" s="226" t="s">
        <v>1804</v>
      </c>
      <c r="AF48" s="226" t="s">
        <v>211</v>
      </c>
      <c r="AG48" s="226" t="s">
        <v>1807</v>
      </c>
      <c r="AH48" s="217" t="s">
        <v>1809</v>
      </c>
      <c r="AI48" s="226" t="s">
        <v>1811</v>
      </c>
      <c r="AJ48" s="221" t="s">
        <v>650</v>
      </c>
      <c r="AK48" s="226" t="s">
        <v>1812</v>
      </c>
      <c r="AL48" s="226" t="s">
        <v>1815</v>
      </c>
      <c r="AM48" s="226" t="s">
        <v>1820</v>
      </c>
      <c r="AN48" s="226" t="s">
        <v>1826</v>
      </c>
      <c r="AO48" s="226" t="s">
        <v>1830</v>
      </c>
      <c r="AP48" s="226" t="s">
        <v>1835</v>
      </c>
      <c r="AQ48" s="226" t="s">
        <v>1352</v>
      </c>
      <c r="AR48" s="226" t="s">
        <v>1838</v>
      </c>
      <c r="AS48" s="226" t="s">
        <v>622</v>
      </c>
      <c r="AT48" s="226" t="s">
        <v>1839</v>
      </c>
      <c r="AV48" s="581"/>
      <c r="AW48" s="584" t="e">
        <f t="shared" si="0"/>
        <v>#VALUE!</v>
      </c>
    </row>
    <row r="49" spans="1:49" s="66" customFormat="1" ht="15" hidden="1" customHeight="1">
      <c r="A49" s="217">
        <v>1235</v>
      </c>
      <c r="B49" s="52" t="s">
        <v>917</v>
      </c>
      <c r="C49" s="217" t="s">
        <v>335</v>
      </c>
      <c r="D49" s="217" t="s">
        <v>337</v>
      </c>
      <c r="E49" s="217">
        <v>1</v>
      </c>
      <c r="F49" s="217"/>
      <c r="G49" s="217"/>
      <c r="H49" s="217" t="s">
        <v>211</v>
      </c>
      <c r="I49" s="217" t="s">
        <v>1037</v>
      </c>
      <c r="J49" s="251" t="s">
        <v>219</v>
      </c>
      <c r="K49" s="51"/>
      <c r="L49" s="251"/>
      <c r="M49" s="251"/>
      <c r="N49" s="264">
        <v>43728</v>
      </c>
      <c r="O49" s="264">
        <v>43728</v>
      </c>
      <c r="P49" s="264">
        <v>43798</v>
      </c>
      <c r="Q49" s="264">
        <v>43803</v>
      </c>
      <c r="R49" s="565">
        <v>43814</v>
      </c>
      <c r="S49" s="276" t="s">
        <v>263</v>
      </c>
      <c r="T49" s="53" t="s">
        <v>211</v>
      </c>
      <c r="U49" s="53" t="s">
        <v>1542</v>
      </c>
      <c r="V49" s="216" t="s">
        <v>1797</v>
      </c>
      <c r="W49" s="53" t="s">
        <v>1798</v>
      </c>
      <c r="X49" s="218">
        <v>12.4</v>
      </c>
      <c r="Y49" s="53" t="s">
        <v>622</v>
      </c>
      <c r="Z49" s="53" t="s">
        <v>622</v>
      </c>
      <c r="AA49" s="53" t="s">
        <v>622</v>
      </c>
      <c r="AB49" s="53" t="s">
        <v>1799</v>
      </c>
      <c r="AC49" s="53" t="s">
        <v>1800</v>
      </c>
      <c r="AD49" s="226" t="s">
        <v>1801</v>
      </c>
      <c r="AE49" s="226" t="s">
        <v>1804</v>
      </c>
      <c r="AF49" s="226" t="s">
        <v>211</v>
      </c>
      <c r="AG49" s="226" t="s">
        <v>1807</v>
      </c>
      <c r="AH49" s="217" t="s">
        <v>1809</v>
      </c>
      <c r="AI49" s="226" t="s">
        <v>1811</v>
      </c>
      <c r="AJ49" s="221" t="s">
        <v>650</v>
      </c>
      <c r="AK49" s="226" t="s">
        <v>1812</v>
      </c>
      <c r="AL49" s="226" t="s">
        <v>1815</v>
      </c>
      <c r="AM49" s="226" t="s">
        <v>1820</v>
      </c>
      <c r="AN49" s="226" t="s">
        <v>1826</v>
      </c>
      <c r="AO49" s="226" t="s">
        <v>1830</v>
      </c>
      <c r="AP49" s="226" t="s">
        <v>1835</v>
      </c>
      <c r="AQ49" s="226" t="s">
        <v>1352</v>
      </c>
      <c r="AR49" s="226" t="s">
        <v>1838</v>
      </c>
      <c r="AS49" s="226" t="s">
        <v>622</v>
      </c>
      <c r="AT49" s="226" t="s">
        <v>1839</v>
      </c>
      <c r="AV49" s="581"/>
      <c r="AW49" s="584" t="e">
        <f t="shared" si="0"/>
        <v>#VALUE!</v>
      </c>
    </row>
    <row r="50" spans="1:49" s="66" customFormat="1" ht="15" hidden="1" customHeight="1">
      <c r="A50" s="217">
        <v>1255</v>
      </c>
      <c r="B50" s="52" t="s">
        <v>920</v>
      </c>
      <c r="C50" s="217" t="s">
        <v>335</v>
      </c>
      <c r="D50" s="217" t="s">
        <v>339</v>
      </c>
      <c r="E50" s="217">
        <v>2</v>
      </c>
      <c r="F50" s="217"/>
      <c r="G50" s="217"/>
      <c r="H50" s="217" t="s">
        <v>211</v>
      </c>
      <c r="I50" s="217" t="s">
        <v>1037</v>
      </c>
      <c r="J50" s="251" t="s">
        <v>219</v>
      </c>
      <c r="K50" s="51"/>
      <c r="L50" s="251"/>
      <c r="M50" s="251"/>
      <c r="N50" s="264">
        <v>43763</v>
      </c>
      <c r="O50" s="264">
        <v>43763</v>
      </c>
      <c r="P50" s="264">
        <v>43833</v>
      </c>
      <c r="Q50" s="264">
        <v>43837</v>
      </c>
      <c r="R50" s="565">
        <v>43845</v>
      </c>
      <c r="S50" s="276" t="s">
        <v>263</v>
      </c>
      <c r="T50" s="53" t="s">
        <v>211</v>
      </c>
      <c r="U50" s="53" t="s">
        <v>1542</v>
      </c>
      <c r="V50" s="216" t="s">
        <v>1797</v>
      </c>
      <c r="W50" s="53" t="s">
        <v>1798</v>
      </c>
      <c r="X50" s="218">
        <v>14.9</v>
      </c>
      <c r="Y50" s="53" t="s">
        <v>622</v>
      </c>
      <c r="Z50" s="53" t="s">
        <v>622</v>
      </c>
      <c r="AA50" s="53" t="s">
        <v>622</v>
      </c>
      <c r="AB50" s="53" t="s">
        <v>1799</v>
      </c>
      <c r="AC50" s="53" t="s">
        <v>1800</v>
      </c>
      <c r="AD50" s="226" t="s">
        <v>1801</v>
      </c>
      <c r="AE50" s="226" t="s">
        <v>1804</v>
      </c>
      <c r="AF50" s="226" t="s">
        <v>211</v>
      </c>
      <c r="AG50" s="226" t="s">
        <v>1807</v>
      </c>
      <c r="AH50" s="217" t="s">
        <v>1809</v>
      </c>
      <c r="AI50" s="226" t="s">
        <v>1811</v>
      </c>
      <c r="AJ50" s="221" t="s">
        <v>650</v>
      </c>
      <c r="AK50" s="226" t="s">
        <v>1812</v>
      </c>
      <c r="AL50" s="226" t="s">
        <v>1815</v>
      </c>
      <c r="AM50" s="226" t="s">
        <v>1821</v>
      </c>
      <c r="AN50" s="226" t="s">
        <v>1826</v>
      </c>
      <c r="AO50" s="226" t="s">
        <v>1831</v>
      </c>
      <c r="AP50" s="226" t="s">
        <v>1836</v>
      </c>
      <c r="AQ50" s="226" t="s">
        <v>1352</v>
      </c>
      <c r="AR50" s="226" t="s">
        <v>1838</v>
      </c>
      <c r="AS50" s="226" t="s">
        <v>622</v>
      </c>
      <c r="AT50" s="226" t="s">
        <v>1839</v>
      </c>
      <c r="AV50" s="581"/>
      <c r="AW50" s="584" t="e">
        <f t="shared" si="0"/>
        <v>#VALUE!</v>
      </c>
    </row>
    <row r="51" spans="1:49" s="66" customFormat="1" ht="15" hidden="1" customHeight="1">
      <c r="A51" s="217">
        <v>1260</v>
      </c>
      <c r="B51" s="52" t="s">
        <v>1215</v>
      </c>
      <c r="C51" s="217" t="s">
        <v>335</v>
      </c>
      <c r="D51" s="217" t="s">
        <v>340</v>
      </c>
      <c r="E51" s="217">
        <v>2</v>
      </c>
      <c r="F51" s="217"/>
      <c r="G51" s="217"/>
      <c r="H51" s="217" t="s">
        <v>211</v>
      </c>
      <c r="I51" s="217" t="s">
        <v>1037</v>
      </c>
      <c r="J51" s="251" t="s">
        <v>219</v>
      </c>
      <c r="K51" s="51"/>
      <c r="L51" s="251"/>
      <c r="M51" s="251"/>
      <c r="N51" s="264">
        <v>43763</v>
      </c>
      <c r="O51" s="264">
        <v>43763</v>
      </c>
      <c r="P51" s="264">
        <v>43833</v>
      </c>
      <c r="Q51" s="264">
        <v>43837</v>
      </c>
      <c r="R51" s="565">
        <v>43845</v>
      </c>
      <c r="S51" s="276" t="s">
        <v>263</v>
      </c>
      <c r="T51" s="53" t="s">
        <v>211</v>
      </c>
      <c r="U51" s="53" t="s">
        <v>1542</v>
      </c>
      <c r="V51" s="216" t="s">
        <v>1797</v>
      </c>
      <c r="W51" s="53" t="s">
        <v>1798</v>
      </c>
      <c r="X51" s="218">
        <v>14.9</v>
      </c>
      <c r="Y51" s="53" t="s">
        <v>622</v>
      </c>
      <c r="Z51" s="53" t="s">
        <v>622</v>
      </c>
      <c r="AA51" s="53" t="s">
        <v>622</v>
      </c>
      <c r="AB51" s="53" t="s">
        <v>1799</v>
      </c>
      <c r="AC51" s="53" t="s">
        <v>1800</v>
      </c>
      <c r="AD51" s="226" t="s">
        <v>1801</v>
      </c>
      <c r="AE51" s="226" t="s">
        <v>1804</v>
      </c>
      <c r="AF51" s="226" t="s">
        <v>211</v>
      </c>
      <c r="AG51" s="226" t="s">
        <v>1807</v>
      </c>
      <c r="AH51" s="217" t="s">
        <v>1809</v>
      </c>
      <c r="AI51" s="226" t="s">
        <v>1811</v>
      </c>
      <c r="AJ51" s="221" t="s">
        <v>650</v>
      </c>
      <c r="AK51" s="226" t="s">
        <v>1812</v>
      </c>
      <c r="AL51" s="226" t="s">
        <v>1815</v>
      </c>
      <c r="AM51" s="226" t="s">
        <v>1821</v>
      </c>
      <c r="AN51" s="226" t="s">
        <v>1826</v>
      </c>
      <c r="AO51" s="226" t="s">
        <v>1831</v>
      </c>
      <c r="AP51" s="226" t="s">
        <v>1836</v>
      </c>
      <c r="AQ51" s="226" t="s">
        <v>1352</v>
      </c>
      <c r="AR51" s="226" t="s">
        <v>1838</v>
      </c>
      <c r="AS51" s="226" t="s">
        <v>622</v>
      </c>
      <c r="AT51" s="226" t="s">
        <v>1839</v>
      </c>
      <c r="AV51" s="581"/>
      <c r="AW51" s="584" t="e">
        <f t="shared" si="0"/>
        <v>#VALUE!</v>
      </c>
    </row>
    <row r="52" spans="1:49" s="66" customFormat="1" ht="15" hidden="1" customHeight="1">
      <c r="A52" s="217">
        <v>1265</v>
      </c>
      <c r="B52" s="52" t="s">
        <v>1216</v>
      </c>
      <c r="C52" s="217" t="s">
        <v>335</v>
      </c>
      <c r="D52" s="217" t="s">
        <v>341</v>
      </c>
      <c r="E52" s="217">
        <v>2</v>
      </c>
      <c r="F52" s="217"/>
      <c r="G52" s="217"/>
      <c r="H52" s="217" t="s">
        <v>211</v>
      </c>
      <c r="I52" s="217" t="s">
        <v>1037</v>
      </c>
      <c r="J52" s="251" t="s">
        <v>219</v>
      </c>
      <c r="K52" s="51"/>
      <c r="L52" s="251"/>
      <c r="M52" s="251"/>
      <c r="N52" s="264">
        <v>43763</v>
      </c>
      <c r="O52" s="264">
        <v>43763</v>
      </c>
      <c r="P52" s="264">
        <v>43833</v>
      </c>
      <c r="Q52" s="264">
        <v>43837</v>
      </c>
      <c r="R52" s="565">
        <v>43845</v>
      </c>
      <c r="S52" s="276" t="s">
        <v>263</v>
      </c>
      <c r="T52" s="53" t="s">
        <v>211</v>
      </c>
      <c r="U52" s="53" t="s">
        <v>1542</v>
      </c>
      <c r="V52" s="216" t="s">
        <v>1797</v>
      </c>
      <c r="W52" s="53" t="s">
        <v>1798</v>
      </c>
      <c r="X52" s="218">
        <v>14.9</v>
      </c>
      <c r="Y52" s="53" t="s">
        <v>622</v>
      </c>
      <c r="Z52" s="53" t="s">
        <v>622</v>
      </c>
      <c r="AA52" s="53" t="s">
        <v>622</v>
      </c>
      <c r="AB52" s="53" t="s">
        <v>1799</v>
      </c>
      <c r="AC52" s="53" t="s">
        <v>1800</v>
      </c>
      <c r="AD52" s="226" t="s">
        <v>1801</v>
      </c>
      <c r="AE52" s="226" t="s">
        <v>1804</v>
      </c>
      <c r="AF52" s="226" t="s">
        <v>211</v>
      </c>
      <c r="AG52" s="226" t="s">
        <v>1807</v>
      </c>
      <c r="AH52" s="217" t="s">
        <v>1809</v>
      </c>
      <c r="AI52" s="226" t="s">
        <v>1811</v>
      </c>
      <c r="AJ52" s="221" t="s">
        <v>650</v>
      </c>
      <c r="AK52" s="226" t="s">
        <v>1812</v>
      </c>
      <c r="AL52" s="226" t="s">
        <v>1815</v>
      </c>
      <c r="AM52" s="226" t="s">
        <v>1821</v>
      </c>
      <c r="AN52" s="226" t="s">
        <v>1826</v>
      </c>
      <c r="AO52" s="226" t="s">
        <v>1831</v>
      </c>
      <c r="AP52" s="226" t="s">
        <v>1836</v>
      </c>
      <c r="AQ52" s="226" t="s">
        <v>1352</v>
      </c>
      <c r="AR52" s="226" t="s">
        <v>1838</v>
      </c>
      <c r="AS52" s="226" t="s">
        <v>622</v>
      </c>
      <c r="AT52" s="226" t="s">
        <v>1839</v>
      </c>
      <c r="AV52" s="581"/>
      <c r="AW52" s="584" t="e">
        <f t="shared" si="0"/>
        <v>#VALUE!</v>
      </c>
    </row>
    <row r="53" spans="1:49" s="66" customFormat="1" ht="15" hidden="1" customHeight="1">
      <c r="A53" s="217">
        <v>1275</v>
      </c>
      <c r="B53" s="52" t="s">
        <v>921</v>
      </c>
      <c r="C53" s="217" t="s">
        <v>345</v>
      </c>
      <c r="D53" s="217" t="s">
        <v>346</v>
      </c>
      <c r="E53" s="154">
        <v>2</v>
      </c>
      <c r="F53" s="154"/>
      <c r="G53" s="155"/>
      <c r="H53" s="217" t="s">
        <v>211</v>
      </c>
      <c r="I53" s="217" t="s">
        <v>1037</v>
      </c>
      <c r="J53" s="259" t="s">
        <v>219</v>
      </c>
      <c r="K53" s="156"/>
      <c r="L53" s="259"/>
      <c r="M53" s="259"/>
      <c r="N53" s="264">
        <v>43763</v>
      </c>
      <c r="O53" s="264">
        <v>43763</v>
      </c>
      <c r="P53" s="264">
        <v>43833</v>
      </c>
      <c r="Q53" s="264">
        <v>43837</v>
      </c>
      <c r="R53" s="565">
        <v>43845</v>
      </c>
      <c r="S53" s="276" t="s">
        <v>263</v>
      </c>
      <c r="T53" s="53" t="s">
        <v>211</v>
      </c>
      <c r="U53" s="53" t="s">
        <v>1542</v>
      </c>
      <c r="V53" s="216" t="s">
        <v>1797</v>
      </c>
      <c r="W53" s="53" t="s">
        <v>1798</v>
      </c>
      <c r="X53" s="419" t="s">
        <v>622</v>
      </c>
      <c r="Y53" s="53" t="s">
        <v>622</v>
      </c>
      <c r="Z53" s="53" t="s">
        <v>622</v>
      </c>
      <c r="AA53" s="53" t="s">
        <v>622</v>
      </c>
      <c r="AB53" s="53" t="s">
        <v>1799</v>
      </c>
      <c r="AC53" s="53" t="s">
        <v>1800</v>
      </c>
      <c r="AD53" s="226" t="s">
        <v>1801</v>
      </c>
      <c r="AE53" s="226" t="s">
        <v>1803</v>
      </c>
      <c r="AF53" s="226" t="s">
        <v>211</v>
      </c>
      <c r="AG53" s="226" t="s">
        <v>1807</v>
      </c>
      <c r="AH53" s="217" t="s">
        <v>1809</v>
      </c>
      <c r="AI53" s="226" t="s">
        <v>1811</v>
      </c>
      <c r="AJ53" s="221" t="s">
        <v>650</v>
      </c>
      <c r="AK53" s="226" t="s">
        <v>213</v>
      </c>
      <c r="AL53" s="226" t="s">
        <v>1814</v>
      </c>
      <c r="AM53" s="142" t="s">
        <v>622</v>
      </c>
      <c r="AN53" s="226" t="s">
        <v>1824</v>
      </c>
      <c r="AO53" s="142" t="s">
        <v>622</v>
      </c>
      <c r="AP53" s="226" t="s">
        <v>1835</v>
      </c>
      <c r="AQ53" s="226" t="s">
        <v>1352</v>
      </c>
      <c r="AR53" s="226" t="s">
        <v>1838</v>
      </c>
      <c r="AS53" s="226" t="s">
        <v>622</v>
      </c>
      <c r="AT53" s="226" t="s">
        <v>1839</v>
      </c>
      <c r="AV53" s="581"/>
      <c r="AW53" s="584" t="e">
        <f t="shared" si="0"/>
        <v>#VALUE!</v>
      </c>
    </row>
    <row r="54" spans="1:49" s="66" customFormat="1" ht="15" hidden="1" customHeight="1">
      <c r="A54" s="217">
        <v>1280</v>
      </c>
      <c r="B54" s="52" t="s">
        <v>922</v>
      </c>
      <c r="C54" s="217" t="s">
        <v>345</v>
      </c>
      <c r="D54" s="217" t="s">
        <v>303</v>
      </c>
      <c r="E54" s="154">
        <v>2</v>
      </c>
      <c r="F54" s="154"/>
      <c r="G54" s="155"/>
      <c r="H54" s="217" t="s">
        <v>211</v>
      </c>
      <c r="I54" s="217" t="s">
        <v>1037</v>
      </c>
      <c r="J54" s="259" t="s">
        <v>219</v>
      </c>
      <c r="K54" s="156"/>
      <c r="L54" s="259"/>
      <c r="M54" s="259"/>
      <c r="N54" s="264">
        <v>43763</v>
      </c>
      <c r="O54" s="264">
        <v>43763</v>
      </c>
      <c r="P54" s="264">
        <v>43833</v>
      </c>
      <c r="Q54" s="264">
        <v>43837</v>
      </c>
      <c r="R54" s="565">
        <v>43845</v>
      </c>
      <c r="S54" s="276" t="s">
        <v>263</v>
      </c>
      <c r="T54" s="53" t="s">
        <v>211</v>
      </c>
      <c r="U54" s="53" t="s">
        <v>1542</v>
      </c>
      <c r="V54" s="216" t="s">
        <v>1797</v>
      </c>
      <c r="W54" s="53" t="s">
        <v>1798</v>
      </c>
      <c r="X54" s="419" t="s">
        <v>622</v>
      </c>
      <c r="Y54" s="53" t="s">
        <v>622</v>
      </c>
      <c r="Z54" s="53" t="s">
        <v>622</v>
      </c>
      <c r="AA54" s="53" t="s">
        <v>622</v>
      </c>
      <c r="AB54" s="53" t="s">
        <v>1799</v>
      </c>
      <c r="AC54" s="53" t="s">
        <v>1800</v>
      </c>
      <c r="AD54" s="226" t="s">
        <v>1801</v>
      </c>
      <c r="AE54" s="226" t="s">
        <v>1803</v>
      </c>
      <c r="AF54" s="226" t="s">
        <v>211</v>
      </c>
      <c r="AG54" s="226" t="s">
        <v>1807</v>
      </c>
      <c r="AH54" s="217" t="s">
        <v>1809</v>
      </c>
      <c r="AI54" s="226" t="s">
        <v>1811</v>
      </c>
      <c r="AJ54" s="221" t="s">
        <v>650</v>
      </c>
      <c r="AK54" s="226" t="s">
        <v>213</v>
      </c>
      <c r="AL54" s="226" t="s">
        <v>1814</v>
      </c>
      <c r="AM54" s="142" t="s">
        <v>622</v>
      </c>
      <c r="AN54" s="226" t="s">
        <v>1824</v>
      </c>
      <c r="AO54" s="142" t="s">
        <v>622</v>
      </c>
      <c r="AP54" s="226" t="s">
        <v>1835</v>
      </c>
      <c r="AQ54" s="226" t="s">
        <v>1352</v>
      </c>
      <c r="AR54" s="226" t="s">
        <v>1838</v>
      </c>
      <c r="AS54" s="226" t="s">
        <v>622</v>
      </c>
      <c r="AT54" s="226" t="s">
        <v>1839</v>
      </c>
      <c r="AV54" s="581"/>
      <c r="AW54" s="584" t="e">
        <f t="shared" si="0"/>
        <v>#VALUE!</v>
      </c>
    </row>
    <row r="55" spans="1:49" s="66" customFormat="1" ht="15" hidden="1" customHeight="1">
      <c r="A55" s="217">
        <v>2125</v>
      </c>
      <c r="B55" s="52" t="s">
        <v>778</v>
      </c>
      <c r="C55" s="217" t="s">
        <v>394</v>
      </c>
      <c r="D55" s="217" t="s">
        <v>396</v>
      </c>
      <c r="E55" s="217">
        <v>1</v>
      </c>
      <c r="F55" s="217"/>
      <c r="G55" s="217"/>
      <c r="H55" s="217" t="s">
        <v>211</v>
      </c>
      <c r="I55" s="217" t="s">
        <v>1205</v>
      </c>
      <c r="J55" s="251" t="s">
        <v>489</v>
      </c>
      <c r="K55" s="51"/>
      <c r="L55" s="251"/>
      <c r="M55" s="251"/>
      <c r="N55" s="531">
        <v>43686</v>
      </c>
      <c r="O55" s="542">
        <v>43728</v>
      </c>
      <c r="P55" s="533">
        <v>43799</v>
      </c>
      <c r="Q55" s="524">
        <v>43803</v>
      </c>
      <c r="R55" s="565">
        <v>43814</v>
      </c>
      <c r="S55" s="276" t="s">
        <v>220</v>
      </c>
      <c r="T55" s="53" t="s">
        <v>211</v>
      </c>
      <c r="U55" s="53" t="s">
        <v>1286</v>
      </c>
      <c r="V55" s="216" t="s">
        <v>1519</v>
      </c>
      <c r="W55" s="53" t="s">
        <v>1407</v>
      </c>
      <c r="X55" s="218">
        <v>18.55</v>
      </c>
      <c r="Y55" s="53" t="s">
        <v>1411</v>
      </c>
      <c r="Z55" s="53">
        <v>17.55</v>
      </c>
      <c r="AA55" s="53">
        <v>16.55</v>
      </c>
      <c r="AB55" s="53" t="s">
        <v>1412</v>
      </c>
      <c r="AC55" s="53" t="s">
        <v>1413</v>
      </c>
      <c r="AD55" s="226" t="s">
        <v>1353</v>
      </c>
      <c r="AE55" s="226" t="s">
        <v>621</v>
      </c>
      <c r="AF55" s="226" t="s">
        <v>623</v>
      </c>
      <c r="AG55" s="226" t="s">
        <v>1327</v>
      </c>
      <c r="AH55" s="217"/>
      <c r="AI55" s="226"/>
      <c r="AJ55" s="221" t="s">
        <v>650</v>
      </c>
      <c r="AK55" s="226" t="s">
        <v>213</v>
      </c>
      <c r="AL55" s="226" t="s">
        <v>687</v>
      </c>
      <c r="AM55" s="226" t="s">
        <v>693</v>
      </c>
      <c r="AN55" s="218" t="s">
        <v>1421</v>
      </c>
      <c r="AO55" s="219" t="s">
        <v>1447</v>
      </c>
      <c r="AP55" s="226" t="s">
        <v>1448</v>
      </c>
      <c r="AQ55" s="226"/>
      <c r="AR55" s="286" t="s">
        <v>1517</v>
      </c>
      <c r="AS55" s="226" t="s">
        <v>1518</v>
      </c>
      <c r="AT55" s="226" t="s">
        <v>1366</v>
      </c>
      <c r="AV55" s="581"/>
      <c r="AW55" s="584" t="e">
        <f t="shared" si="0"/>
        <v>#VALUE!</v>
      </c>
    </row>
    <row r="56" spans="1:49" s="66" customFormat="1" ht="15" hidden="1" customHeight="1">
      <c r="A56" s="217">
        <v>1285</v>
      </c>
      <c r="B56" s="52" t="s">
        <v>755</v>
      </c>
      <c r="C56" s="217" t="s">
        <v>347</v>
      </c>
      <c r="D56" s="217" t="s">
        <v>307</v>
      </c>
      <c r="E56" s="154">
        <v>2</v>
      </c>
      <c r="F56" s="154"/>
      <c r="G56" s="155"/>
      <c r="H56" s="217" t="s">
        <v>211</v>
      </c>
      <c r="I56" s="217" t="s">
        <v>1037</v>
      </c>
      <c r="J56" s="259" t="s">
        <v>219</v>
      </c>
      <c r="K56" s="156"/>
      <c r="L56" s="259"/>
      <c r="M56" s="259"/>
      <c r="N56" s="264">
        <v>43763</v>
      </c>
      <c r="O56" s="264">
        <v>43763</v>
      </c>
      <c r="P56" s="264">
        <v>43833</v>
      </c>
      <c r="Q56" s="264">
        <v>43837</v>
      </c>
      <c r="R56" s="565">
        <v>43845</v>
      </c>
      <c r="S56" s="276" t="s">
        <v>263</v>
      </c>
      <c r="T56" s="53" t="s">
        <v>211</v>
      </c>
      <c r="U56" s="53" t="s">
        <v>1542</v>
      </c>
      <c r="V56" s="216" t="s">
        <v>1797</v>
      </c>
      <c r="W56" s="53" t="s">
        <v>1798</v>
      </c>
      <c r="X56" s="218">
        <v>10.45</v>
      </c>
      <c r="Y56" s="53" t="s">
        <v>622</v>
      </c>
      <c r="Z56" s="53" t="s">
        <v>622</v>
      </c>
      <c r="AA56" s="53" t="s">
        <v>622</v>
      </c>
      <c r="AB56" s="53" t="s">
        <v>1799</v>
      </c>
      <c r="AC56" s="53" t="s">
        <v>1800</v>
      </c>
      <c r="AD56" s="226" t="s">
        <v>1801</v>
      </c>
      <c r="AE56" s="226" t="s">
        <v>1805</v>
      </c>
      <c r="AF56" s="226" t="s">
        <v>211</v>
      </c>
      <c r="AG56" s="221" t="s">
        <v>1808</v>
      </c>
      <c r="AH56" s="217" t="s">
        <v>1809</v>
      </c>
      <c r="AI56" s="226" t="s">
        <v>1811</v>
      </c>
      <c r="AJ56" s="221" t="s">
        <v>650</v>
      </c>
      <c r="AK56" s="226" t="s">
        <v>1084</v>
      </c>
      <c r="AL56" s="226" t="s">
        <v>1816</v>
      </c>
      <c r="AM56" s="226" t="s">
        <v>1822</v>
      </c>
      <c r="AN56" s="226" t="s">
        <v>1827</v>
      </c>
      <c r="AO56" s="226" t="s">
        <v>1832</v>
      </c>
      <c r="AP56" s="226" t="s">
        <v>1837</v>
      </c>
      <c r="AQ56" s="226" t="s">
        <v>1352</v>
      </c>
      <c r="AR56" s="226" t="s">
        <v>1838</v>
      </c>
      <c r="AS56" s="226" t="s">
        <v>622</v>
      </c>
      <c r="AT56" s="226" t="s">
        <v>1839</v>
      </c>
      <c r="AV56" s="581"/>
      <c r="AW56" s="584" t="e">
        <f t="shared" si="0"/>
        <v>#VALUE!</v>
      </c>
    </row>
    <row r="57" spans="1:49" s="66" customFormat="1" ht="15" hidden="1" customHeight="1">
      <c r="A57" s="217">
        <v>1290</v>
      </c>
      <c r="B57" s="52" t="s">
        <v>756</v>
      </c>
      <c r="C57" s="217" t="s">
        <v>347</v>
      </c>
      <c r="D57" s="217" t="s">
        <v>317</v>
      </c>
      <c r="E57" s="154">
        <v>2</v>
      </c>
      <c r="F57" s="154"/>
      <c r="G57" s="155"/>
      <c r="H57" s="217" t="s">
        <v>211</v>
      </c>
      <c r="I57" s="217" t="s">
        <v>1037</v>
      </c>
      <c r="J57" s="259" t="s">
        <v>219</v>
      </c>
      <c r="K57" s="156"/>
      <c r="L57" s="259"/>
      <c r="M57" s="259"/>
      <c r="N57" s="264">
        <v>43763</v>
      </c>
      <c r="O57" s="264">
        <v>43763</v>
      </c>
      <c r="P57" s="264">
        <v>43833</v>
      </c>
      <c r="Q57" s="264">
        <v>43837</v>
      </c>
      <c r="R57" s="565">
        <v>43845</v>
      </c>
      <c r="S57" s="276" t="s">
        <v>263</v>
      </c>
      <c r="T57" s="53" t="s">
        <v>211</v>
      </c>
      <c r="U57" s="53" t="s">
        <v>1542</v>
      </c>
      <c r="V57" s="216" t="s">
        <v>1797</v>
      </c>
      <c r="W57" s="53" t="s">
        <v>1798</v>
      </c>
      <c r="X57" s="218">
        <v>10.45</v>
      </c>
      <c r="Y57" s="53" t="s">
        <v>622</v>
      </c>
      <c r="Z57" s="53" t="s">
        <v>622</v>
      </c>
      <c r="AA57" s="53" t="s">
        <v>622</v>
      </c>
      <c r="AB57" s="53" t="s">
        <v>1799</v>
      </c>
      <c r="AC57" s="53" t="s">
        <v>1800</v>
      </c>
      <c r="AD57" s="226" t="s">
        <v>1801</v>
      </c>
      <c r="AE57" s="226" t="s">
        <v>1805</v>
      </c>
      <c r="AF57" s="226" t="s">
        <v>211</v>
      </c>
      <c r="AG57" s="221" t="s">
        <v>1808</v>
      </c>
      <c r="AH57" s="217" t="s">
        <v>1809</v>
      </c>
      <c r="AI57" s="226" t="s">
        <v>1811</v>
      </c>
      <c r="AJ57" s="221" t="s">
        <v>650</v>
      </c>
      <c r="AK57" s="226" t="s">
        <v>1084</v>
      </c>
      <c r="AL57" s="226" t="s">
        <v>1816</v>
      </c>
      <c r="AM57" s="226" t="s">
        <v>1822</v>
      </c>
      <c r="AN57" s="226" t="s">
        <v>1827</v>
      </c>
      <c r="AO57" s="226" t="s">
        <v>1832</v>
      </c>
      <c r="AP57" s="226" t="s">
        <v>1837</v>
      </c>
      <c r="AQ57" s="226" t="s">
        <v>1352</v>
      </c>
      <c r="AR57" s="226" t="s">
        <v>1838</v>
      </c>
      <c r="AS57" s="226" t="s">
        <v>622</v>
      </c>
      <c r="AT57" s="226" t="s">
        <v>1839</v>
      </c>
      <c r="AV57" s="581"/>
      <c r="AW57" s="584" t="e">
        <f t="shared" si="0"/>
        <v>#VALUE!</v>
      </c>
    </row>
    <row r="58" spans="1:49" s="66" customFormat="1" ht="15" hidden="1" customHeight="1">
      <c r="A58" s="217">
        <v>1295</v>
      </c>
      <c r="B58" s="52" t="s">
        <v>1220</v>
      </c>
      <c r="C58" s="217" t="s">
        <v>347</v>
      </c>
      <c r="D58" s="217" t="s">
        <v>306</v>
      </c>
      <c r="E58" s="154">
        <v>2</v>
      </c>
      <c r="F58" s="154"/>
      <c r="G58" s="155"/>
      <c r="H58" s="217" t="s">
        <v>211</v>
      </c>
      <c r="I58" s="217" t="s">
        <v>1037</v>
      </c>
      <c r="J58" s="259" t="s">
        <v>219</v>
      </c>
      <c r="K58" s="156"/>
      <c r="L58" s="259"/>
      <c r="M58" s="259"/>
      <c r="N58" s="264">
        <v>43763</v>
      </c>
      <c r="O58" s="264">
        <v>43763</v>
      </c>
      <c r="P58" s="264">
        <v>43833</v>
      </c>
      <c r="Q58" s="264">
        <v>43837</v>
      </c>
      <c r="R58" s="565">
        <v>43845</v>
      </c>
      <c r="S58" s="276" t="s">
        <v>263</v>
      </c>
      <c r="T58" s="53" t="s">
        <v>211</v>
      </c>
      <c r="U58" s="53" t="s">
        <v>1542</v>
      </c>
      <c r="V58" s="216" t="s">
        <v>1797</v>
      </c>
      <c r="W58" s="53" t="s">
        <v>1798</v>
      </c>
      <c r="X58" s="218">
        <v>10.45</v>
      </c>
      <c r="Y58" s="53" t="s">
        <v>622</v>
      </c>
      <c r="Z58" s="53" t="s">
        <v>622</v>
      </c>
      <c r="AA58" s="53" t="s">
        <v>622</v>
      </c>
      <c r="AB58" s="53" t="s">
        <v>1799</v>
      </c>
      <c r="AC58" s="53" t="s">
        <v>1800</v>
      </c>
      <c r="AD58" s="226" t="s">
        <v>1801</v>
      </c>
      <c r="AE58" s="226" t="s">
        <v>1805</v>
      </c>
      <c r="AF58" s="226" t="s">
        <v>211</v>
      </c>
      <c r="AG58" s="221" t="s">
        <v>1808</v>
      </c>
      <c r="AH58" s="217" t="s">
        <v>1809</v>
      </c>
      <c r="AI58" s="226" t="s">
        <v>1811</v>
      </c>
      <c r="AJ58" s="221" t="s">
        <v>650</v>
      </c>
      <c r="AK58" s="226" t="s">
        <v>1084</v>
      </c>
      <c r="AL58" s="226" t="s">
        <v>1816</v>
      </c>
      <c r="AM58" s="226" t="s">
        <v>1822</v>
      </c>
      <c r="AN58" s="226" t="s">
        <v>1827</v>
      </c>
      <c r="AO58" s="226" t="s">
        <v>1832</v>
      </c>
      <c r="AP58" s="226" t="s">
        <v>1837</v>
      </c>
      <c r="AQ58" s="226" t="s">
        <v>1352</v>
      </c>
      <c r="AR58" s="226" t="s">
        <v>1838</v>
      </c>
      <c r="AS58" s="226" t="s">
        <v>622</v>
      </c>
      <c r="AT58" s="226" t="s">
        <v>1839</v>
      </c>
      <c r="AV58" s="581"/>
      <c r="AW58" s="584" t="e">
        <f t="shared" si="0"/>
        <v>#VALUE!</v>
      </c>
    </row>
    <row r="59" spans="1:49" s="66" customFormat="1" ht="15" hidden="1" customHeight="1">
      <c r="A59" s="217">
        <v>2161</v>
      </c>
      <c r="B59" s="52" t="s">
        <v>784</v>
      </c>
      <c r="C59" s="217" t="s">
        <v>401</v>
      </c>
      <c r="D59" s="217" t="s">
        <v>408</v>
      </c>
      <c r="E59" s="217">
        <v>1</v>
      </c>
      <c r="F59" s="217"/>
      <c r="G59" s="152">
        <v>43511</v>
      </c>
      <c r="H59" s="217" t="s">
        <v>211</v>
      </c>
      <c r="I59" s="217" t="s">
        <v>1205</v>
      </c>
      <c r="J59" s="251" t="s">
        <v>489</v>
      </c>
      <c r="K59" s="51"/>
      <c r="L59" s="251"/>
      <c r="M59" s="251"/>
      <c r="N59" s="531">
        <v>43686</v>
      </c>
      <c r="O59" s="530">
        <v>43728</v>
      </c>
      <c r="P59" s="533">
        <v>43799</v>
      </c>
      <c r="Q59" s="524">
        <v>43803</v>
      </c>
      <c r="R59" s="565">
        <v>43814</v>
      </c>
      <c r="S59" s="276" t="s">
        <v>220</v>
      </c>
      <c r="T59" s="53" t="s">
        <v>211</v>
      </c>
      <c r="U59" s="53" t="s">
        <v>1286</v>
      </c>
      <c r="V59" s="216" t="s">
        <v>1519</v>
      </c>
      <c r="W59" s="53" t="s">
        <v>1407</v>
      </c>
      <c r="X59" s="218">
        <v>19.8</v>
      </c>
      <c r="Y59" s="53" t="s">
        <v>1411</v>
      </c>
      <c r="Z59" s="53">
        <v>19.2</v>
      </c>
      <c r="AA59" s="53">
        <v>18.8</v>
      </c>
      <c r="AB59" s="53" t="s">
        <v>1412</v>
      </c>
      <c r="AC59" s="53" t="s">
        <v>1413</v>
      </c>
      <c r="AD59" s="226" t="s">
        <v>1353</v>
      </c>
      <c r="AE59" s="226" t="s">
        <v>623</v>
      </c>
      <c r="AF59" s="226"/>
      <c r="AG59" s="226" t="s">
        <v>1327</v>
      </c>
      <c r="AH59" s="217" t="s">
        <v>1356</v>
      </c>
      <c r="AI59" s="226"/>
      <c r="AJ59" s="221" t="s">
        <v>650</v>
      </c>
      <c r="AK59" s="226" t="s">
        <v>213</v>
      </c>
      <c r="AL59" s="226" t="s">
        <v>687</v>
      </c>
      <c r="AM59" s="226" t="s">
        <v>693</v>
      </c>
      <c r="AN59" s="218" t="s">
        <v>1421</v>
      </c>
      <c r="AO59" s="219" t="s">
        <v>1444</v>
      </c>
      <c r="AP59" s="226" t="s">
        <v>1445</v>
      </c>
      <c r="AQ59" s="226"/>
      <c r="AR59" s="286" t="s">
        <v>1517</v>
      </c>
      <c r="AS59" s="226" t="s">
        <v>1518</v>
      </c>
      <c r="AT59" s="226" t="s">
        <v>1366</v>
      </c>
      <c r="AV59" s="581"/>
      <c r="AW59" s="584" t="e">
        <f t="shared" si="0"/>
        <v>#VALUE!</v>
      </c>
    </row>
    <row r="60" spans="1:49" s="66" customFormat="1" ht="15" hidden="1" customHeight="1">
      <c r="A60" s="217">
        <v>1300</v>
      </c>
      <c r="B60" s="52" t="s">
        <v>757</v>
      </c>
      <c r="C60" s="217" t="s">
        <v>350</v>
      </c>
      <c r="D60" s="217" t="s">
        <v>307</v>
      </c>
      <c r="E60" s="154">
        <v>2</v>
      </c>
      <c r="F60" s="154"/>
      <c r="G60" s="155"/>
      <c r="H60" s="217" t="s">
        <v>211</v>
      </c>
      <c r="I60" s="217" t="s">
        <v>484</v>
      </c>
      <c r="J60" s="259" t="s">
        <v>219</v>
      </c>
      <c r="K60" s="156"/>
      <c r="L60" s="259"/>
      <c r="M60" s="259"/>
      <c r="N60" s="264">
        <v>43763</v>
      </c>
      <c r="O60" s="264">
        <v>43763</v>
      </c>
      <c r="P60" s="264">
        <v>43833</v>
      </c>
      <c r="Q60" s="264">
        <v>43837</v>
      </c>
      <c r="R60" s="565">
        <v>43845</v>
      </c>
      <c r="S60" s="276" t="s">
        <v>263</v>
      </c>
      <c r="T60" s="53" t="s">
        <v>211</v>
      </c>
      <c r="U60" s="53" t="s">
        <v>1542</v>
      </c>
      <c r="V60" s="216" t="s">
        <v>1797</v>
      </c>
      <c r="W60" s="53" t="s">
        <v>1798</v>
      </c>
      <c r="X60" s="218">
        <v>8.6999999999999993</v>
      </c>
      <c r="Y60" s="53" t="s">
        <v>622</v>
      </c>
      <c r="Z60" s="53" t="s">
        <v>622</v>
      </c>
      <c r="AA60" s="53" t="s">
        <v>622</v>
      </c>
      <c r="AB60" s="53" t="s">
        <v>1799</v>
      </c>
      <c r="AC60" s="53" t="s">
        <v>1800</v>
      </c>
      <c r="AD60" s="226" t="s">
        <v>1801</v>
      </c>
      <c r="AE60" s="226" t="s">
        <v>1805</v>
      </c>
      <c r="AF60" s="226" t="s">
        <v>211</v>
      </c>
      <c r="AG60" s="226" t="s">
        <v>1807</v>
      </c>
      <c r="AH60" s="217" t="s">
        <v>1809</v>
      </c>
      <c r="AI60" s="226" t="s">
        <v>1811</v>
      </c>
      <c r="AJ60" s="221" t="s">
        <v>650</v>
      </c>
      <c r="AK60" s="226" t="s">
        <v>1084</v>
      </c>
      <c r="AL60" s="226" t="s">
        <v>1816</v>
      </c>
      <c r="AM60" s="226" t="s">
        <v>1822</v>
      </c>
      <c r="AN60" s="226" t="s">
        <v>1827</v>
      </c>
      <c r="AO60" s="226" t="s">
        <v>1833</v>
      </c>
      <c r="AP60" s="226" t="s">
        <v>1837</v>
      </c>
      <c r="AQ60" s="226" t="s">
        <v>1352</v>
      </c>
      <c r="AR60" s="226" t="s">
        <v>1838</v>
      </c>
      <c r="AS60" s="159" t="s">
        <v>622</v>
      </c>
      <c r="AT60" s="226" t="s">
        <v>1839</v>
      </c>
      <c r="AV60" s="581"/>
      <c r="AW60" s="584" t="e">
        <f t="shared" si="0"/>
        <v>#VALUE!</v>
      </c>
    </row>
    <row r="61" spans="1:49" s="66" customFormat="1" ht="15" hidden="1" customHeight="1">
      <c r="A61" s="217">
        <v>1305</v>
      </c>
      <c r="B61" s="52" t="s">
        <v>758</v>
      </c>
      <c r="C61" s="217" t="s">
        <v>350</v>
      </c>
      <c r="D61" s="217" t="s">
        <v>317</v>
      </c>
      <c r="E61" s="154">
        <v>2</v>
      </c>
      <c r="F61" s="154"/>
      <c r="G61" s="155"/>
      <c r="H61" s="217" t="s">
        <v>211</v>
      </c>
      <c r="I61" s="217" t="s">
        <v>484</v>
      </c>
      <c r="J61" s="259" t="s">
        <v>219</v>
      </c>
      <c r="K61" s="156"/>
      <c r="L61" s="259"/>
      <c r="M61" s="259"/>
      <c r="N61" s="264">
        <v>43763</v>
      </c>
      <c r="O61" s="264">
        <v>43763</v>
      </c>
      <c r="P61" s="264">
        <v>43833</v>
      </c>
      <c r="Q61" s="264">
        <v>43837</v>
      </c>
      <c r="R61" s="565">
        <v>43845</v>
      </c>
      <c r="S61" s="276" t="s">
        <v>263</v>
      </c>
      <c r="T61" s="53" t="s">
        <v>211</v>
      </c>
      <c r="U61" s="53" t="s">
        <v>1542</v>
      </c>
      <c r="V61" s="216" t="s">
        <v>1797</v>
      </c>
      <c r="W61" s="53" t="s">
        <v>1798</v>
      </c>
      <c r="X61" s="218">
        <v>8.6999999999999993</v>
      </c>
      <c r="Y61" s="53" t="s">
        <v>622</v>
      </c>
      <c r="Z61" s="53" t="s">
        <v>622</v>
      </c>
      <c r="AA61" s="53" t="s">
        <v>622</v>
      </c>
      <c r="AB61" s="53" t="s">
        <v>1799</v>
      </c>
      <c r="AC61" s="53" t="s">
        <v>1800</v>
      </c>
      <c r="AD61" s="226" t="s">
        <v>1801</v>
      </c>
      <c r="AE61" s="226" t="s">
        <v>1805</v>
      </c>
      <c r="AF61" s="226" t="s">
        <v>211</v>
      </c>
      <c r="AG61" s="226" t="s">
        <v>1807</v>
      </c>
      <c r="AH61" s="217" t="s">
        <v>1809</v>
      </c>
      <c r="AI61" s="226" t="s">
        <v>1811</v>
      </c>
      <c r="AJ61" s="221" t="s">
        <v>650</v>
      </c>
      <c r="AK61" s="226" t="s">
        <v>1084</v>
      </c>
      <c r="AL61" s="226" t="s">
        <v>1816</v>
      </c>
      <c r="AM61" s="226" t="s">
        <v>1822</v>
      </c>
      <c r="AN61" s="226" t="s">
        <v>1827</v>
      </c>
      <c r="AO61" s="226" t="s">
        <v>1833</v>
      </c>
      <c r="AP61" s="226" t="s">
        <v>1837</v>
      </c>
      <c r="AQ61" s="226" t="s">
        <v>1352</v>
      </c>
      <c r="AR61" s="226" t="s">
        <v>1838</v>
      </c>
      <c r="AS61" s="159" t="s">
        <v>622</v>
      </c>
      <c r="AT61" s="226" t="s">
        <v>1839</v>
      </c>
      <c r="AV61" s="581"/>
      <c r="AW61" s="584" t="e">
        <f t="shared" si="0"/>
        <v>#VALUE!</v>
      </c>
    </row>
    <row r="62" spans="1:49" s="66" customFormat="1" ht="15" hidden="1" customHeight="1">
      <c r="A62" s="217">
        <v>1310</v>
      </c>
      <c r="B62" s="52" t="s">
        <v>759</v>
      </c>
      <c r="C62" s="217" t="s">
        <v>350</v>
      </c>
      <c r="D62" s="217" t="s">
        <v>306</v>
      </c>
      <c r="E62" s="154">
        <v>2</v>
      </c>
      <c r="F62" s="154"/>
      <c r="G62" s="155"/>
      <c r="H62" s="217" t="s">
        <v>211</v>
      </c>
      <c r="I62" s="217" t="s">
        <v>484</v>
      </c>
      <c r="J62" s="259" t="s">
        <v>219</v>
      </c>
      <c r="K62" s="156"/>
      <c r="L62" s="259"/>
      <c r="M62" s="259"/>
      <c r="N62" s="264">
        <v>43763</v>
      </c>
      <c r="O62" s="264">
        <v>43763</v>
      </c>
      <c r="P62" s="264">
        <v>43833</v>
      </c>
      <c r="Q62" s="264">
        <v>43837</v>
      </c>
      <c r="R62" s="565">
        <v>43845</v>
      </c>
      <c r="S62" s="276" t="s">
        <v>263</v>
      </c>
      <c r="T62" s="53" t="s">
        <v>211</v>
      </c>
      <c r="U62" s="53" t="s">
        <v>1542</v>
      </c>
      <c r="V62" s="216" t="s">
        <v>1797</v>
      </c>
      <c r="W62" s="53" t="s">
        <v>1798</v>
      </c>
      <c r="X62" s="218">
        <v>8.6999999999999993</v>
      </c>
      <c r="Y62" s="53" t="s">
        <v>622</v>
      </c>
      <c r="Z62" s="53" t="s">
        <v>622</v>
      </c>
      <c r="AA62" s="53" t="s">
        <v>622</v>
      </c>
      <c r="AB62" s="53" t="s">
        <v>1799</v>
      </c>
      <c r="AC62" s="53" t="s">
        <v>1800</v>
      </c>
      <c r="AD62" s="226" t="s">
        <v>1801</v>
      </c>
      <c r="AE62" s="226" t="s">
        <v>1805</v>
      </c>
      <c r="AF62" s="226" t="s">
        <v>211</v>
      </c>
      <c r="AG62" s="226" t="s">
        <v>1807</v>
      </c>
      <c r="AH62" s="217" t="s">
        <v>1809</v>
      </c>
      <c r="AI62" s="226" t="s">
        <v>1811</v>
      </c>
      <c r="AJ62" s="221" t="s">
        <v>650</v>
      </c>
      <c r="AK62" s="226" t="s">
        <v>1084</v>
      </c>
      <c r="AL62" s="226" t="s">
        <v>1816</v>
      </c>
      <c r="AM62" s="226" t="s">
        <v>1822</v>
      </c>
      <c r="AN62" s="226" t="s">
        <v>1827</v>
      </c>
      <c r="AO62" s="226" t="s">
        <v>1833</v>
      </c>
      <c r="AP62" s="226" t="s">
        <v>1837</v>
      </c>
      <c r="AQ62" s="226" t="s">
        <v>1352</v>
      </c>
      <c r="AR62" s="226" t="s">
        <v>1838</v>
      </c>
      <c r="AS62" s="159" t="s">
        <v>622</v>
      </c>
      <c r="AT62" s="226" t="s">
        <v>1839</v>
      </c>
      <c r="AV62" s="581"/>
      <c r="AW62" s="584" t="e">
        <f t="shared" si="0"/>
        <v>#VALUE!</v>
      </c>
    </row>
    <row r="63" spans="1:49" s="66" customFormat="1" ht="15" hidden="1" customHeight="1">
      <c r="A63" s="217">
        <v>1325</v>
      </c>
      <c r="B63" s="52" t="s">
        <v>903</v>
      </c>
      <c r="C63" s="217" t="s">
        <v>352</v>
      </c>
      <c r="D63" s="217" t="s">
        <v>314</v>
      </c>
      <c r="E63" s="217">
        <v>1</v>
      </c>
      <c r="F63" s="217"/>
      <c r="G63" s="217"/>
      <c r="H63" s="217" t="s">
        <v>211</v>
      </c>
      <c r="I63" s="217" t="s">
        <v>485</v>
      </c>
      <c r="J63" s="251" t="s">
        <v>219</v>
      </c>
      <c r="K63" s="195" t="s">
        <v>1756</v>
      </c>
      <c r="L63" s="250"/>
      <c r="M63" s="250"/>
      <c r="N63" s="263">
        <f>O63-31</f>
        <v>43691</v>
      </c>
      <c r="O63" s="320">
        <v>43722</v>
      </c>
      <c r="P63" s="533">
        <v>43799</v>
      </c>
      <c r="Q63" s="524">
        <v>43803</v>
      </c>
      <c r="R63" s="535">
        <v>43814</v>
      </c>
      <c r="S63" s="276" t="s">
        <v>220</v>
      </c>
      <c r="T63" s="53" t="s">
        <v>221</v>
      </c>
      <c r="U63" s="53" t="s">
        <v>258</v>
      </c>
      <c r="V63" s="53" t="s">
        <v>1304</v>
      </c>
      <c r="W63" s="53" t="s">
        <v>1382</v>
      </c>
      <c r="X63" s="218">
        <v>17.8</v>
      </c>
      <c r="Y63" s="53" t="s">
        <v>1305</v>
      </c>
      <c r="Z63" s="53">
        <v>16.8</v>
      </c>
      <c r="AA63" s="53">
        <v>15.8</v>
      </c>
      <c r="AB63" s="213" t="s">
        <v>1306</v>
      </c>
      <c r="AC63" s="53" t="s">
        <v>1307</v>
      </c>
      <c r="AD63" s="226" t="s">
        <v>586</v>
      </c>
      <c r="AE63" s="226" t="s">
        <v>587</v>
      </c>
      <c r="AF63" s="226" t="s">
        <v>634</v>
      </c>
      <c r="AG63" s="226" t="s">
        <v>1313</v>
      </c>
      <c r="AH63" s="217"/>
      <c r="AI63" s="226"/>
      <c r="AJ63" s="226" t="s">
        <v>650</v>
      </c>
      <c r="AK63" s="226" t="s">
        <v>651</v>
      </c>
      <c r="AL63" s="226" t="s">
        <v>679</v>
      </c>
      <c r="AM63" s="218" t="s">
        <v>691</v>
      </c>
      <c r="AN63" s="218" t="s">
        <v>1421</v>
      </c>
      <c r="AO63" s="219">
        <v>1.04</v>
      </c>
      <c r="AP63" s="226">
        <v>1500</v>
      </c>
      <c r="AQ63" s="226" t="s">
        <v>1314</v>
      </c>
      <c r="AR63" s="226" t="s">
        <v>1316</v>
      </c>
      <c r="AS63" s="226" t="s">
        <v>1486</v>
      </c>
      <c r="AT63" s="226" t="s">
        <v>1423</v>
      </c>
      <c r="AV63" s="581">
        <v>40</v>
      </c>
      <c r="AW63" s="584">
        <f t="shared" si="0"/>
        <v>41.6</v>
      </c>
    </row>
    <row r="64" spans="1:49" s="66" customFormat="1" ht="15" hidden="1" customHeight="1">
      <c r="A64" s="217">
        <v>1330</v>
      </c>
      <c r="B64" s="52" t="s">
        <v>908</v>
      </c>
      <c r="C64" s="217" t="s">
        <v>353</v>
      </c>
      <c r="D64" s="217" t="s">
        <v>301</v>
      </c>
      <c r="E64" s="217">
        <v>1</v>
      </c>
      <c r="F64" s="217"/>
      <c r="G64" s="217"/>
      <c r="H64" s="217" t="s">
        <v>211</v>
      </c>
      <c r="I64" s="217" t="s">
        <v>485</v>
      </c>
      <c r="J64" s="251" t="s">
        <v>219</v>
      </c>
      <c r="K64" s="195" t="s">
        <v>1760</v>
      </c>
      <c r="L64" s="250"/>
      <c r="M64" s="250"/>
      <c r="N64" s="424" t="s">
        <v>1796</v>
      </c>
      <c r="O64" s="320">
        <v>43722</v>
      </c>
      <c r="P64" s="533">
        <v>43799</v>
      </c>
      <c r="Q64" s="524">
        <v>43803</v>
      </c>
      <c r="R64" s="535">
        <v>43814</v>
      </c>
      <c r="S64" s="277" t="s">
        <v>220</v>
      </c>
      <c r="T64" s="53" t="s">
        <v>221</v>
      </c>
      <c r="U64" s="53" t="s">
        <v>258</v>
      </c>
      <c r="V64" s="53" t="s">
        <v>1304</v>
      </c>
      <c r="W64" s="53" t="s">
        <v>1382</v>
      </c>
      <c r="X64" s="218">
        <v>10.8</v>
      </c>
      <c r="Y64" s="53" t="s">
        <v>1305</v>
      </c>
      <c r="Z64" s="53" t="s">
        <v>1305</v>
      </c>
      <c r="AA64" s="53" t="s">
        <v>1305</v>
      </c>
      <c r="AB64" s="213" t="s">
        <v>1306</v>
      </c>
      <c r="AC64" s="53" t="s">
        <v>1307</v>
      </c>
      <c r="AD64" s="226" t="s">
        <v>145</v>
      </c>
      <c r="AE64" s="286" t="s">
        <v>594</v>
      </c>
      <c r="AF64" s="226" t="s">
        <v>211</v>
      </c>
      <c r="AG64" s="159" t="s">
        <v>1327</v>
      </c>
      <c r="AH64" s="217"/>
      <c r="AI64" s="226"/>
      <c r="AJ64" s="226" t="s">
        <v>650</v>
      </c>
      <c r="AK64" s="221" t="s">
        <v>653</v>
      </c>
      <c r="AL64" s="221" t="s">
        <v>673</v>
      </c>
      <c r="AM64" s="220">
        <v>6.4</v>
      </c>
      <c r="AN64" s="218" t="s">
        <v>1248</v>
      </c>
      <c r="AO64" s="219">
        <v>0.65</v>
      </c>
      <c r="AP64" s="226">
        <v>3000</v>
      </c>
      <c r="AQ64" s="226" t="s">
        <v>1328</v>
      </c>
      <c r="AR64" s="226" t="s">
        <v>1329</v>
      </c>
      <c r="AS64" s="159" t="s">
        <v>1331</v>
      </c>
      <c r="AT64" s="159" t="s">
        <v>1330</v>
      </c>
      <c r="AV64" s="581">
        <v>45</v>
      </c>
      <c r="AW64" s="584">
        <f t="shared" si="0"/>
        <v>29.25</v>
      </c>
    </row>
    <row r="65" spans="1:49" s="66" customFormat="1" ht="15" hidden="1" customHeight="1">
      <c r="A65" s="217">
        <v>1335</v>
      </c>
      <c r="B65" s="52" t="s">
        <v>904</v>
      </c>
      <c r="C65" s="217" t="s">
        <v>354</v>
      </c>
      <c r="D65" s="217" t="s">
        <v>310</v>
      </c>
      <c r="E65" s="217">
        <v>1</v>
      </c>
      <c r="F65" s="217"/>
      <c r="G65" s="217"/>
      <c r="H65" s="217" t="s">
        <v>211</v>
      </c>
      <c r="I65" s="217" t="s">
        <v>485</v>
      </c>
      <c r="J65" s="251" t="s">
        <v>219</v>
      </c>
      <c r="K65" s="51" t="s">
        <v>1756</v>
      </c>
      <c r="L65" s="250"/>
      <c r="M65" s="250"/>
      <c r="N65" s="263">
        <f>O65-31</f>
        <v>43691</v>
      </c>
      <c r="O65" s="320">
        <v>43722</v>
      </c>
      <c r="P65" s="533">
        <v>43799</v>
      </c>
      <c r="Q65" s="524">
        <v>43803</v>
      </c>
      <c r="R65" s="535">
        <v>43814</v>
      </c>
      <c r="S65" s="276" t="s">
        <v>220</v>
      </c>
      <c r="T65" s="53" t="s">
        <v>221</v>
      </c>
      <c r="U65" s="53" t="s">
        <v>258</v>
      </c>
      <c r="V65" s="53" t="s">
        <v>1304</v>
      </c>
      <c r="W65" s="53" t="s">
        <v>1382</v>
      </c>
      <c r="X65" s="218">
        <v>10.8</v>
      </c>
      <c r="Y65" s="53" t="s">
        <v>1305</v>
      </c>
      <c r="Z65" s="53" t="s">
        <v>1305</v>
      </c>
      <c r="AA65" s="53" t="s">
        <v>1305</v>
      </c>
      <c r="AB65" s="213" t="s">
        <v>1306</v>
      </c>
      <c r="AC65" s="53" t="s">
        <v>1307</v>
      </c>
      <c r="AD65" s="226" t="s">
        <v>586</v>
      </c>
      <c r="AE65" s="226" t="s">
        <v>587</v>
      </c>
      <c r="AF65" s="226" t="s">
        <v>634</v>
      </c>
      <c r="AG65" s="226" t="s">
        <v>1313</v>
      </c>
      <c r="AH65" s="217"/>
      <c r="AI65" s="226"/>
      <c r="AJ65" s="226" t="s">
        <v>650</v>
      </c>
      <c r="AK65" s="226" t="s">
        <v>651</v>
      </c>
      <c r="AL65" s="226" t="s">
        <v>668</v>
      </c>
      <c r="AM65" s="218">
        <v>3.9</v>
      </c>
      <c r="AN65" s="218" t="s">
        <v>1249</v>
      </c>
      <c r="AO65" s="219">
        <v>2.0699999999999998</v>
      </c>
      <c r="AP65" s="226">
        <v>1500</v>
      </c>
      <c r="AQ65" s="226" t="s">
        <v>1314</v>
      </c>
      <c r="AR65" s="226" t="s">
        <v>1316</v>
      </c>
      <c r="AS65" s="226" t="s">
        <v>1486</v>
      </c>
      <c r="AT65" s="226" t="s">
        <v>1344</v>
      </c>
      <c r="AV65" s="581">
        <v>130</v>
      </c>
      <c r="AW65" s="584">
        <f t="shared" si="0"/>
        <v>269.09999999999997</v>
      </c>
    </row>
    <row r="66" spans="1:49" s="66" customFormat="1" ht="15" hidden="1" customHeight="1">
      <c r="A66" s="217">
        <v>1340</v>
      </c>
      <c r="B66" s="52" t="s">
        <v>905</v>
      </c>
      <c r="C66" s="217" t="s">
        <v>354</v>
      </c>
      <c r="D66" s="217" t="s">
        <v>307</v>
      </c>
      <c r="E66" s="217">
        <v>1</v>
      </c>
      <c r="F66" s="217"/>
      <c r="G66" s="217"/>
      <c r="H66" s="217" t="s">
        <v>211</v>
      </c>
      <c r="I66" s="217" t="s">
        <v>485</v>
      </c>
      <c r="J66" s="251" t="s">
        <v>219</v>
      </c>
      <c r="K66" s="51" t="s">
        <v>1756</v>
      </c>
      <c r="L66" s="250"/>
      <c r="M66" s="250"/>
      <c r="N66" s="263">
        <f>O66-31</f>
        <v>43691</v>
      </c>
      <c r="O66" s="320">
        <v>43722</v>
      </c>
      <c r="P66" s="533">
        <v>43799</v>
      </c>
      <c r="Q66" s="524">
        <v>43803</v>
      </c>
      <c r="R66" s="535">
        <v>43814</v>
      </c>
      <c r="S66" s="276" t="s">
        <v>220</v>
      </c>
      <c r="T66" s="53" t="s">
        <v>221</v>
      </c>
      <c r="U66" s="53" t="s">
        <v>258</v>
      </c>
      <c r="V66" s="53" t="s">
        <v>1304</v>
      </c>
      <c r="W66" s="53" t="s">
        <v>1309</v>
      </c>
      <c r="X66" s="218">
        <v>12.8</v>
      </c>
      <c r="Y66" s="53" t="s">
        <v>1305</v>
      </c>
      <c r="Z66" s="53" t="s">
        <v>1305</v>
      </c>
      <c r="AA66" s="53" t="s">
        <v>1305</v>
      </c>
      <c r="AB66" s="213" t="s">
        <v>1306</v>
      </c>
      <c r="AC66" s="53" t="s">
        <v>1307</v>
      </c>
      <c r="AD66" s="226" t="s">
        <v>586</v>
      </c>
      <c r="AE66" s="226" t="s">
        <v>587</v>
      </c>
      <c r="AF66" s="226" t="s">
        <v>634</v>
      </c>
      <c r="AG66" s="226" t="s">
        <v>1313</v>
      </c>
      <c r="AH66" s="217"/>
      <c r="AI66" s="226"/>
      <c r="AJ66" s="226" t="s">
        <v>650</v>
      </c>
      <c r="AK66" s="226" t="s">
        <v>651</v>
      </c>
      <c r="AL66" s="226" t="s">
        <v>668</v>
      </c>
      <c r="AM66" s="218">
        <v>3.9</v>
      </c>
      <c r="AN66" s="218" t="s">
        <v>1249</v>
      </c>
      <c r="AO66" s="219">
        <v>2.0699999999999998</v>
      </c>
      <c r="AP66" s="226">
        <v>1500</v>
      </c>
      <c r="AQ66" s="226" t="s">
        <v>1314</v>
      </c>
      <c r="AR66" s="226" t="s">
        <v>1316</v>
      </c>
      <c r="AS66" s="226" t="s">
        <v>1486</v>
      </c>
      <c r="AT66" s="226" t="s">
        <v>1344</v>
      </c>
      <c r="AV66" s="581">
        <v>90</v>
      </c>
      <c r="AW66" s="584">
        <f t="shared" si="0"/>
        <v>186.29999999999998</v>
      </c>
    </row>
    <row r="67" spans="1:49" s="66" customFormat="1" ht="15" customHeight="1">
      <c r="A67" s="217">
        <v>1180</v>
      </c>
      <c r="B67" s="52" t="s">
        <v>943</v>
      </c>
      <c r="C67" s="217" t="s">
        <v>325</v>
      </c>
      <c r="D67" s="217" t="s">
        <v>319</v>
      </c>
      <c r="E67" s="181">
        <v>2</v>
      </c>
      <c r="F67" s="217"/>
      <c r="G67" s="152">
        <v>43528</v>
      </c>
      <c r="H67" s="217" t="s">
        <v>211</v>
      </c>
      <c r="I67" s="217" t="s">
        <v>1176</v>
      </c>
      <c r="J67" s="251" t="s">
        <v>219</v>
      </c>
      <c r="K67" s="51"/>
      <c r="L67" s="251"/>
      <c r="M67" s="251"/>
      <c r="N67" s="525" t="s">
        <v>94</v>
      </c>
      <c r="O67" s="525">
        <v>43784</v>
      </c>
      <c r="P67" s="523">
        <v>43826</v>
      </c>
      <c r="Q67" s="526">
        <v>43833</v>
      </c>
      <c r="R67" s="639">
        <v>43845</v>
      </c>
      <c r="S67" s="276" t="s">
        <v>267</v>
      </c>
      <c r="T67" s="53" t="s">
        <v>211</v>
      </c>
      <c r="U67" s="53" t="s">
        <v>580</v>
      </c>
      <c r="V67" s="229" t="s">
        <v>1526</v>
      </c>
      <c r="W67" s="229" t="s">
        <v>1309</v>
      </c>
      <c r="X67" s="218">
        <v>21.75</v>
      </c>
      <c r="Y67" s="229" t="s">
        <v>1369</v>
      </c>
      <c r="Z67" s="301" t="s">
        <v>1370</v>
      </c>
      <c r="AA67" s="301" t="s">
        <v>1371</v>
      </c>
      <c r="AB67" s="298" t="s">
        <v>1372</v>
      </c>
      <c r="AC67" s="298" t="s">
        <v>1373</v>
      </c>
      <c r="AD67" s="226" t="s">
        <v>595</v>
      </c>
      <c r="AE67" s="226" t="s">
        <v>602</v>
      </c>
      <c r="AF67" s="226"/>
      <c r="AG67" s="231" t="s">
        <v>1374</v>
      </c>
      <c r="AH67" s="217" t="s">
        <v>211</v>
      </c>
      <c r="AI67" s="226"/>
      <c r="AJ67" s="226" t="s">
        <v>650</v>
      </c>
      <c r="AK67" s="226" t="s">
        <v>1084</v>
      </c>
      <c r="AL67" s="231" t="s">
        <v>1396</v>
      </c>
      <c r="AM67" s="232">
        <v>5.2</v>
      </c>
      <c r="AN67" s="231" t="s">
        <v>1247</v>
      </c>
      <c r="AO67" s="233">
        <v>1.49</v>
      </c>
      <c r="AP67" s="226" t="s">
        <v>211</v>
      </c>
      <c r="AQ67" s="231" t="s">
        <v>1369</v>
      </c>
      <c r="AR67" s="237" t="s">
        <v>211</v>
      </c>
      <c r="AS67" s="231" t="s">
        <v>1380</v>
      </c>
      <c r="AT67" s="231" t="s">
        <v>1381</v>
      </c>
      <c r="AV67" s="581"/>
      <c r="AW67" s="584">
        <f t="shared" si="0"/>
        <v>0</v>
      </c>
    </row>
    <row r="68" spans="1:49" s="66" customFormat="1" ht="15" customHeight="1">
      <c r="A68" s="217">
        <v>1355</v>
      </c>
      <c r="B68" s="52" t="s">
        <v>906</v>
      </c>
      <c r="C68" s="52" t="s">
        <v>355</v>
      </c>
      <c r="D68" s="217" t="s">
        <v>356</v>
      </c>
      <c r="E68" s="181">
        <v>2</v>
      </c>
      <c r="F68" s="217"/>
      <c r="G68" s="152">
        <v>43384</v>
      </c>
      <c r="H68" s="217" t="s">
        <v>211</v>
      </c>
      <c r="I68" s="217" t="s">
        <v>485</v>
      </c>
      <c r="J68" s="251" t="s">
        <v>219</v>
      </c>
      <c r="K68" s="51"/>
      <c r="L68" s="251"/>
      <c r="M68" s="251"/>
      <c r="N68" s="525" t="s">
        <v>94</v>
      </c>
      <c r="O68" s="525">
        <v>43784</v>
      </c>
      <c r="P68" s="523">
        <v>43826</v>
      </c>
      <c r="Q68" s="524">
        <v>43833</v>
      </c>
      <c r="R68" s="565">
        <v>43845</v>
      </c>
      <c r="S68" s="276" t="s">
        <v>267</v>
      </c>
      <c r="T68" s="53" t="s">
        <v>211</v>
      </c>
      <c r="U68" s="53" t="s">
        <v>580</v>
      </c>
      <c r="V68" s="229" t="s">
        <v>1526</v>
      </c>
      <c r="W68" s="53" t="s">
        <v>1309</v>
      </c>
      <c r="X68" s="218">
        <v>12.8</v>
      </c>
      <c r="Y68" s="235" t="s">
        <v>1386</v>
      </c>
      <c r="Z68" s="301" t="s">
        <v>1370</v>
      </c>
      <c r="AA68" s="301" t="s">
        <v>1371</v>
      </c>
      <c r="AB68" s="298" t="s">
        <v>1372</v>
      </c>
      <c r="AC68" s="298" t="s">
        <v>1373</v>
      </c>
      <c r="AD68" s="226" t="s">
        <v>222</v>
      </c>
      <c r="AE68" s="226">
        <v>9024</v>
      </c>
      <c r="AF68" s="226"/>
      <c r="AG68" s="237" t="s">
        <v>1327</v>
      </c>
      <c r="AH68" s="217" t="s">
        <v>1318</v>
      </c>
      <c r="AI68" s="226"/>
      <c r="AJ68" s="226" t="s">
        <v>650</v>
      </c>
      <c r="AK68" s="226" t="s">
        <v>651</v>
      </c>
      <c r="AL68" s="237" t="s">
        <v>683</v>
      </c>
      <c r="AM68" s="232">
        <v>3.95</v>
      </c>
      <c r="AN68" s="232" t="s">
        <v>1258</v>
      </c>
      <c r="AO68" s="233">
        <v>2.35</v>
      </c>
      <c r="AP68" s="231" t="s">
        <v>1389</v>
      </c>
      <c r="AQ68" s="231" t="s">
        <v>1369</v>
      </c>
      <c r="AR68" s="237" t="s">
        <v>211</v>
      </c>
      <c r="AS68" s="231" t="s">
        <v>1380</v>
      </c>
      <c r="AT68" s="231" t="s">
        <v>1381</v>
      </c>
      <c r="AV68" s="581"/>
      <c r="AW68" s="584">
        <f t="shared" si="0"/>
        <v>0</v>
      </c>
    </row>
    <row r="69" spans="1:49" s="66" customFormat="1" ht="15" hidden="1" customHeight="1">
      <c r="A69" s="217">
        <v>1365</v>
      </c>
      <c r="B69" s="52" t="s">
        <v>909</v>
      </c>
      <c r="C69" s="217" t="s">
        <v>357</v>
      </c>
      <c r="D69" s="217" t="s">
        <v>296</v>
      </c>
      <c r="E69" s="217">
        <v>3</v>
      </c>
      <c r="F69" s="217"/>
      <c r="G69" s="217"/>
      <c r="H69" s="217" t="s">
        <v>211</v>
      </c>
      <c r="I69" s="217" t="s">
        <v>485</v>
      </c>
      <c r="J69" s="251" t="s">
        <v>219</v>
      </c>
      <c r="K69" s="51" t="s">
        <v>1758</v>
      </c>
      <c r="L69" s="251"/>
      <c r="M69" s="251"/>
      <c r="N69" s="264" t="s">
        <v>1788</v>
      </c>
      <c r="O69" s="320">
        <v>43778</v>
      </c>
      <c r="P69" s="533">
        <v>43862</v>
      </c>
      <c r="Q69" s="524">
        <v>43866</v>
      </c>
      <c r="R69" s="535">
        <v>43876</v>
      </c>
      <c r="S69" s="276" t="s">
        <v>220</v>
      </c>
      <c r="T69" s="53" t="s">
        <v>221</v>
      </c>
      <c r="U69" s="53" t="s">
        <v>258</v>
      </c>
      <c r="V69" s="53" t="s">
        <v>1304</v>
      </c>
      <c r="W69" s="53" t="s">
        <v>1309</v>
      </c>
      <c r="X69" s="218">
        <v>15.8</v>
      </c>
      <c r="Y69" s="53" t="s">
        <v>1305</v>
      </c>
      <c r="Z69" s="53" t="s">
        <v>1305</v>
      </c>
      <c r="AA69" s="53" t="s">
        <v>1305</v>
      </c>
      <c r="AB69" s="213" t="s">
        <v>1306</v>
      </c>
      <c r="AC69" s="53" t="s">
        <v>1307</v>
      </c>
      <c r="AD69" s="226" t="s">
        <v>222</v>
      </c>
      <c r="AE69" s="226" t="s">
        <v>589</v>
      </c>
      <c r="AF69" s="226" t="s">
        <v>636</v>
      </c>
      <c r="AG69" s="226" t="s">
        <v>1327</v>
      </c>
      <c r="AH69" s="217" t="s">
        <v>1318</v>
      </c>
      <c r="AI69" s="226"/>
      <c r="AJ69" s="226" t="s">
        <v>650</v>
      </c>
      <c r="AK69" s="226" t="s">
        <v>213</v>
      </c>
      <c r="AL69" s="226" t="s">
        <v>670</v>
      </c>
      <c r="AM69" s="218">
        <v>4.8499999999999996</v>
      </c>
      <c r="AN69" s="218" t="s">
        <v>1250</v>
      </c>
      <c r="AO69" s="219">
        <v>0.93</v>
      </c>
      <c r="AP69" s="226">
        <v>3000</v>
      </c>
      <c r="AQ69" s="226"/>
      <c r="AR69" s="226" t="s">
        <v>1324</v>
      </c>
      <c r="AS69" s="226" t="s">
        <v>1325</v>
      </c>
      <c r="AT69" s="226" t="s">
        <v>1326</v>
      </c>
      <c r="AV69" s="581">
        <v>130</v>
      </c>
      <c r="AW69" s="584">
        <f t="shared" ref="AW69:AW132" si="1">AO69*AV69</f>
        <v>120.9</v>
      </c>
    </row>
    <row r="70" spans="1:49" s="66" customFormat="1" ht="15" hidden="1" customHeight="1">
      <c r="A70" s="217">
        <v>1370</v>
      </c>
      <c r="B70" s="52" t="s">
        <v>888</v>
      </c>
      <c r="C70" s="217" t="s">
        <v>358</v>
      </c>
      <c r="D70" s="52" t="s">
        <v>1547</v>
      </c>
      <c r="E70" s="217">
        <v>3</v>
      </c>
      <c r="F70" s="217"/>
      <c r="G70" s="217"/>
      <c r="H70" s="217" t="s">
        <v>211</v>
      </c>
      <c r="I70" s="217" t="s">
        <v>486</v>
      </c>
      <c r="J70" s="251" t="s">
        <v>219</v>
      </c>
      <c r="K70" s="51"/>
      <c r="L70" s="251"/>
      <c r="M70" s="251"/>
      <c r="N70" s="292">
        <f>O70-90</f>
        <v>43688</v>
      </c>
      <c r="O70" s="320">
        <v>43778</v>
      </c>
      <c r="P70" s="533">
        <v>43862</v>
      </c>
      <c r="Q70" s="524">
        <v>43866</v>
      </c>
      <c r="R70" s="535">
        <v>43876</v>
      </c>
      <c r="S70" s="276" t="s">
        <v>220</v>
      </c>
      <c r="T70" s="53" t="s">
        <v>221</v>
      </c>
      <c r="U70" s="53" t="s">
        <v>258</v>
      </c>
      <c r="V70" s="53" t="s">
        <v>1304</v>
      </c>
      <c r="W70" s="53" t="s">
        <v>1309</v>
      </c>
      <c r="X70" s="218">
        <v>15.8</v>
      </c>
      <c r="Y70" s="53" t="s">
        <v>1305</v>
      </c>
      <c r="Z70" s="53" t="s">
        <v>1305</v>
      </c>
      <c r="AA70" s="53" t="s">
        <v>1305</v>
      </c>
      <c r="AB70" s="213" t="s">
        <v>1306</v>
      </c>
      <c r="AC70" s="53" t="s">
        <v>1307</v>
      </c>
      <c r="AD70" s="226" t="s">
        <v>590</v>
      </c>
      <c r="AE70" s="226" t="s">
        <v>604</v>
      </c>
      <c r="AF70" s="226" t="s">
        <v>211</v>
      </c>
      <c r="AG70" s="226"/>
      <c r="AH70" s="217"/>
      <c r="AI70" s="226"/>
      <c r="AJ70" s="226" t="s">
        <v>650</v>
      </c>
      <c r="AK70" s="226" t="s">
        <v>652</v>
      </c>
      <c r="AL70" s="226" t="s">
        <v>678</v>
      </c>
      <c r="AM70" s="226">
        <v>3.8</v>
      </c>
      <c r="AN70" s="218" t="s">
        <v>1256</v>
      </c>
      <c r="AO70" s="506">
        <v>1.5</v>
      </c>
      <c r="AP70" s="226" t="s">
        <v>1335</v>
      </c>
      <c r="AQ70" s="226"/>
      <c r="AR70" s="226" t="s">
        <v>710</v>
      </c>
      <c r="AS70" s="226" t="s">
        <v>1342</v>
      </c>
      <c r="AT70" s="226" t="s">
        <v>1337</v>
      </c>
      <c r="AV70" s="581">
        <v>40</v>
      </c>
      <c r="AW70" s="584">
        <f t="shared" si="1"/>
        <v>60</v>
      </c>
    </row>
    <row r="71" spans="1:49" s="66" customFormat="1" ht="15" hidden="1" customHeight="1">
      <c r="A71" s="217">
        <v>1375</v>
      </c>
      <c r="B71" s="52" t="s">
        <v>889</v>
      </c>
      <c r="C71" s="217" t="s">
        <v>359</v>
      </c>
      <c r="D71" s="217" t="s">
        <v>303</v>
      </c>
      <c r="E71" s="217">
        <v>2</v>
      </c>
      <c r="F71" s="217"/>
      <c r="G71" s="217"/>
      <c r="H71" s="217" t="s">
        <v>211</v>
      </c>
      <c r="I71" s="217" t="s">
        <v>486</v>
      </c>
      <c r="J71" s="251" t="s">
        <v>219</v>
      </c>
      <c r="K71" s="51" t="s">
        <v>1756</v>
      </c>
      <c r="L71" s="251"/>
      <c r="M71" s="251"/>
      <c r="N71" s="264">
        <f>O71-31</f>
        <v>43712</v>
      </c>
      <c r="O71" s="320">
        <v>43743</v>
      </c>
      <c r="P71" s="533">
        <v>43834</v>
      </c>
      <c r="Q71" s="524">
        <v>43838</v>
      </c>
      <c r="R71" s="535">
        <v>43845</v>
      </c>
      <c r="S71" s="276" t="s">
        <v>220</v>
      </c>
      <c r="T71" s="53" t="s">
        <v>221</v>
      </c>
      <c r="U71" s="53" t="s">
        <v>258</v>
      </c>
      <c r="V71" s="53" t="s">
        <v>1304</v>
      </c>
      <c r="W71" s="53" t="s">
        <v>1382</v>
      </c>
      <c r="X71" s="218">
        <v>8.8000000000000007</v>
      </c>
      <c r="Y71" s="53" t="s">
        <v>1305</v>
      </c>
      <c r="Z71" s="53" t="s">
        <v>1305</v>
      </c>
      <c r="AA71" s="53" t="s">
        <v>1305</v>
      </c>
      <c r="AB71" s="213" t="s">
        <v>1306</v>
      </c>
      <c r="AC71" s="53" t="s">
        <v>1307</v>
      </c>
      <c r="AD71" s="226" t="s">
        <v>586</v>
      </c>
      <c r="AE71" s="226" t="s">
        <v>587</v>
      </c>
      <c r="AF71" s="226" t="s">
        <v>634</v>
      </c>
      <c r="AG71" s="226" t="s">
        <v>1313</v>
      </c>
      <c r="AH71" s="217"/>
      <c r="AI71" s="226"/>
      <c r="AJ71" s="226" t="s">
        <v>650</v>
      </c>
      <c r="AK71" s="226" t="s">
        <v>651</v>
      </c>
      <c r="AL71" s="226" t="s">
        <v>668</v>
      </c>
      <c r="AM71" s="218">
        <v>3.9</v>
      </c>
      <c r="AN71" s="218" t="s">
        <v>1249</v>
      </c>
      <c r="AO71" s="219">
        <v>0.9</v>
      </c>
      <c r="AP71" s="226">
        <v>1500</v>
      </c>
      <c r="AQ71" s="226" t="s">
        <v>1314</v>
      </c>
      <c r="AR71" s="226" t="s">
        <v>1316</v>
      </c>
      <c r="AS71" s="226" t="s">
        <v>1486</v>
      </c>
      <c r="AT71" s="226" t="s">
        <v>1344</v>
      </c>
      <c r="AV71" s="581">
        <v>50</v>
      </c>
      <c r="AW71" s="584">
        <f t="shared" si="1"/>
        <v>45</v>
      </c>
    </row>
    <row r="72" spans="1:49" s="66" customFormat="1" ht="15" hidden="1" customHeight="1">
      <c r="A72" s="217">
        <v>1380</v>
      </c>
      <c r="B72" s="52" t="s">
        <v>924</v>
      </c>
      <c r="C72" s="217" t="s">
        <v>359</v>
      </c>
      <c r="D72" s="217" t="s">
        <v>293</v>
      </c>
      <c r="E72" s="217">
        <v>2</v>
      </c>
      <c r="F72" s="217"/>
      <c r="G72" s="217"/>
      <c r="H72" s="217" t="s">
        <v>211</v>
      </c>
      <c r="I72" s="217" t="s">
        <v>486</v>
      </c>
      <c r="J72" s="251" t="s">
        <v>219</v>
      </c>
      <c r="K72" s="51" t="s">
        <v>1756</v>
      </c>
      <c r="L72" s="251"/>
      <c r="M72" s="251"/>
      <c r="N72" s="264">
        <f>O72-31</f>
        <v>43705</v>
      </c>
      <c r="O72" s="320">
        <v>43736</v>
      </c>
      <c r="P72" s="533">
        <v>43834</v>
      </c>
      <c r="Q72" s="524">
        <v>43838</v>
      </c>
      <c r="R72" s="535">
        <v>43845</v>
      </c>
      <c r="S72" s="276" t="s">
        <v>220</v>
      </c>
      <c r="T72" s="53" t="s">
        <v>221</v>
      </c>
      <c r="U72" s="53" t="s">
        <v>258</v>
      </c>
      <c r="V72" s="53" t="s">
        <v>1304</v>
      </c>
      <c r="W72" s="53" t="s">
        <v>1382</v>
      </c>
      <c r="X72" s="218">
        <v>8.8000000000000007</v>
      </c>
      <c r="Y72" s="53" t="s">
        <v>1305</v>
      </c>
      <c r="Z72" s="53" t="s">
        <v>1305</v>
      </c>
      <c r="AA72" s="53" t="s">
        <v>1305</v>
      </c>
      <c r="AB72" s="213" t="s">
        <v>1306</v>
      </c>
      <c r="AC72" s="53" t="s">
        <v>1307</v>
      </c>
      <c r="AD72" s="226" t="s">
        <v>586</v>
      </c>
      <c r="AE72" s="226" t="s">
        <v>587</v>
      </c>
      <c r="AF72" s="226" t="s">
        <v>634</v>
      </c>
      <c r="AG72" s="226" t="s">
        <v>1313</v>
      </c>
      <c r="AH72" s="217"/>
      <c r="AI72" s="226"/>
      <c r="AJ72" s="226" t="s">
        <v>650</v>
      </c>
      <c r="AK72" s="226" t="s">
        <v>651</v>
      </c>
      <c r="AL72" s="226" t="s">
        <v>668</v>
      </c>
      <c r="AM72" s="218">
        <v>3.9</v>
      </c>
      <c r="AN72" s="218" t="s">
        <v>1249</v>
      </c>
      <c r="AO72" s="219">
        <v>0.9</v>
      </c>
      <c r="AP72" s="226">
        <v>1500</v>
      </c>
      <c r="AQ72" s="226" t="s">
        <v>1314</v>
      </c>
      <c r="AR72" s="226" t="s">
        <v>1316</v>
      </c>
      <c r="AS72" s="226" t="s">
        <v>1486</v>
      </c>
      <c r="AT72" s="226" t="s">
        <v>1344</v>
      </c>
      <c r="AV72" s="581">
        <v>103</v>
      </c>
      <c r="AW72" s="584">
        <f t="shared" si="1"/>
        <v>92.7</v>
      </c>
    </row>
    <row r="73" spans="1:49" s="66" customFormat="1" ht="15" hidden="1" customHeight="1">
      <c r="A73" s="217">
        <v>1390</v>
      </c>
      <c r="B73" s="52" t="s">
        <v>925</v>
      </c>
      <c r="C73" s="217" t="s">
        <v>359</v>
      </c>
      <c r="D73" s="217" t="s">
        <v>295</v>
      </c>
      <c r="E73" s="217">
        <v>2</v>
      </c>
      <c r="F73" s="217"/>
      <c r="G73" s="217"/>
      <c r="H73" s="217" t="s">
        <v>211</v>
      </c>
      <c r="I73" s="217" t="s">
        <v>486</v>
      </c>
      <c r="J73" s="251" t="s">
        <v>219</v>
      </c>
      <c r="K73" s="51" t="s">
        <v>1757</v>
      </c>
      <c r="L73" s="251"/>
      <c r="M73" s="251"/>
      <c r="N73" s="264">
        <f>O73-38</f>
        <v>43705</v>
      </c>
      <c r="O73" s="320">
        <v>43743</v>
      </c>
      <c r="P73" s="533">
        <v>43834</v>
      </c>
      <c r="Q73" s="524">
        <v>43838</v>
      </c>
      <c r="R73" s="535">
        <v>43845</v>
      </c>
      <c r="S73" s="276" t="s">
        <v>220</v>
      </c>
      <c r="T73" s="53" t="s">
        <v>221</v>
      </c>
      <c r="U73" s="53" t="s">
        <v>258</v>
      </c>
      <c r="V73" s="53" t="s">
        <v>1304</v>
      </c>
      <c r="W73" s="53" t="s">
        <v>1382</v>
      </c>
      <c r="X73" s="218">
        <v>8.8000000000000007</v>
      </c>
      <c r="Y73" s="53" t="s">
        <v>1305</v>
      </c>
      <c r="Z73" s="53" t="s">
        <v>1305</v>
      </c>
      <c r="AA73" s="53" t="s">
        <v>1305</v>
      </c>
      <c r="AB73" s="213" t="s">
        <v>1306</v>
      </c>
      <c r="AC73" s="53" t="s">
        <v>1307</v>
      </c>
      <c r="AD73" s="226" t="s">
        <v>614</v>
      </c>
      <c r="AE73" s="226" t="s">
        <v>588</v>
      </c>
      <c r="AF73" s="226" t="s">
        <v>635</v>
      </c>
      <c r="AG73" s="226" t="s">
        <v>1313</v>
      </c>
      <c r="AH73" s="217"/>
      <c r="AI73" s="226"/>
      <c r="AJ73" s="226" t="s">
        <v>650</v>
      </c>
      <c r="AK73" s="226" t="s">
        <v>651</v>
      </c>
      <c r="AL73" s="226" t="s">
        <v>669</v>
      </c>
      <c r="AM73" s="226">
        <v>4</v>
      </c>
      <c r="AN73" s="218" t="s">
        <v>1255</v>
      </c>
      <c r="AO73" s="219">
        <v>0.91</v>
      </c>
      <c r="AP73" s="226">
        <v>1500</v>
      </c>
      <c r="AQ73" s="226" t="s">
        <v>1314</v>
      </c>
      <c r="AR73" s="226" t="s">
        <v>1315</v>
      </c>
      <c r="AS73" s="226" t="s">
        <v>1486</v>
      </c>
      <c r="AT73" s="226" t="s">
        <v>1344</v>
      </c>
      <c r="AV73" s="581">
        <v>158</v>
      </c>
      <c r="AW73" s="584">
        <f t="shared" si="1"/>
        <v>143.78</v>
      </c>
    </row>
    <row r="74" spans="1:49" s="66" customFormat="1" ht="15" hidden="1" customHeight="1">
      <c r="A74" s="217">
        <v>1391</v>
      </c>
      <c r="B74" s="52" t="s">
        <v>879</v>
      </c>
      <c r="C74" s="217" t="s">
        <v>359</v>
      </c>
      <c r="D74" s="217" t="s">
        <v>296</v>
      </c>
      <c r="E74" s="217">
        <v>3</v>
      </c>
      <c r="F74" s="217"/>
      <c r="G74" s="217"/>
      <c r="H74" s="217" t="s">
        <v>211</v>
      </c>
      <c r="I74" s="217" t="s">
        <v>486</v>
      </c>
      <c r="J74" s="251" t="s">
        <v>219</v>
      </c>
      <c r="K74" s="51" t="s">
        <v>1758</v>
      </c>
      <c r="L74" s="251"/>
      <c r="M74" s="251"/>
      <c r="N74" s="264" t="s">
        <v>1788</v>
      </c>
      <c r="O74" s="320">
        <v>43771</v>
      </c>
      <c r="P74" s="533">
        <v>43862</v>
      </c>
      <c r="Q74" s="524">
        <v>43866</v>
      </c>
      <c r="R74" s="535">
        <v>43876</v>
      </c>
      <c r="S74" s="276" t="s">
        <v>220</v>
      </c>
      <c r="T74" s="53" t="s">
        <v>221</v>
      </c>
      <c r="U74" s="53" t="s">
        <v>258</v>
      </c>
      <c r="V74" s="53" t="s">
        <v>1304</v>
      </c>
      <c r="W74" s="53" t="s">
        <v>1382</v>
      </c>
      <c r="X74" s="218">
        <v>8.8000000000000007</v>
      </c>
      <c r="Y74" s="53" t="s">
        <v>1305</v>
      </c>
      <c r="Z74" s="53" t="s">
        <v>1305</v>
      </c>
      <c r="AA74" s="53" t="s">
        <v>1305</v>
      </c>
      <c r="AB74" s="213" t="s">
        <v>1306</v>
      </c>
      <c r="AC74" s="53" t="s">
        <v>1307</v>
      </c>
      <c r="AD74" s="226" t="s">
        <v>222</v>
      </c>
      <c r="AE74" s="226" t="s">
        <v>589</v>
      </c>
      <c r="AF74" s="226" t="s">
        <v>636</v>
      </c>
      <c r="AG74" s="226" t="s">
        <v>1327</v>
      </c>
      <c r="AH74" s="217" t="s">
        <v>1318</v>
      </c>
      <c r="AI74" s="226"/>
      <c r="AJ74" s="226" t="s">
        <v>650</v>
      </c>
      <c r="AK74" s="226" t="s">
        <v>213</v>
      </c>
      <c r="AL74" s="226" t="s">
        <v>670</v>
      </c>
      <c r="AM74" s="218">
        <v>4.8499999999999996</v>
      </c>
      <c r="AN74" s="218" t="s">
        <v>1250</v>
      </c>
      <c r="AO74" s="219">
        <v>0.93</v>
      </c>
      <c r="AP74" s="226">
        <v>3000</v>
      </c>
      <c r="AQ74" s="226"/>
      <c r="AR74" s="226" t="s">
        <v>1324</v>
      </c>
      <c r="AS74" s="226" t="s">
        <v>1325</v>
      </c>
      <c r="AT74" s="226" t="s">
        <v>1326</v>
      </c>
      <c r="AV74" s="581">
        <v>103</v>
      </c>
      <c r="AW74" s="584">
        <f t="shared" si="1"/>
        <v>95.79</v>
      </c>
    </row>
    <row r="75" spans="1:49" s="66" customFormat="1" ht="15" hidden="1" customHeight="1">
      <c r="A75" s="217">
        <v>1392</v>
      </c>
      <c r="B75" s="52" t="s">
        <v>902</v>
      </c>
      <c r="C75" s="217" t="s">
        <v>359</v>
      </c>
      <c r="D75" s="217" t="s">
        <v>360</v>
      </c>
      <c r="E75" s="217">
        <v>4</v>
      </c>
      <c r="F75" s="217"/>
      <c r="G75" s="217"/>
      <c r="H75" s="217" t="s">
        <v>211</v>
      </c>
      <c r="I75" s="217" t="s">
        <v>486</v>
      </c>
      <c r="J75" s="251" t="s">
        <v>219</v>
      </c>
      <c r="K75" s="51" t="s">
        <v>1532</v>
      </c>
      <c r="L75" s="251"/>
      <c r="M75" s="251"/>
      <c r="N75" s="264">
        <f>O75-52</f>
        <v>43747</v>
      </c>
      <c r="O75" s="320">
        <v>43799</v>
      </c>
      <c r="P75" s="533">
        <v>43890</v>
      </c>
      <c r="Q75" s="524">
        <v>43894</v>
      </c>
      <c r="R75" s="625">
        <v>43905</v>
      </c>
      <c r="S75" s="276" t="s">
        <v>220</v>
      </c>
      <c r="T75" s="53" t="s">
        <v>221</v>
      </c>
      <c r="U75" s="53" t="s">
        <v>258</v>
      </c>
      <c r="V75" s="53" t="s">
        <v>1304</v>
      </c>
      <c r="W75" s="53" t="s">
        <v>1309</v>
      </c>
      <c r="X75" s="218">
        <v>8.8000000000000007</v>
      </c>
      <c r="Y75" s="53" t="s">
        <v>1305</v>
      </c>
      <c r="Z75" s="53" t="s">
        <v>1305</v>
      </c>
      <c r="AA75" s="53" t="s">
        <v>1305</v>
      </c>
      <c r="AB75" s="213" t="s">
        <v>1306</v>
      </c>
      <c r="AC75" s="53" t="s">
        <v>1307</v>
      </c>
      <c r="AD75" s="226" t="s">
        <v>222</v>
      </c>
      <c r="AE75" s="226" t="s">
        <v>615</v>
      </c>
      <c r="AF75" s="226" t="s">
        <v>211</v>
      </c>
      <c r="AG75" s="226" t="s">
        <v>1327</v>
      </c>
      <c r="AH75" s="217" t="s">
        <v>1318</v>
      </c>
      <c r="AI75" s="226"/>
      <c r="AJ75" s="226" t="s">
        <v>650</v>
      </c>
      <c r="AK75" s="226" t="s">
        <v>213</v>
      </c>
      <c r="AL75" s="226" t="s">
        <v>214</v>
      </c>
      <c r="AM75" s="218">
        <v>5.51</v>
      </c>
      <c r="AN75" s="218" t="s">
        <v>1251</v>
      </c>
      <c r="AO75" s="219">
        <v>0.92</v>
      </c>
      <c r="AP75" s="226" t="s">
        <v>694</v>
      </c>
      <c r="AQ75" s="226"/>
      <c r="AR75" s="226" t="s">
        <v>1324</v>
      </c>
      <c r="AS75" s="226" t="s">
        <v>1325</v>
      </c>
      <c r="AT75" s="226" t="s">
        <v>1326</v>
      </c>
      <c r="AV75" s="581">
        <v>125</v>
      </c>
      <c r="AW75" s="584">
        <f t="shared" si="1"/>
        <v>115</v>
      </c>
    </row>
    <row r="76" spans="1:49" s="66" customFormat="1" ht="15" customHeight="1">
      <c r="A76" s="217">
        <v>1360</v>
      </c>
      <c r="B76" s="52" t="s">
        <v>907</v>
      </c>
      <c r="C76" s="217" t="s">
        <v>355</v>
      </c>
      <c r="D76" s="217" t="s">
        <v>304</v>
      </c>
      <c r="E76" s="181">
        <v>2</v>
      </c>
      <c r="F76" s="217"/>
      <c r="G76" s="217"/>
      <c r="H76" s="217" t="s">
        <v>211</v>
      </c>
      <c r="I76" s="217" t="s">
        <v>485</v>
      </c>
      <c r="J76" s="251" t="s">
        <v>219</v>
      </c>
      <c r="K76" s="51"/>
      <c r="L76" s="251"/>
      <c r="M76" s="251"/>
      <c r="N76" s="525">
        <v>43721</v>
      </c>
      <c r="O76" s="525">
        <v>43763</v>
      </c>
      <c r="P76" s="523">
        <v>43826</v>
      </c>
      <c r="Q76" s="524">
        <v>43833</v>
      </c>
      <c r="R76" s="565">
        <v>43845</v>
      </c>
      <c r="S76" s="276" t="s">
        <v>267</v>
      </c>
      <c r="T76" s="53" t="s">
        <v>211</v>
      </c>
      <c r="U76" s="53" t="s">
        <v>580</v>
      </c>
      <c r="V76" s="229" t="s">
        <v>1527</v>
      </c>
      <c r="W76" s="53" t="s">
        <v>1309</v>
      </c>
      <c r="X76" s="218">
        <v>15.8</v>
      </c>
      <c r="Y76" s="229" t="s">
        <v>1369</v>
      </c>
      <c r="Z76" s="230" t="s">
        <v>1370</v>
      </c>
      <c r="AA76" s="230" t="s">
        <v>1371</v>
      </c>
      <c r="AB76" s="229" t="s">
        <v>1372</v>
      </c>
      <c r="AC76" s="229" t="s">
        <v>1373</v>
      </c>
      <c r="AD76" s="226" t="s">
        <v>595</v>
      </c>
      <c r="AE76" s="226" t="s">
        <v>597</v>
      </c>
      <c r="AF76" s="226"/>
      <c r="AG76" s="231" t="s">
        <v>1374</v>
      </c>
      <c r="AH76" s="217"/>
      <c r="AI76" s="226"/>
      <c r="AJ76" s="226" t="s">
        <v>650</v>
      </c>
      <c r="AK76" s="226" t="s">
        <v>213</v>
      </c>
      <c r="AL76" s="231" t="s">
        <v>1387</v>
      </c>
      <c r="AM76" s="232">
        <v>4.5</v>
      </c>
      <c r="AN76" s="232" t="s">
        <v>1388</v>
      </c>
      <c r="AO76" s="233">
        <v>2.35</v>
      </c>
      <c r="AP76" s="231" t="s">
        <v>1362</v>
      </c>
      <c r="AQ76" s="231" t="s">
        <v>1369</v>
      </c>
      <c r="AR76" s="237" t="s">
        <v>1390</v>
      </c>
      <c r="AS76" s="231" t="s">
        <v>1380</v>
      </c>
      <c r="AT76" s="231" t="s">
        <v>1381</v>
      </c>
      <c r="AV76" s="581"/>
      <c r="AW76" s="584">
        <f t="shared" si="1"/>
        <v>0</v>
      </c>
    </row>
    <row r="77" spans="1:49" s="66" customFormat="1" ht="15" customHeight="1">
      <c r="A77" s="217">
        <v>1395</v>
      </c>
      <c r="B77" s="52" t="s">
        <v>890</v>
      </c>
      <c r="C77" s="217" t="s">
        <v>361</v>
      </c>
      <c r="D77" s="217" t="s">
        <v>356</v>
      </c>
      <c r="E77" s="181">
        <v>2</v>
      </c>
      <c r="F77" s="217"/>
      <c r="G77" s="152">
        <v>43384</v>
      </c>
      <c r="H77" s="217" t="s">
        <v>211</v>
      </c>
      <c r="I77" s="217" t="s">
        <v>486</v>
      </c>
      <c r="J77" s="251" t="s">
        <v>219</v>
      </c>
      <c r="K77" s="51"/>
      <c r="L77" s="251"/>
      <c r="M77" s="251"/>
      <c r="N77" s="525" t="s">
        <v>94</v>
      </c>
      <c r="O77" s="525">
        <v>43784</v>
      </c>
      <c r="P77" s="523">
        <v>43826</v>
      </c>
      <c r="Q77" s="524">
        <v>43833</v>
      </c>
      <c r="R77" s="565">
        <v>43845</v>
      </c>
      <c r="S77" s="276" t="s">
        <v>267</v>
      </c>
      <c r="T77" s="53" t="s">
        <v>211</v>
      </c>
      <c r="U77" s="53" t="s">
        <v>580</v>
      </c>
      <c r="V77" s="229" t="s">
        <v>1526</v>
      </c>
      <c r="W77" s="53" t="s">
        <v>1407</v>
      </c>
      <c r="X77" s="218">
        <v>8.6</v>
      </c>
      <c r="Y77" s="229" t="s">
        <v>1386</v>
      </c>
      <c r="Z77" s="230" t="s">
        <v>1370</v>
      </c>
      <c r="AA77" s="230" t="s">
        <v>1371</v>
      </c>
      <c r="AB77" s="229" t="s">
        <v>1372</v>
      </c>
      <c r="AC77" s="229" t="s">
        <v>1373</v>
      </c>
      <c r="AD77" s="226" t="s">
        <v>222</v>
      </c>
      <c r="AE77" s="226">
        <v>9024</v>
      </c>
      <c r="AF77" s="226"/>
      <c r="AG77" s="237" t="s">
        <v>1327</v>
      </c>
      <c r="AH77" s="217" t="s">
        <v>1318</v>
      </c>
      <c r="AI77" s="226"/>
      <c r="AJ77" s="226" t="s">
        <v>650</v>
      </c>
      <c r="AK77" s="226" t="s">
        <v>651</v>
      </c>
      <c r="AL77" s="237" t="s">
        <v>683</v>
      </c>
      <c r="AM77" s="232">
        <v>3.95</v>
      </c>
      <c r="AN77" s="232" t="s">
        <v>1258</v>
      </c>
      <c r="AO77" s="233">
        <v>1.1000000000000001</v>
      </c>
      <c r="AP77" s="226" t="s">
        <v>694</v>
      </c>
      <c r="AQ77" s="231" t="s">
        <v>1369</v>
      </c>
      <c r="AR77" s="231" t="s">
        <v>211</v>
      </c>
      <c r="AS77" s="231" t="s">
        <v>1380</v>
      </c>
      <c r="AT77" s="231" t="s">
        <v>1381</v>
      </c>
      <c r="AV77" s="581"/>
      <c r="AW77" s="584">
        <f t="shared" si="1"/>
        <v>0</v>
      </c>
    </row>
    <row r="78" spans="1:49" s="66" customFormat="1" ht="15" hidden="1" customHeight="1">
      <c r="A78" s="217">
        <v>1405</v>
      </c>
      <c r="B78" s="52" t="s">
        <v>892</v>
      </c>
      <c r="C78" s="217" t="s">
        <v>362</v>
      </c>
      <c r="D78" s="217" t="s">
        <v>292</v>
      </c>
      <c r="E78" s="217">
        <v>1</v>
      </c>
      <c r="F78" s="217"/>
      <c r="G78" s="152">
        <v>43384</v>
      </c>
      <c r="H78" s="217" t="s">
        <v>211</v>
      </c>
      <c r="I78" s="217" t="s">
        <v>487</v>
      </c>
      <c r="J78" s="251" t="s">
        <v>219</v>
      </c>
      <c r="K78" s="51" t="s">
        <v>1756</v>
      </c>
      <c r="L78" s="250"/>
      <c r="M78" s="250"/>
      <c r="N78" s="263">
        <f>O78-31</f>
        <v>43691</v>
      </c>
      <c r="O78" s="320">
        <v>43722</v>
      </c>
      <c r="P78" s="533">
        <v>43799</v>
      </c>
      <c r="Q78" s="524">
        <v>43803</v>
      </c>
      <c r="R78" s="535">
        <v>43814</v>
      </c>
      <c r="S78" s="276" t="s">
        <v>220</v>
      </c>
      <c r="T78" s="53" t="s">
        <v>221</v>
      </c>
      <c r="U78" s="53" t="s">
        <v>258</v>
      </c>
      <c r="V78" s="53" t="s">
        <v>1304</v>
      </c>
      <c r="W78" s="53" t="s">
        <v>1407</v>
      </c>
      <c r="X78" s="218">
        <v>19.8</v>
      </c>
      <c r="Y78" s="53" t="s">
        <v>1305</v>
      </c>
      <c r="Z78" s="53" t="s">
        <v>1305</v>
      </c>
      <c r="AA78" s="53" t="s">
        <v>1305</v>
      </c>
      <c r="AB78" s="213" t="s">
        <v>1306</v>
      </c>
      <c r="AC78" s="53" t="s">
        <v>1307</v>
      </c>
      <c r="AD78" s="226" t="s">
        <v>586</v>
      </c>
      <c r="AE78" s="226" t="s">
        <v>587</v>
      </c>
      <c r="AF78" s="226" t="s">
        <v>634</v>
      </c>
      <c r="AG78" s="226" t="s">
        <v>1313</v>
      </c>
      <c r="AH78" s="217"/>
      <c r="AI78" s="226"/>
      <c r="AJ78" s="226" t="s">
        <v>650</v>
      </c>
      <c r="AK78" s="226" t="s">
        <v>651</v>
      </c>
      <c r="AL78" s="226" t="s">
        <v>668</v>
      </c>
      <c r="AM78" s="218">
        <v>3.9</v>
      </c>
      <c r="AN78" s="218" t="s">
        <v>1249</v>
      </c>
      <c r="AO78" s="219">
        <v>1.51</v>
      </c>
      <c r="AP78" s="226">
        <v>1500</v>
      </c>
      <c r="AQ78" s="226" t="s">
        <v>1314</v>
      </c>
      <c r="AR78" s="226" t="s">
        <v>1316</v>
      </c>
      <c r="AS78" s="226" t="s">
        <v>1486</v>
      </c>
      <c r="AT78" s="226" t="s">
        <v>1344</v>
      </c>
      <c r="AV78" s="581">
        <v>75</v>
      </c>
      <c r="AW78" s="584">
        <f t="shared" si="1"/>
        <v>113.25</v>
      </c>
    </row>
    <row r="79" spans="1:49" s="66" customFormat="1" ht="15" hidden="1" customHeight="1">
      <c r="A79" s="217">
        <v>1410</v>
      </c>
      <c r="B79" s="52" t="s">
        <v>893</v>
      </c>
      <c r="C79" s="217" t="s">
        <v>362</v>
      </c>
      <c r="D79" s="217" t="s">
        <v>296</v>
      </c>
      <c r="E79" s="217">
        <v>1</v>
      </c>
      <c r="F79" s="217"/>
      <c r="G79" s="152"/>
      <c r="H79" s="217" t="s">
        <v>211</v>
      </c>
      <c r="I79" s="217" t="s">
        <v>487</v>
      </c>
      <c r="J79" s="251" t="s">
        <v>219</v>
      </c>
      <c r="K79" s="195" t="s">
        <v>1758</v>
      </c>
      <c r="L79" s="250"/>
      <c r="M79" s="250"/>
      <c r="N79" s="593" t="s">
        <v>1767</v>
      </c>
      <c r="O79" s="320">
        <v>43729</v>
      </c>
      <c r="P79" s="533">
        <v>43799</v>
      </c>
      <c r="Q79" s="524">
        <v>43803</v>
      </c>
      <c r="R79" s="535">
        <v>43814</v>
      </c>
      <c r="S79" s="276" t="s">
        <v>220</v>
      </c>
      <c r="T79" s="53" t="s">
        <v>221</v>
      </c>
      <c r="U79" s="53" t="s">
        <v>258</v>
      </c>
      <c r="V79" s="53" t="s">
        <v>1304</v>
      </c>
      <c r="W79" s="53" t="s">
        <v>1407</v>
      </c>
      <c r="X79" s="218">
        <v>19.8</v>
      </c>
      <c r="Y79" s="53" t="s">
        <v>1305</v>
      </c>
      <c r="Z79" s="53" t="s">
        <v>1305</v>
      </c>
      <c r="AA79" s="53" t="s">
        <v>1305</v>
      </c>
      <c r="AB79" s="213" t="s">
        <v>1306</v>
      </c>
      <c r="AC79" s="53" t="s">
        <v>1307</v>
      </c>
      <c r="AD79" s="226" t="s">
        <v>222</v>
      </c>
      <c r="AE79" s="286" t="s">
        <v>589</v>
      </c>
      <c r="AF79" s="226" t="s">
        <v>636</v>
      </c>
      <c r="AG79" s="226" t="s">
        <v>1327</v>
      </c>
      <c r="AH79" s="217" t="s">
        <v>1318</v>
      </c>
      <c r="AI79" s="226"/>
      <c r="AJ79" s="226" t="s">
        <v>650</v>
      </c>
      <c r="AK79" s="226" t="s">
        <v>213</v>
      </c>
      <c r="AL79" s="226" t="s">
        <v>670</v>
      </c>
      <c r="AM79" s="218">
        <v>4.8499999999999996</v>
      </c>
      <c r="AN79" s="218" t="s">
        <v>1250</v>
      </c>
      <c r="AO79" s="219">
        <v>1.57</v>
      </c>
      <c r="AP79" s="226">
        <v>3000</v>
      </c>
      <c r="AQ79" s="226"/>
      <c r="AR79" s="226" t="s">
        <v>1324</v>
      </c>
      <c r="AS79" s="226" t="s">
        <v>1325</v>
      </c>
      <c r="AT79" s="226" t="s">
        <v>1326</v>
      </c>
      <c r="AV79" s="581">
        <v>95</v>
      </c>
      <c r="AW79" s="584">
        <f t="shared" si="1"/>
        <v>149.15</v>
      </c>
    </row>
    <row r="80" spans="1:49" s="66" customFormat="1" ht="15" hidden="1" customHeight="1">
      <c r="A80" s="217">
        <v>1415</v>
      </c>
      <c r="B80" s="52" t="s">
        <v>894</v>
      </c>
      <c r="C80" s="217" t="s">
        <v>363</v>
      </c>
      <c r="D80" s="217" t="s">
        <v>301</v>
      </c>
      <c r="E80" s="217">
        <v>1</v>
      </c>
      <c r="F80" s="217"/>
      <c r="G80" s="217"/>
      <c r="H80" s="217" t="s">
        <v>211</v>
      </c>
      <c r="I80" s="217" t="s">
        <v>487</v>
      </c>
      <c r="J80" s="251" t="s">
        <v>219</v>
      </c>
      <c r="K80" s="195" t="s">
        <v>1760</v>
      </c>
      <c r="L80" s="250"/>
      <c r="M80" s="250"/>
      <c r="N80" s="424" t="s">
        <v>1796</v>
      </c>
      <c r="O80" s="320">
        <v>43722</v>
      </c>
      <c r="P80" s="533">
        <v>43799</v>
      </c>
      <c r="Q80" s="524">
        <v>43803</v>
      </c>
      <c r="R80" s="535">
        <v>43814</v>
      </c>
      <c r="S80" s="276" t="s">
        <v>220</v>
      </c>
      <c r="T80" s="53" t="s">
        <v>221</v>
      </c>
      <c r="U80" s="53" t="s">
        <v>258</v>
      </c>
      <c r="V80" s="53" t="s">
        <v>1304</v>
      </c>
      <c r="W80" s="53" t="s">
        <v>1382</v>
      </c>
      <c r="X80" s="218">
        <v>11.3</v>
      </c>
      <c r="Y80" s="53" t="s">
        <v>1305</v>
      </c>
      <c r="Z80" s="53" t="s">
        <v>1305</v>
      </c>
      <c r="AA80" s="53" t="s">
        <v>1305</v>
      </c>
      <c r="AB80" s="213" t="s">
        <v>1306</v>
      </c>
      <c r="AC80" s="53" t="s">
        <v>1307</v>
      </c>
      <c r="AD80" s="226" t="s">
        <v>145</v>
      </c>
      <c r="AE80" s="286" t="s">
        <v>594</v>
      </c>
      <c r="AF80" s="226" t="s">
        <v>211</v>
      </c>
      <c r="AG80" s="159" t="s">
        <v>1327</v>
      </c>
      <c r="AH80" s="217"/>
      <c r="AI80" s="226"/>
      <c r="AJ80" s="226" t="s">
        <v>650</v>
      </c>
      <c r="AK80" s="221" t="s">
        <v>653</v>
      </c>
      <c r="AL80" s="221" t="s">
        <v>673</v>
      </c>
      <c r="AM80" s="220">
        <v>6.4</v>
      </c>
      <c r="AN80" s="218" t="s">
        <v>1248</v>
      </c>
      <c r="AO80" s="219">
        <v>1.49</v>
      </c>
      <c r="AP80" s="226">
        <v>3000</v>
      </c>
      <c r="AQ80" s="226" t="s">
        <v>1328</v>
      </c>
      <c r="AR80" s="226" t="s">
        <v>1329</v>
      </c>
      <c r="AS80" s="159" t="s">
        <v>1331</v>
      </c>
      <c r="AT80" s="159" t="s">
        <v>1330</v>
      </c>
      <c r="AV80" s="581">
        <v>150</v>
      </c>
      <c r="AW80" s="584">
        <f t="shared" si="1"/>
        <v>223.5</v>
      </c>
    </row>
    <row r="81" spans="1:49" s="66" customFormat="1" ht="15" hidden="1" customHeight="1">
      <c r="A81" s="217">
        <v>1425</v>
      </c>
      <c r="B81" s="52" t="s">
        <v>895</v>
      </c>
      <c r="C81" s="217" t="s">
        <v>364</v>
      </c>
      <c r="D81" s="217" t="s">
        <v>293</v>
      </c>
      <c r="E81" s="217">
        <v>2</v>
      </c>
      <c r="F81" s="217"/>
      <c r="G81" s="217"/>
      <c r="H81" s="217" t="s">
        <v>211</v>
      </c>
      <c r="I81" s="217" t="s">
        <v>487</v>
      </c>
      <c r="J81" s="251" t="s">
        <v>219</v>
      </c>
      <c r="K81" s="51" t="s">
        <v>1756</v>
      </c>
      <c r="L81" s="251"/>
      <c r="M81" s="251"/>
      <c r="N81" s="264">
        <f>O81-31</f>
        <v>43712</v>
      </c>
      <c r="O81" s="320">
        <v>43743</v>
      </c>
      <c r="P81" s="533">
        <v>43834</v>
      </c>
      <c r="Q81" s="524">
        <v>43838</v>
      </c>
      <c r="R81" s="535">
        <v>43845</v>
      </c>
      <c r="S81" s="276" t="s">
        <v>220</v>
      </c>
      <c r="T81" s="53" t="s">
        <v>221</v>
      </c>
      <c r="U81" s="53" t="s">
        <v>258</v>
      </c>
      <c r="V81" s="53" t="s">
        <v>1304</v>
      </c>
      <c r="W81" s="53" t="s">
        <v>1382</v>
      </c>
      <c r="X81" s="218">
        <v>11.3</v>
      </c>
      <c r="Y81" s="53" t="s">
        <v>1305</v>
      </c>
      <c r="Z81" s="53" t="s">
        <v>1305</v>
      </c>
      <c r="AA81" s="53" t="s">
        <v>1305</v>
      </c>
      <c r="AB81" s="213" t="s">
        <v>1306</v>
      </c>
      <c r="AC81" s="53" t="s">
        <v>1307</v>
      </c>
      <c r="AD81" s="226" t="s">
        <v>586</v>
      </c>
      <c r="AE81" s="226" t="s">
        <v>587</v>
      </c>
      <c r="AF81" s="226" t="s">
        <v>634</v>
      </c>
      <c r="AG81" s="226" t="s">
        <v>1313</v>
      </c>
      <c r="AH81" s="217"/>
      <c r="AI81" s="226"/>
      <c r="AJ81" s="226" t="s">
        <v>650</v>
      </c>
      <c r="AK81" s="226" t="s">
        <v>651</v>
      </c>
      <c r="AL81" s="226" t="s">
        <v>668</v>
      </c>
      <c r="AM81" s="218">
        <v>3.9</v>
      </c>
      <c r="AN81" s="218" t="s">
        <v>1249</v>
      </c>
      <c r="AO81" s="219">
        <v>1.46</v>
      </c>
      <c r="AP81" s="226">
        <v>1500</v>
      </c>
      <c r="AQ81" s="226" t="s">
        <v>1314</v>
      </c>
      <c r="AR81" s="226" t="s">
        <v>1316</v>
      </c>
      <c r="AS81" s="226" t="s">
        <v>1486</v>
      </c>
      <c r="AT81" s="226" t="s">
        <v>1344</v>
      </c>
      <c r="AV81" s="581">
        <v>180</v>
      </c>
      <c r="AW81" s="584">
        <f t="shared" si="1"/>
        <v>262.8</v>
      </c>
    </row>
    <row r="82" spans="1:49" s="66" customFormat="1" ht="15" hidden="1" customHeight="1">
      <c r="A82" s="217">
        <v>1430</v>
      </c>
      <c r="B82" s="52" t="s">
        <v>896</v>
      </c>
      <c r="C82" s="217" t="s">
        <v>364</v>
      </c>
      <c r="D82" s="217" t="s">
        <v>307</v>
      </c>
      <c r="E82" s="217">
        <v>2</v>
      </c>
      <c r="F82" s="217"/>
      <c r="G82" s="217"/>
      <c r="H82" s="217" t="s">
        <v>211</v>
      </c>
      <c r="I82" s="217" t="s">
        <v>487</v>
      </c>
      <c r="J82" s="251" t="s">
        <v>219</v>
      </c>
      <c r="K82" s="51" t="s">
        <v>1756</v>
      </c>
      <c r="L82" s="251"/>
      <c r="M82" s="251"/>
      <c r="N82" s="264">
        <f>O82-31</f>
        <v>43705</v>
      </c>
      <c r="O82" s="320">
        <v>43736</v>
      </c>
      <c r="P82" s="533">
        <v>43834</v>
      </c>
      <c r="Q82" s="524">
        <v>43838</v>
      </c>
      <c r="R82" s="535">
        <v>43845</v>
      </c>
      <c r="S82" s="276" t="s">
        <v>220</v>
      </c>
      <c r="T82" s="53" t="s">
        <v>221</v>
      </c>
      <c r="U82" s="53" t="s">
        <v>258</v>
      </c>
      <c r="V82" s="53" t="s">
        <v>1304</v>
      </c>
      <c r="W82" s="53" t="s">
        <v>1382</v>
      </c>
      <c r="X82" s="218">
        <v>9.3000000000000007</v>
      </c>
      <c r="Y82" s="53" t="s">
        <v>1305</v>
      </c>
      <c r="Z82" s="53" t="s">
        <v>1305</v>
      </c>
      <c r="AA82" s="53" t="s">
        <v>1305</v>
      </c>
      <c r="AB82" s="213" t="s">
        <v>1306</v>
      </c>
      <c r="AC82" s="53" t="s">
        <v>1307</v>
      </c>
      <c r="AD82" s="226" t="s">
        <v>586</v>
      </c>
      <c r="AE82" s="226" t="s">
        <v>587</v>
      </c>
      <c r="AF82" s="226" t="s">
        <v>634</v>
      </c>
      <c r="AG82" s="226" t="s">
        <v>1313</v>
      </c>
      <c r="AH82" s="217"/>
      <c r="AI82" s="226"/>
      <c r="AJ82" s="226" t="s">
        <v>650</v>
      </c>
      <c r="AK82" s="226" t="s">
        <v>651</v>
      </c>
      <c r="AL82" s="226" t="s">
        <v>668</v>
      </c>
      <c r="AM82" s="218">
        <v>3.9</v>
      </c>
      <c r="AN82" s="218" t="s">
        <v>1249</v>
      </c>
      <c r="AO82" s="219">
        <v>1.46</v>
      </c>
      <c r="AP82" s="226">
        <v>1500</v>
      </c>
      <c r="AQ82" s="226" t="s">
        <v>1314</v>
      </c>
      <c r="AR82" s="226" t="s">
        <v>1316</v>
      </c>
      <c r="AS82" s="226" t="s">
        <v>1486</v>
      </c>
      <c r="AT82" s="226" t="s">
        <v>1344</v>
      </c>
      <c r="AV82" s="581">
        <v>315</v>
      </c>
      <c r="AW82" s="584">
        <f t="shared" si="1"/>
        <v>459.9</v>
      </c>
    </row>
    <row r="83" spans="1:49" s="66" customFormat="1" ht="15" customHeight="1">
      <c r="A83" s="217">
        <v>1400</v>
      </c>
      <c r="B83" s="52" t="s">
        <v>891</v>
      </c>
      <c r="C83" s="217" t="s">
        <v>361</v>
      </c>
      <c r="D83" s="217" t="s">
        <v>304</v>
      </c>
      <c r="E83" s="181">
        <v>2</v>
      </c>
      <c r="F83" s="217"/>
      <c r="G83" s="217"/>
      <c r="H83" s="217" t="s">
        <v>211</v>
      </c>
      <c r="I83" s="217" t="s">
        <v>486</v>
      </c>
      <c r="J83" s="251" t="s">
        <v>219</v>
      </c>
      <c r="K83" s="51"/>
      <c r="L83" s="251"/>
      <c r="M83" s="251"/>
      <c r="N83" s="525">
        <v>43721</v>
      </c>
      <c r="O83" s="525">
        <v>43763</v>
      </c>
      <c r="P83" s="523">
        <v>43826</v>
      </c>
      <c r="Q83" s="524">
        <v>43833</v>
      </c>
      <c r="R83" s="565">
        <v>43845</v>
      </c>
      <c r="S83" s="276" t="s">
        <v>267</v>
      </c>
      <c r="T83" s="53" t="s">
        <v>211</v>
      </c>
      <c r="U83" s="53" t="s">
        <v>580</v>
      </c>
      <c r="V83" s="229" t="s">
        <v>1527</v>
      </c>
      <c r="W83" s="53" t="s">
        <v>1407</v>
      </c>
      <c r="X83" s="218">
        <v>11.4</v>
      </c>
      <c r="Y83" s="229" t="s">
        <v>1369</v>
      </c>
      <c r="Z83" s="230" t="s">
        <v>1370</v>
      </c>
      <c r="AA83" s="230" t="s">
        <v>1371</v>
      </c>
      <c r="AB83" s="229" t="s">
        <v>1372</v>
      </c>
      <c r="AC83" s="229" t="s">
        <v>1373</v>
      </c>
      <c r="AD83" s="226" t="s">
        <v>595</v>
      </c>
      <c r="AE83" s="226" t="s">
        <v>597</v>
      </c>
      <c r="AF83" s="226"/>
      <c r="AG83" s="231" t="s">
        <v>1374</v>
      </c>
      <c r="AH83" s="217"/>
      <c r="AI83" s="226"/>
      <c r="AJ83" s="226" t="s">
        <v>650</v>
      </c>
      <c r="AK83" s="226" t="s">
        <v>213</v>
      </c>
      <c r="AL83" s="231" t="s">
        <v>1387</v>
      </c>
      <c r="AM83" s="232">
        <v>4.5</v>
      </c>
      <c r="AN83" s="232" t="s">
        <v>1388</v>
      </c>
      <c r="AO83" s="233">
        <v>1.1000000000000001</v>
      </c>
      <c r="AP83" s="231" t="s">
        <v>1362</v>
      </c>
      <c r="AQ83" s="231" t="s">
        <v>1369</v>
      </c>
      <c r="AR83" s="231" t="s">
        <v>1393</v>
      </c>
      <c r="AS83" s="231" t="s">
        <v>1380</v>
      </c>
      <c r="AT83" s="231" t="s">
        <v>1381</v>
      </c>
      <c r="AV83" s="581"/>
      <c r="AW83" s="584">
        <f t="shared" si="1"/>
        <v>0</v>
      </c>
    </row>
    <row r="84" spans="1:49" s="66" customFormat="1" ht="15" customHeight="1">
      <c r="A84" s="217">
        <v>1440</v>
      </c>
      <c r="B84" s="52" t="s">
        <v>926</v>
      </c>
      <c r="C84" s="217" t="s">
        <v>1536</v>
      </c>
      <c r="D84" s="217" t="s">
        <v>303</v>
      </c>
      <c r="E84" s="181">
        <v>2</v>
      </c>
      <c r="F84" s="217"/>
      <c r="G84" s="152"/>
      <c r="H84" s="217" t="s">
        <v>211</v>
      </c>
      <c r="I84" s="217" t="s">
        <v>487</v>
      </c>
      <c r="J84" s="251" t="s">
        <v>219</v>
      </c>
      <c r="K84" s="51"/>
      <c r="L84" s="251"/>
      <c r="M84" s="251"/>
      <c r="N84" s="525">
        <v>43742</v>
      </c>
      <c r="O84" s="525">
        <v>43770</v>
      </c>
      <c r="P84" s="523">
        <v>43826</v>
      </c>
      <c r="Q84" s="524">
        <v>43833</v>
      </c>
      <c r="R84" s="565">
        <v>43845</v>
      </c>
      <c r="S84" s="276" t="s">
        <v>267</v>
      </c>
      <c r="T84" s="53" t="s">
        <v>211</v>
      </c>
      <c r="U84" s="53" t="s">
        <v>580</v>
      </c>
      <c r="V84" s="229" t="s">
        <v>1525</v>
      </c>
      <c r="W84" s="53" t="s">
        <v>1382</v>
      </c>
      <c r="X84" s="218">
        <v>9.3000000000000007</v>
      </c>
      <c r="Y84" s="229" t="s">
        <v>1369</v>
      </c>
      <c r="Z84" s="230" t="s">
        <v>1370</v>
      </c>
      <c r="AA84" s="230" t="s">
        <v>1371</v>
      </c>
      <c r="AB84" s="229" t="s">
        <v>1372</v>
      </c>
      <c r="AC84" s="229" t="s">
        <v>1373</v>
      </c>
      <c r="AD84" s="226" t="s">
        <v>595</v>
      </c>
      <c r="AE84" s="226" t="s">
        <v>616</v>
      </c>
      <c r="AF84" s="226"/>
      <c r="AG84" s="237"/>
      <c r="AH84" s="217"/>
      <c r="AI84" s="226"/>
      <c r="AJ84" s="226" t="s">
        <v>650</v>
      </c>
      <c r="AK84" s="226" t="s">
        <v>1084</v>
      </c>
      <c r="AL84" s="231" t="s">
        <v>684</v>
      </c>
      <c r="AM84" s="232" t="s">
        <v>692</v>
      </c>
      <c r="AN84" s="232" t="s">
        <v>1397</v>
      </c>
      <c r="AO84" s="233">
        <v>2.15</v>
      </c>
      <c r="AP84" s="231" t="s">
        <v>1378</v>
      </c>
      <c r="AQ84" s="231" t="s">
        <v>1369</v>
      </c>
      <c r="AR84" s="231" t="s">
        <v>1379</v>
      </c>
      <c r="AS84" s="231" t="s">
        <v>1380</v>
      </c>
      <c r="AT84" s="231" t="s">
        <v>1381</v>
      </c>
      <c r="AV84" s="581"/>
      <c r="AW84" s="584">
        <f t="shared" si="1"/>
        <v>0</v>
      </c>
    </row>
    <row r="85" spans="1:49" s="66" customFormat="1" ht="15" hidden="1" customHeight="1">
      <c r="A85" s="217">
        <v>2162</v>
      </c>
      <c r="B85" s="52" t="s">
        <v>785</v>
      </c>
      <c r="C85" s="217" t="s">
        <v>401</v>
      </c>
      <c r="D85" s="217" t="s">
        <v>397</v>
      </c>
      <c r="E85" s="217">
        <v>1</v>
      </c>
      <c r="F85" s="217"/>
      <c r="G85" s="152">
        <v>43511</v>
      </c>
      <c r="H85" s="217" t="s">
        <v>211</v>
      </c>
      <c r="I85" s="217" t="s">
        <v>1205</v>
      </c>
      <c r="J85" s="251" t="s">
        <v>489</v>
      </c>
      <c r="K85" s="51"/>
      <c r="L85" s="251"/>
      <c r="M85" s="251"/>
      <c r="N85" s="531">
        <v>43686</v>
      </c>
      <c r="O85" s="540">
        <v>43728</v>
      </c>
      <c r="P85" s="533">
        <v>43799</v>
      </c>
      <c r="Q85" s="524">
        <v>43803</v>
      </c>
      <c r="R85" s="565">
        <v>43814</v>
      </c>
      <c r="S85" s="276" t="s">
        <v>220</v>
      </c>
      <c r="T85" s="53" t="s">
        <v>211</v>
      </c>
      <c r="U85" s="53" t="s">
        <v>1286</v>
      </c>
      <c r="V85" s="216" t="s">
        <v>1519</v>
      </c>
      <c r="W85" s="53" t="s">
        <v>1407</v>
      </c>
      <c r="X85" s="218">
        <v>19.8</v>
      </c>
      <c r="Y85" s="53" t="s">
        <v>1411</v>
      </c>
      <c r="Z85" s="196">
        <v>19.2</v>
      </c>
      <c r="AA85" s="196">
        <v>18.8</v>
      </c>
      <c r="AB85" s="53" t="s">
        <v>1412</v>
      </c>
      <c r="AC85" s="53" t="s">
        <v>1413</v>
      </c>
      <c r="AD85" s="226" t="s">
        <v>1353</v>
      </c>
      <c r="AE85" s="226" t="s">
        <v>623</v>
      </c>
      <c r="AF85" s="226"/>
      <c r="AG85" s="226" t="s">
        <v>1327</v>
      </c>
      <c r="AH85" s="217" t="s">
        <v>1356</v>
      </c>
      <c r="AI85" s="226"/>
      <c r="AJ85" s="221" t="s">
        <v>650</v>
      </c>
      <c r="AK85" s="226" t="s">
        <v>213</v>
      </c>
      <c r="AL85" s="226" t="s">
        <v>687</v>
      </c>
      <c r="AM85" s="226" t="s">
        <v>693</v>
      </c>
      <c r="AN85" s="218" t="s">
        <v>1421</v>
      </c>
      <c r="AO85" s="219" t="s">
        <v>1444</v>
      </c>
      <c r="AP85" s="226" t="s">
        <v>1445</v>
      </c>
      <c r="AQ85" s="226"/>
      <c r="AR85" s="286" t="s">
        <v>1517</v>
      </c>
      <c r="AS85" s="226" t="s">
        <v>1518</v>
      </c>
      <c r="AT85" s="226" t="s">
        <v>1366</v>
      </c>
      <c r="AV85" s="581"/>
      <c r="AW85" s="584" t="e">
        <f t="shared" si="1"/>
        <v>#VALUE!</v>
      </c>
    </row>
    <row r="86" spans="1:49" s="66" customFormat="1" ht="15" hidden="1" customHeight="1">
      <c r="A86" s="217">
        <v>1455</v>
      </c>
      <c r="B86" s="52" t="s">
        <v>928</v>
      </c>
      <c r="C86" s="217" t="s">
        <v>367</v>
      </c>
      <c r="D86" s="52" t="s">
        <v>1548</v>
      </c>
      <c r="E86" s="217">
        <v>3</v>
      </c>
      <c r="F86" s="217"/>
      <c r="G86" s="152">
        <v>43384</v>
      </c>
      <c r="H86" s="217" t="s">
        <v>211</v>
      </c>
      <c r="I86" s="217" t="s">
        <v>487</v>
      </c>
      <c r="J86" s="251" t="s">
        <v>219</v>
      </c>
      <c r="K86" s="51"/>
      <c r="L86" s="251"/>
      <c r="M86" s="251"/>
      <c r="N86" s="292">
        <f>O86-90</f>
        <v>43688</v>
      </c>
      <c r="O86" s="320">
        <v>43778</v>
      </c>
      <c r="P86" s="533">
        <v>43862</v>
      </c>
      <c r="Q86" s="524">
        <v>43866</v>
      </c>
      <c r="R86" s="535">
        <v>43876</v>
      </c>
      <c r="S86" s="276" t="s">
        <v>220</v>
      </c>
      <c r="T86" s="53" t="s">
        <v>221</v>
      </c>
      <c r="U86" s="53" t="s">
        <v>258</v>
      </c>
      <c r="V86" s="53" t="s">
        <v>1304</v>
      </c>
      <c r="W86" s="53" t="s">
        <v>1407</v>
      </c>
      <c r="X86" s="218">
        <v>17.8</v>
      </c>
      <c r="Y86" s="53" t="s">
        <v>1305</v>
      </c>
      <c r="Z86" s="53" t="s">
        <v>1305</v>
      </c>
      <c r="AA86" s="53" t="s">
        <v>1305</v>
      </c>
      <c r="AB86" s="213" t="s">
        <v>1306</v>
      </c>
      <c r="AC86" s="53" t="s">
        <v>1307</v>
      </c>
      <c r="AD86" s="226" t="s">
        <v>590</v>
      </c>
      <c r="AE86" s="226" t="s">
        <v>604</v>
      </c>
      <c r="AF86" s="226" t="s">
        <v>211</v>
      </c>
      <c r="AG86" s="226"/>
      <c r="AH86" s="217"/>
      <c r="AI86" s="226"/>
      <c r="AJ86" s="226" t="s">
        <v>650</v>
      </c>
      <c r="AK86" s="226" t="s">
        <v>652</v>
      </c>
      <c r="AL86" s="226" t="s">
        <v>678</v>
      </c>
      <c r="AM86" s="226">
        <v>3.8</v>
      </c>
      <c r="AN86" s="218" t="s">
        <v>1256</v>
      </c>
      <c r="AO86" s="506">
        <v>1.54</v>
      </c>
      <c r="AP86" s="226" t="s">
        <v>1338</v>
      </c>
      <c r="AQ86" s="226"/>
      <c r="AR86" s="226" t="s">
        <v>713</v>
      </c>
      <c r="AS86" s="226" t="s">
        <v>1336</v>
      </c>
      <c r="AT86" s="226" t="s">
        <v>1337</v>
      </c>
      <c r="AV86" s="581">
        <v>240</v>
      </c>
      <c r="AW86" s="584">
        <f t="shared" si="1"/>
        <v>369.6</v>
      </c>
    </row>
    <row r="87" spans="1:49" s="66" customFormat="1" ht="15" hidden="1" customHeight="1">
      <c r="A87" s="217">
        <v>1460</v>
      </c>
      <c r="B87" s="52" t="s">
        <v>929</v>
      </c>
      <c r="C87" s="217" t="s">
        <v>367</v>
      </c>
      <c r="D87" s="217" t="s">
        <v>1198</v>
      </c>
      <c r="E87" s="217">
        <v>3</v>
      </c>
      <c r="F87" s="217"/>
      <c r="G87" s="152"/>
      <c r="H87" s="217" t="s">
        <v>211</v>
      </c>
      <c r="I87" s="217" t="s">
        <v>487</v>
      </c>
      <c r="J87" s="251" t="s">
        <v>219</v>
      </c>
      <c r="K87" s="51" t="s">
        <v>1533</v>
      </c>
      <c r="L87" s="251"/>
      <c r="M87" s="251"/>
      <c r="N87" s="292">
        <f>O87-90</f>
        <v>43688</v>
      </c>
      <c r="O87" s="320">
        <v>43778</v>
      </c>
      <c r="P87" s="533">
        <v>43862</v>
      </c>
      <c r="Q87" s="524">
        <v>43866</v>
      </c>
      <c r="R87" s="535">
        <v>43876</v>
      </c>
      <c r="S87" s="276" t="s">
        <v>220</v>
      </c>
      <c r="T87" s="53" t="s">
        <v>221</v>
      </c>
      <c r="U87" s="53" t="s">
        <v>258</v>
      </c>
      <c r="V87" s="53" t="s">
        <v>1304</v>
      </c>
      <c r="W87" s="53" t="s">
        <v>1407</v>
      </c>
      <c r="X87" s="218">
        <v>18.55</v>
      </c>
      <c r="Y87" s="53" t="s">
        <v>1305</v>
      </c>
      <c r="Z87" s="53" t="s">
        <v>1305</v>
      </c>
      <c r="AA87" s="53" t="s">
        <v>1305</v>
      </c>
      <c r="AB87" s="213" t="s">
        <v>1306</v>
      </c>
      <c r="AC87" s="53" t="s">
        <v>1307</v>
      </c>
      <c r="AD87" s="226" t="s">
        <v>590</v>
      </c>
      <c r="AE87" s="142" t="s">
        <v>591</v>
      </c>
      <c r="AF87" s="226" t="s">
        <v>211</v>
      </c>
      <c r="AG87" s="226"/>
      <c r="AH87" s="217" t="s">
        <v>1339</v>
      </c>
      <c r="AI87" s="226"/>
      <c r="AJ87" s="226" t="s">
        <v>650</v>
      </c>
      <c r="AK87" s="226" t="s">
        <v>652</v>
      </c>
      <c r="AL87" s="226" t="s">
        <v>671</v>
      </c>
      <c r="AM87" s="218">
        <v>6.3</v>
      </c>
      <c r="AN87" s="218" t="s">
        <v>1244</v>
      </c>
      <c r="AO87" s="219">
        <v>1.5</v>
      </c>
      <c r="AP87" s="226">
        <v>1000</v>
      </c>
      <c r="AQ87" s="223">
        <v>0.7</v>
      </c>
      <c r="AR87" s="226" t="s">
        <v>711</v>
      </c>
      <c r="AS87" s="226" t="s">
        <v>1340</v>
      </c>
      <c r="AT87" s="226" t="s">
        <v>1337</v>
      </c>
      <c r="AV87" s="581">
        <v>245</v>
      </c>
      <c r="AW87" s="584">
        <f t="shared" si="1"/>
        <v>367.5</v>
      </c>
    </row>
    <row r="88" spans="1:49" s="66" customFormat="1" ht="15" hidden="1" customHeight="1">
      <c r="A88" s="217">
        <v>1461</v>
      </c>
      <c r="B88" s="52" t="s">
        <v>1549</v>
      </c>
      <c r="C88" s="217" t="s">
        <v>367</v>
      </c>
      <c r="D88" s="217" t="s">
        <v>1545</v>
      </c>
      <c r="E88" s="217">
        <v>2</v>
      </c>
      <c r="F88" s="217"/>
      <c r="G88" s="152">
        <v>43622</v>
      </c>
      <c r="H88" s="217"/>
      <c r="I88" s="217" t="s">
        <v>487</v>
      </c>
      <c r="J88" s="251" t="s">
        <v>219</v>
      </c>
      <c r="K88" s="51"/>
      <c r="L88" s="250"/>
      <c r="M88" s="250"/>
      <c r="N88" s="256">
        <f>O88-52</f>
        <v>43684</v>
      </c>
      <c r="O88" s="422">
        <v>43736</v>
      </c>
      <c r="P88" s="533">
        <v>43834</v>
      </c>
      <c r="Q88" s="524">
        <v>43838</v>
      </c>
      <c r="R88" s="535">
        <v>43845</v>
      </c>
      <c r="S88" s="276" t="s">
        <v>220</v>
      </c>
      <c r="T88" s="53" t="s">
        <v>221</v>
      </c>
      <c r="U88" s="53" t="s">
        <v>258</v>
      </c>
      <c r="V88" s="53"/>
      <c r="W88" s="53" t="s">
        <v>1382</v>
      </c>
      <c r="X88" s="218" t="s">
        <v>7</v>
      </c>
      <c r="Y88" s="53" t="s">
        <v>1305</v>
      </c>
      <c r="Z88" s="53" t="s">
        <v>1305</v>
      </c>
      <c r="AA88" s="53" t="s">
        <v>1305</v>
      </c>
      <c r="AB88" s="213" t="s">
        <v>1306</v>
      </c>
      <c r="AC88" s="53" t="s">
        <v>1307</v>
      </c>
      <c r="AD88" s="226" t="s">
        <v>222</v>
      </c>
      <c r="AE88" s="226" t="s">
        <v>1566</v>
      </c>
      <c r="AF88" s="226" t="s">
        <v>1305</v>
      </c>
      <c r="AG88" s="226" t="s">
        <v>1327</v>
      </c>
      <c r="AH88" s="217" t="s">
        <v>1318</v>
      </c>
      <c r="AI88" s="226"/>
      <c r="AJ88" s="226" t="s">
        <v>650</v>
      </c>
      <c r="AK88" s="226" t="s">
        <v>651</v>
      </c>
      <c r="AL88" s="226" t="s">
        <v>670</v>
      </c>
      <c r="AM88" s="218">
        <v>4.5</v>
      </c>
      <c r="AN88" s="218" t="s">
        <v>1256</v>
      </c>
      <c r="AO88" s="444"/>
      <c r="AP88" s="226">
        <v>3000</v>
      </c>
      <c r="AQ88" s="351"/>
      <c r="AR88" s="226" t="s">
        <v>1324</v>
      </c>
      <c r="AS88" s="226" t="s">
        <v>1325</v>
      </c>
      <c r="AT88" s="226" t="s">
        <v>1326</v>
      </c>
      <c r="AV88" s="582"/>
      <c r="AW88" s="584">
        <f t="shared" si="1"/>
        <v>0</v>
      </c>
    </row>
    <row r="89" spans="1:49" s="66" customFormat="1" ht="15" hidden="1" customHeight="1">
      <c r="A89" s="217">
        <v>1465</v>
      </c>
      <c r="B89" s="52" t="s">
        <v>930</v>
      </c>
      <c r="C89" s="217" t="s">
        <v>368</v>
      </c>
      <c r="D89" s="217" t="s">
        <v>307</v>
      </c>
      <c r="E89" s="217">
        <v>1</v>
      </c>
      <c r="F89" s="217"/>
      <c r="G89" s="152">
        <v>43511</v>
      </c>
      <c r="H89" s="217" t="s">
        <v>211</v>
      </c>
      <c r="I89" s="217" t="s">
        <v>487</v>
      </c>
      <c r="J89" s="251" t="s">
        <v>219</v>
      </c>
      <c r="K89" s="51" t="s">
        <v>1761</v>
      </c>
      <c r="L89" s="250"/>
      <c r="M89" s="250"/>
      <c r="N89" s="263">
        <f>O89-31</f>
        <v>43691</v>
      </c>
      <c r="O89" s="320">
        <v>43722</v>
      </c>
      <c r="P89" s="533">
        <v>43799</v>
      </c>
      <c r="Q89" s="524">
        <v>43803</v>
      </c>
      <c r="R89" s="535">
        <v>43814</v>
      </c>
      <c r="S89" s="276" t="s">
        <v>220</v>
      </c>
      <c r="T89" s="53" t="s">
        <v>221</v>
      </c>
      <c r="U89" s="53" t="s">
        <v>258</v>
      </c>
      <c r="V89" s="53" t="s">
        <v>1304</v>
      </c>
      <c r="W89" s="53" t="s">
        <v>1409</v>
      </c>
      <c r="X89" s="218">
        <v>21.4</v>
      </c>
      <c r="Y89" s="53" t="s">
        <v>1305</v>
      </c>
      <c r="Z89" s="53" t="s">
        <v>1305</v>
      </c>
      <c r="AA89" s="53" t="s">
        <v>1305</v>
      </c>
      <c r="AB89" s="213" t="s">
        <v>1306</v>
      </c>
      <c r="AC89" s="53" t="s">
        <v>1307</v>
      </c>
      <c r="AD89" s="226" t="s">
        <v>586</v>
      </c>
      <c r="AE89" s="226" t="s">
        <v>587</v>
      </c>
      <c r="AF89" s="226" t="s">
        <v>634</v>
      </c>
      <c r="AG89" s="226" t="s">
        <v>1313</v>
      </c>
      <c r="AH89" s="217"/>
      <c r="AI89" s="226"/>
      <c r="AJ89" s="226" t="s">
        <v>650</v>
      </c>
      <c r="AK89" s="226" t="s">
        <v>651</v>
      </c>
      <c r="AL89" s="226" t="s">
        <v>668</v>
      </c>
      <c r="AM89" s="218">
        <v>3.9</v>
      </c>
      <c r="AN89" s="218" t="s">
        <v>1249</v>
      </c>
      <c r="AO89" s="219">
        <v>1.33</v>
      </c>
      <c r="AP89" s="226">
        <v>1500</v>
      </c>
      <c r="AQ89" s="226" t="s">
        <v>1314</v>
      </c>
      <c r="AR89" s="226" t="s">
        <v>1316</v>
      </c>
      <c r="AS89" s="226" t="s">
        <v>1486</v>
      </c>
      <c r="AT89" s="226" t="s">
        <v>1344</v>
      </c>
      <c r="AV89" s="581">
        <v>190</v>
      </c>
      <c r="AW89" s="584">
        <f t="shared" si="1"/>
        <v>252.70000000000002</v>
      </c>
    </row>
    <row r="90" spans="1:49" s="66" customFormat="1" ht="15" hidden="1" customHeight="1">
      <c r="A90" s="217">
        <v>2015</v>
      </c>
      <c r="B90" s="52" t="s">
        <v>808</v>
      </c>
      <c r="C90" s="217" t="s">
        <v>369</v>
      </c>
      <c r="D90" s="217" t="s">
        <v>370</v>
      </c>
      <c r="E90" s="217">
        <v>1</v>
      </c>
      <c r="F90" s="217"/>
      <c r="G90" s="217"/>
      <c r="H90" s="217" t="s">
        <v>211</v>
      </c>
      <c r="I90" s="217" t="s">
        <v>218</v>
      </c>
      <c r="J90" s="251" t="s">
        <v>489</v>
      </c>
      <c r="K90" s="51" t="s">
        <v>1756</v>
      </c>
      <c r="L90" s="250"/>
      <c r="M90" s="250"/>
      <c r="N90" s="263">
        <f>O90-31</f>
        <v>43691</v>
      </c>
      <c r="O90" s="320">
        <v>43722</v>
      </c>
      <c r="P90" s="533">
        <v>43799</v>
      </c>
      <c r="Q90" s="524">
        <v>43803</v>
      </c>
      <c r="R90" s="535">
        <v>43814</v>
      </c>
      <c r="S90" s="276" t="s">
        <v>220</v>
      </c>
      <c r="T90" s="53" t="s">
        <v>221</v>
      </c>
      <c r="U90" s="53" t="s">
        <v>258</v>
      </c>
      <c r="V90" s="53" t="s">
        <v>1304</v>
      </c>
      <c r="W90" s="53">
        <v>200</v>
      </c>
      <c r="X90" s="218">
        <v>0</v>
      </c>
      <c r="Y90" s="53" t="s">
        <v>1305</v>
      </c>
      <c r="Z90" s="53" t="s">
        <v>1305</v>
      </c>
      <c r="AA90" s="53" t="s">
        <v>1305</v>
      </c>
      <c r="AB90" s="213" t="s">
        <v>1306</v>
      </c>
      <c r="AC90" s="53" t="s">
        <v>1307</v>
      </c>
      <c r="AD90" s="226" t="s">
        <v>586</v>
      </c>
      <c r="AE90" s="226" t="s">
        <v>587</v>
      </c>
      <c r="AF90" s="226" t="s">
        <v>634</v>
      </c>
      <c r="AG90" s="226" t="s">
        <v>1313</v>
      </c>
      <c r="AH90" s="217"/>
      <c r="AI90" s="226"/>
      <c r="AJ90" s="226" t="s">
        <v>650</v>
      </c>
      <c r="AK90" s="226" t="s">
        <v>651</v>
      </c>
      <c r="AL90" s="226" t="s">
        <v>668</v>
      </c>
      <c r="AM90" s="218">
        <v>3.9</v>
      </c>
      <c r="AN90" s="218" t="s">
        <v>1249</v>
      </c>
      <c r="AO90" s="219">
        <v>1.34</v>
      </c>
      <c r="AP90" s="226">
        <v>1500</v>
      </c>
      <c r="AQ90" s="226" t="s">
        <v>1314</v>
      </c>
      <c r="AR90" s="226" t="s">
        <v>1316</v>
      </c>
      <c r="AS90" s="226" t="s">
        <v>1486</v>
      </c>
      <c r="AT90" s="226" t="s">
        <v>1344</v>
      </c>
      <c r="AV90" s="581">
        <v>70</v>
      </c>
      <c r="AW90" s="584">
        <f t="shared" si="1"/>
        <v>93.800000000000011</v>
      </c>
    </row>
    <row r="91" spans="1:49" s="66" customFormat="1" ht="15" hidden="1" customHeight="1">
      <c r="A91" s="217">
        <v>2021</v>
      </c>
      <c r="B91" s="52" t="s">
        <v>761</v>
      </c>
      <c r="C91" s="217" t="s">
        <v>371</v>
      </c>
      <c r="D91" s="217" t="s">
        <v>372</v>
      </c>
      <c r="E91" s="217">
        <v>1</v>
      </c>
      <c r="F91" s="217"/>
      <c r="G91" s="217"/>
      <c r="H91" s="217" t="s">
        <v>211</v>
      </c>
      <c r="I91" s="217" t="s">
        <v>218</v>
      </c>
      <c r="J91" s="251" t="s">
        <v>489</v>
      </c>
      <c r="K91" s="51" t="s">
        <v>1487</v>
      </c>
      <c r="L91" s="250"/>
      <c r="M91" s="250"/>
      <c r="N91" s="263">
        <f>O91-31</f>
        <v>43691</v>
      </c>
      <c r="O91" s="320">
        <v>43722</v>
      </c>
      <c r="P91" s="533">
        <v>43799</v>
      </c>
      <c r="Q91" s="524">
        <v>43803</v>
      </c>
      <c r="R91" s="535">
        <v>43814</v>
      </c>
      <c r="S91" s="276" t="s">
        <v>220</v>
      </c>
      <c r="T91" s="53" t="s">
        <v>221</v>
      </c>
      <c r="U91" s="53" t="s">
        <v>258</v>
      </c>
      <c r="V91" s="53" t="s">
        <v>1304</v>
      </c>
      <c r="W91" s="53">
        <v>200</v>
      </c>
      <c r="X91" s="218">
        <v>0</v>
      </c>
      <c r="Y91" s="53" t="s">
        <v>1305</v>
      </c>
      <c r="Z91" s="53" t="s">
        <v>1305</v>
      </c>
      <c r="AA91" s="53" t="s">
        <v>1305</v>
      </c>
      <c r="AB91" s="213" t="s">
        <v>1306</v>
      </c>
      <c r="AC91" s="53" t="s">
        <v>1307</v>
      </c>
      <c r="AD91" s="226" t="s">
        <v>586</v>
      </c>
      <c r="AE91" s="226" t="s">
        <v>587</v>
      </c>
      <c r="AF91" s="226" t="s">
        <v>634</v>
      </c>
      <c r="AG91" s="226" t="s">
        <v>1313</v>
      </c>
      <c r="AH91" s="217"/>
      <c r="AI91" s="226"/>
      <c r="AJ91" s="226" t="s">
        <v>650</v>
      </c>
      <c r="AK91" s="226" t="s">
        <v>651</v>
      </c>
      <c r="AL91" s="226" t="s">
        <v>668</v>
      </c>
      <c r="AM91" s="218">
        <v>3.9</v>
      </c>
      <c r="AN91" s="218" t="s">
        <v>1249</v>
      </c>
      <c r="AO91" s="219">
        <v>1.96</v>
      </c>
      <c r="AP91" s="226">
        <v>1500</v>
      </c>
      <c r="AQ91" s="226" t="s">
        <v>1314</v>
      </c>
      <c r="AR91" s="226" t="s">
        <v>1316</v>
      </c>
      <c r="AS91" s="226" t="s">
        <v>1486</v>
      </c>
      <c r="AT91" s="226" t="s">
        <v>1344</v>
      </c>
      <c r="AV91" s="581">
        <v>115</v>
      </c>
      <c r="AW91" s="584">
        <f t="shared" si="1"/>
        <v>225.4</v>
      </c>
    </row>
    <row r="92" spans="1:49" s="66" customFormat="1" ht="15" hidden="1" customHeight="1">
      <c r="A92" s="217">
        <v>2022</v>
      </c>
      <c r="B92" s="52" t="s">
        <v>809</v>
      </c>
      <c r="C92" s="217" t="s">
        <v>373</v>
      </c>
      <c r="D92" s="217" t="s">
        <v>307</v>
      </c>
      <c r="E92" s="217">
        <v>1</v>
      </c>
      <c r="F92" s="217"/>
      <c r="G92" s="152">
        <v>43511</v>
      </c>
      <c r="H92" s="217" t="s">
        <v>211</v>
      </c>
      <c r="I92" s="217" t="s">
        <v>218</v>
      </c>
      <c r="J92" s="251" t="s">
        <v>489</v>
      </c>
      <c r="K92" s="51" t="s">
        <v>1487</v>
      </c>
      <c r="L92" s="251"/>
      <c r="M92" s="251"/>
      <c r="N92" s="263">
        <f>O92-31</f>
        <v>43691</v>
      </c>
      <c r="O92" s="320">
        <v>43722</v>
      </c>
      <c r="P92" s="533">
        <v>43799</v>
      </c>
      <c r="Q92" s="524">
        <v>43803</v>
      </c>
      <c r="R92" s="535">
        <v>43814</v>
      </c>
      <c r="S92" s="276" t="s">
        <v>220</v>
      </c>
      <c r="T92" s="53" t="s">
        <v>221</v>
      </c>
      <c r="U92" s="53" t="s">
        <v>258</v>
      </c>
      <c r="V92" s="53" t="s">
        <v>1304</v>
      </c>
      <c r="W92" s="53">
        <v>200</v>
      </c>
      <c r="X92" s="218" t="s">
        <v>622</v>
      </c>
      <c r="Y92" s="53" t="s">
        <v>1305</v>
      </c>
      <c r="Z92" s="53" t="s">
        <v>1305</v>
      </c>
      <c r="AA92" s="53" t="s">
        <v>1305</v>
      </c>
      <c r="AB92" s="213" t="s">
        <v>1306</v>
      </c>
      <c r="AC92" s="53" t="s">
        <v>1307</v>
      </c>
      <c r="AD92" s="226" t="s">
        <v>586</v>
      </c>
      <c r="AE92" s="226" t="s">
        <v>587</v>
      </c>
      <c r="AF92" s="226" t="s">
        <v>634</v>
      </c>
      <c r="AG92" s="226" t="s">
        <v>1313</v>
      </c>
      <c r="AH92" s="217"/>
      <c r="AI92" s="226"/>
      <c r="AJ92" s="226" t="s">
        <v>650</v>
      </c>
      <c r="AK92" s="226" t="s">
        <v>651</v>
      </c>
      <c r="AL92" s="226" t="s">
        <v>668</v>
      </c>
      <c r="AM92" s="218">
        <v>3.9</v>
      </c>
      <c r="AN92" s="218" t="s">
        <v>1249</v>
      </c>
      <c r="AO92" s="219">
        <v>1.6</v>
      </c>
      <c r="AP92" s="226">
        <v>1500</v>
      </c>
      <c r="AQ92" s="226" t="s">
        <v>1314</v>
      </c>
      <c r="AR92" s="226" t="s">
        <v>1316</v>
      </c>
      <c r="AS92" s="226" t="s">
        <v>1486</v>
      </c>
      <c r="AT92" s="226" t="s">
        <v>1344</v>
      </c>
      <c r="AV92" s="581">
        <v>182</v>
      </c>
      <c r="AW92" s="584">
        <f t="shared" si="1"/>
        <v>291.2</v>
      </c>
    </row>
    <row r="93" spans="1:49" s="66" customFormat="1" ht="15" hidden="1" customHeight="1">
      <c r="A93" s="217">
        <v>2025</v>
      </c>
      <c r="B93" s="52" t="s">
        <v>810</v>
      </c>
      <c r="C93" s="217" t="s">
        <v>374</v>
      </c>
      <c r="D93" s="217" t="s">
        <v>370</v>
      </c>
      <c r="E93" s="217">
        <v>1</v>
      </c>
      <c r="F93" s="217"/>
      <c r="G93" s="217"/>
      <c r="H93" s="217" t="s">
        <v>211</v>
      </c>
      <c r="I93" s="217" t="s">
        <v>218</v>
      </c>
      <c r="J93" s="251" t="s">
        <v>489</v>
      </c>
      <c r="K93" s="51" t="s">
        <v>1487</v>
      </c>
      <c r="L93" s="250"/>
      <c r="M93" s="250"/>
      <c r="N93" s="263">
        <f>O93-31</f>
        <v>43691</v>
      </c>
      <c r="O93" s="320">
        <v>43722</v>
      </c>
      <c r="P93" s="533">
        <v>43799</v>
      </c>
      <c r="Q93" s="524">
        <v>43803</v>
      </c>
      <c r="R93" s="535">
        <v>43814</v>
      </c>
      <c r="S93" s="276" t="s">
        <v>220</v>
      </c>
      <c r="T93" s="53" t="s">
        <v>221</v>
      </c>
      <c r="U93" s="53" t="s">
        <v>258</v>
      </c>
      <c r="V93" s="53" t="s">
        <v>1304</v>
      </c>
      <c r="W93" s="53">
        <v>200</v>
      </c>
      <c r="X93" s="218">
        <v>0</v>
      </c>
      <c r="Y93" s="53" t="s">
        <v>1305</v>
      </c>
      <c r="Z93" s="53" t="s">
        <v>1305</v>
      </c>
      <c r="AA93" s="53" t="s">
        <v>1305</v>
      </c>
      <c r="AB93" s="213" t="s">
        <v>1306</v>
      </c>
      <c r="AC93" s="53" t="s">
        <v>1307</v>
      </c>
      <c r="AD93" s="226" t="s">
        <v>586</v>
      </c>
      <c r="AE93" s="226" t="s">
        <v>587</v>
      </c>
      <c r="AF93" s="226" t="s">
        <v>634</v>
      </c>
      <c r="AG93" s="226" t="s">
        <v>1313</v>
      </c>
      <c r="AH93" s="217"/>
      <c r="AI93" s="226"/>
      <c r="AJ93" s="226" t="s">
        <v>650</v>
      </c>
      <c r="AK93" s="226" t="s">
        <v>651</v>
      </c>
      <c r="AL93" s="226" t="s">
        <v>668</v>
      </c>
      <c r="AM93" s="218">
        <v>3.9</v>
      </c>
      <c r="AN93" s="218" t="s">
        <v>1249</v>
      </c>
      <c r="AO93" s="219">
        <v>2.25</v>
      </c>
      <c r="AP93" s="226">
        <v>1500</v>
      </c>
      <c r="AQ93" s="226" t="s">
        <v>1314</v>
      </c>
      <c r="AR93" s="226" t="s">
        <v>1316</v>
      </c>
      <c r="AS93" s="226" t="s">
        <v>1486</v>
      </c>
      <c r="AT93" s="226" t="s">
        <v>1344</v>
      </c>
      <c r="AV93" s="581">
        <v>85</v>
      </c>
      <c r="AW93" s="584">
        <f t="shared" si="1"/>
        <v>191.25</v>
      </c>
    </row>
    <row r="94" spans="1:49" s="66" customFormat="1" ht="15" hidden="1" customHeight="1">
      <c r="A94" s="52">
        <v>2027</v>
      </c>
      <c r="B94" s="52" t="s">
        <v>812</v>
      </c>
      <c r="C94" s="217" t="s">
        <v>375</v>
      </c>
      <c r="D94" s="217" t="s">
        <v>299</v>
      </c>
      <c r="E94" s="52" t="s">
        <v>1485</v>
      </c>
      <c r="F94" s="52"/>
      <c r="G94" s="153">
        <v>43468</v>
      </c>
      <c r="H94" s="217" t="s">
        <v>1535</v>
      </c>
      <c r="I94" s="52" t="s">
        <v>218</v>
      </c>
      <c r="J94" s="260" t="s">
        <v>489</v>
      </c>
      <c r="K94" s="195" t="s">
        <v>1479</v>
      </c>
      <c r="L94" s="250"/>
      <c r="M94" s="261"/>
      <c r="N94" s="424" t="s">
        <v>1580</v>
      </c>
      <c r="O94" s="320">
        <v>43708</v>
      </c>
      <c r="P94" s="533">
        <v>43771</v>
      </c>
      <c r="Q94" s="524">
        <v>43775</v>
      </c>
      <c r="R94" s="535">
        <v>43784</v>
      </c>
      <c r="S94" s="278" t="s">
        <v>220</v>
      </c>
      <c r="T94" s="162" t="s">
        <v>221</v>
      </c>
      <c r="U94" s="53" t="s">
        <v>258</v>
      </c>
      <c r="V94" s="212" t="s">
        <v>1304</v>
      </c>
      <c r="W94" s="53">
        <v>200</v>
      </c>
      <c r="X94" s="218" t="s">
        <v>622</v>
      </c>
      <c r="Y94" s="53" t="s">
        <v>1305</v>
      </c>
      <c r="Z94" s="53" t="s">
        <v>1305</v>
      </c>
      <c r="AA94" s="53" t="s">
        <v>1305</v>
      </c>
      <c r="AB94" s="213" t="s">
        <v>1306</v>
      </c>
      <c r="AC94" s="53" t="s">
        <v>1307</v>
      </c>
      <c r="AD94" s="226" t="s">
        <v>592</v>
      </c>
      <c r="AE94" s="226" t="s">
        <v>593</v>
      </c>
      <c r="AF94" s="226" t="s">
        <v>211</v>
      </c>
      <c r="AG94" s="226"/>
      <c r="AH94" s="217"/>
      <c r="AI94" s="226"/>
      <c r="AJ94" s="226" t="s">
        <v>650</v>
      </c>
      <c r="AK94" s="226" t="s">
        <v>1202</v>
      </c>
      <c r="AL94" s="226" t="s">
        <v>672</v>
      </c>
      <c r="AM94" s="218">
        <v>5.65</v>
      </c>
      <c r="AN94" s="218" t="s">
        <v>1259</v>
      </c>
      <c r="AO94" s="219">
        <v>2.88</v>
      </c>
      <c r="AP94" s="226" t="s">
        <v>694</v>
      </c>
      <c r="AQ94" s="226" t="s">
        <v>1348</v>
      </c>
      <c r="AR94" s="226" t="s">
        <v>1349</v>
      </c>
      <c r="AS94" s="226" t="s">
        <v>1521</v>
      </c>
      <c r="AT94" s="226" t="s">
        <v>1350</v>
      </c>
      <c r="AV94" s="581">
        <v>121</v>
      </c>
      <c r="AW94" s="584">
        <f t="shared" si="1"/>
        <v>348.47999999999996</v>
      </c>
    </row>
    <row r="95" spans="1:49" s="66" customFormat="1" ht="15" hidden="1" customHeight="1">
      <c r="A95" s="217">
        <v>2040</v>
      </c>
      <c r="B95" s="52" t="s">
        <v>770</v>
      </c>
      <c r="C95" s="217" t="s">
        <v>377</v>
      </c>
      <c r="D95" s="52" t="s">
        <v>1548</v>
      </c>
      <c r="E95" s="217">
        <v>3</v>
      </c>
      <c r="F95" s="217"/>
      <c r="G95" s="217"/>
      <c r="H95" s="217" t="s">
        <v>211</v>
      </c>
      <c r="I95" s="217" t="s">
        <v>1176</v>
      </c>
      <c r="J95" s="251" t="s">
        <v>489</v>
      </c>
      <c r="K95" s="51"/>
      <c r="L95" s="251"/>
      <c r="M95" s="251"/>
      <c r="N95" s="256">
        <f>O95-90</f>
        <v>43681</v>
      </c>
      <c r="O95" s="255">
        <v>43771</v>
      </c>
      <c r="P95" s="533">
        <v>43834</v>
      </c>
      <c r="Q95" s="524">
        <v>43838</v>
      </c>
      <c r="R95" s="535">
        <v>43845</v>
      </c>
      <c r="S95" s="276" t="s">
        <v>220</v>
      </c>
      <c r="T95" s="53" t="s">
        <v>221</v>
      </c>
      <c r="U95" s="53" t="s">
        <v>258</v>
      </c>
      <c r="V95" s="212" t="s">
        <v>1304</v>
      </c>
      <c r="W95" s="53">
        <v>200</v>
      </c>
      <c r="X95" s="218" t="s">
        <v>622</v>
      </c>
      <c r="Y95" s="53" t="s">
        <v>1305</v>
      </c>
      <c r="Z95" s="53" t="s">
        <v>1305</v>
      </c>
      <c r="AA95" s="53" t="s">
        <v>1305</v>
      </c>
      <c r="AB95" s="213" t="s">
        <v>1306</v>
      </c>
      <c r="AC95" s="53" t="s">
        <v>1307</v>
      </c>
      <c r="AD95" s="226" t="s">
        <v>590</v>
      </c>
      <c r="AE95" s="226" t="s">
        <v>601</v>
      </c>
      <c r="AF95" s="226" t="s">
        <v>211</v>
      </c>
      <c r="AG95" s="226"/>
      <c r="AH95" s="217"/>
      <c r="AI95" s="226"/>
      <c r="AJ95" s="226" t="s">
        <v>650</v>
      </c>
      <c r="AK95" s="226" t="s">
        <v>652</v>
      </c>
      <c r="AL95" s="226" t="s">
        <v>678</v>
      </c>
      <c r="AM95" s="226">
        <v>6.5</v>
      </c>
      <c r="AN95" s="218" t="s">
        <v>1254</v>
      </c>
      <c r="AO95" s="506">
        <v>1.76</v>
      </c>
      <c r="AP95" s="226" t="s">
        <v>1335</v>
      </c>
      <c r="AQ95" s="226"/>
      <c r="AR95" s="226" t="s">
        <v>710</v>
      </c>
      <c r="AS95" s="226" t="s">
        <v>1342</v>
      </c>
      <c r="AT95" s="226" t="s">
        <v>1337</v>
      </c>
      <c r="AV95" s="581">
        <v>100</v>
      </c>
      <c r="AW95" s="584">
        <f t="shared" si="1"/>
        <v>176</v>
      </c>
    </row>
    <row r="96" spans="1:49" s="66" customFormat="1" ht="15" hidden="1" customHeight="1">
      <c r="A96" s="217">
        <v>2045</v>
      </c>
      <c r="B96" s="52" t="s">
        <v>771</v>
      </c>
      <c r="C96" s="217" t="s">
        <v>377</v>
      </c>
      <c r="D96" s="217" t="s">
        <v>379</v>
      </c>
      <c r="E96" s="217">
        <v>3</v>
      </c>
      <c r="F96" s="217"/>
      <c r="G96" s="217"/>
      <c r="H96" s="217" t="s">
        <v>211</v>
      </c>
      <c r="I96" s="217" t="s">
        <v>1176</v>
      </c>
      <c r="J96" s="251" t="s">
        <v>489</v>
      </c>
      <c r="K96" s="51"/>
      <c r="L96" s="251"/>
      <c r="M96" s="251"/>
      <c r="N96" s="256">
        <f>O96-90</f>
        <v>43681</v>
      </c>
      <c r="O96" s="255">
        <v>43771</v>
      </c>
      <c r="P96" s="533">
        <v>43834</v>
      </c>
      <c r="Q96" s="524">
        <v>43838</v>
      </c>
      <c r="R96" s="535">
        <v>43845</v>
      </c>
      <c r="S96" s="276" t="s">
        <v>220</v>
      </c>
      <c r="T96" s="53" t="s">
        <v>221</v>
      </c>
      <c r="U96" s="53" t="s">
        <v>258</v>
      </c>
      <c r="V96" s="212" t="s">
        <v>1304</v>
      </c>
      <c r="W96" s="53">
        <v>200</v>
      </c>
      <c r="X96" s="218" t="s">
        <v>622</v>
      </c>
      <c r="Y96" s="53" t="s">
        <v>1305</v>
      </c>
      <c r="Z96" s="53" t="s">
        <v>1305</v>
      </c>
      <c r="AA96" s="53" t="s">
        <v>1305</v>
      </c>
      <c r="AB96" s="213" t="s">
        <v>1306</v>
      </c>
      <c r="AC96" s="53" t="s">
        <v>1307</v>
      </c>
      <c r="AD96" s="226" t="s">
        <v>590</v>
      </c>
      <c r="AE96" s="226" t="s">
        <v>601</v>
      </c>
      <c r="AF96" s="226" t="s">
        <v>211</v>
      </c>
      <c r="AG96" s="226"/>
      <c r="AH96" s="217"/>
      <c r="AI96" s="226"/>
      <c r="AJ96" s="226" t="s">
        <v>650</v>
      </c>
      <c r="AK96" s="226" t="s">
        <v>652</v>
      </c>
      <c r="AL96" s="226" t="s">
        <v>678</v>
      </c>
      <c r="AM96" s="226">
        <v>6.5</v>
      </c>
      <c r="AN96" s="218" t="s">
        <v>1254</v>
      </c>
      <c r="AO96" s="219">
        <v>1.76</v>
      </c>
      <c r="AP96" s="226" t="s">
        <v>1335</v>
      </c>
      <c r="AQ96" s="226"/>
      <c r="AR96" s="226" t="s">
        <v>710</v>
      </c>
      <c r="AS96" s="226" t="s">
        <v>1342</v>
      </c>
      <c r="AT96" s="226" t="s">
        <v>1337</v>
      </c>
      <c r="AV96" s="581">
        <v>90</v>
      </c>
      <c r="AW96" s="584">
        <f t="shared" si="1"/>
        <v>158.4</v>
      </c>
    </row>
    <row r="97" spans="1:49" s="66" customFormat="1" ht="15" hidden="1" customHeight="1">
      <c r="A97" s="217">
        <v>2050</v>
      </c>
      <c r="B97" s="52" t="s">
        <v>837</v>
      </c>
      <c r="C97" s="217" t="s">
        <v>380</v>
      </c>
      <c r="D97" s="217" t="s">
        <v>381</v>
      </c>
      <c r="E97" s="217">
        <v>3</v>
      </c>
      <c r="F97" s="217"/>
      <c r="G97" s="217"/>
      <c r="H97" s="217" t="s">
        <v>211</v>
      </c>
      <c r="I97" s="217" t="s">
        <v>1176</v>
      </c>
      <c r="J97" s="251" t="s">
        <v>489</v>
      </c>
      <c r="K97" s="51"/>
      <c r="L97" s="251"/>
      <c r="M97" s="251"/>
      <c r="N97" s="256">
        <f>O97-90</f>
        <v>43681</v>
      </c>
      <c r="O97" s="255">
        <v>43771</v>
      </c>
      <c r="P97" s="533">
        <v>43834</v>
      </c>
      <c r="Q97" s="524">
        <v>43838</v>
      </c>
      <c r="R97" s="535">
        <v>43845</v>
      </c>
      <c r="S97" s="276" t="s">
        <v>220</v>
      </c>
      <c r="T97" s="53" t="s">
        <v>221</v>
      </c>
      <c r="U97" s="53" t="s">
        <v>258</v>
      </c>
      <c r="V97" s="212" t="s">
        <v>1304</v>
      </c>
      <c r="W97" s="53">
        <v>200</v>
      </c>
      <c r="X97" s="218" t="s">
        <v>622</v>
      </c>
      <c r="Y97" s="53" t="s">
        <v>1305</v>
      </c>
      <c r="Z97" s="53" t="s">
        <v>1305</v>
      </c>
      <c r="AA97" s="53" t="s">
        <v>1305</v>
      </c>
      <c r="AB97" s="213" t="s">
        <v>1306</v>
      </c>
      <c r="AC97" s="53" t="s">
        <v>1307</v>
      </c>
      <c r="AD97" s="226" t="s">
        <v>590</v>
      </c>
      <c r="AE97" s="226" t="s">
        <v>604</v>
      </c>
      <c r="AF97" s="226" t="s">
        <v>211</v>
      </c>
      <c r="AG97" s="226"/>
      <c r="AH97" s="217"/>
      <c r="AI97" s="226"/>
      <c r="AJ97" s="226" t="s">
        <v>650</v>
      </c>
      <c r="AK97" s="226" t="s">
        <v>652</v>
      </c>
      <c r="AL97" s="226" t="s">
        <v>678</v>
      </c>
      <c r="AM97" s="226">
        <v>3.8</v>
      </c>
      <c r="AN97" s="218" t="s">
        <v>1256</v>
      </c>
      <c r="AO97" s="219">
        <v>1.58</v>
      </c>
      <c r="AP97" s="226" t="s">
        <v>1335</v>
      </c>
      <c r="AQ97" s="226"/>
      <c r="AR97" s="226" t="s">
        <v>710</v>
      </c>
      <c r="AS97" s="226" t="s">
        <v>1326</v>
      </c>
      <c r="AT97" s="226" t="s">
        <v>1337</v>
      </c>
      <c r="AV97" s="581">
        <v>150</v>
      </c>
      <c r="AW97" s="584">
        <f t="shared" si="1"/>
        <v>237</v>
      </c>
    </row>
    <row r="98" spans="1:49" s="66" customFormat="1" ht="15" hidden="1" customHeight="1">
      <c r="A98" s="217">
        <v>2055</v>
      </c>
      <c r="B98" s="52" t="s">
        <v>838</v>
      </c>
      <c r="C98" s="217" t="s">
        <v>380</v>
      </c>
      <c r="D98" s="217" t="s">
        <v>382</v>
      </c>
      <c r="E98" s="217">
        <v>3</v>
      </c>
      <c r="F98" s="217"/>
      <c r="G98" s="217"/>
      <c r="H98" s="217" t="s">
        <v>211</v>
      </c>
      <c r="I98" s="217" t="s">
        <v>1176</v>
      </c>
      <c r="J98" s="251" t="s">
        <v>489</v>
      </c>
      <c r="K98" s="51"/>
      <c r="L98" s="251"/>
      <c r="M98" s="251"/>
      <c r="N98" s="256">
        <f>O98-90</f>
        <v>43681</v>
      </c>
      <c r="O98" s="255">
        <v>43771</v>
      </c>
      <c r="P98" s="533">
        <v>43834</v>
      </c>
      <c r="Q98" s="524">
        <v>43838</v>
      </c>
      <c r="R98" s="535">
        <v>43845</v>
      </c>
      <c r="S98" s="276" t="s">
        <v>220</v>
      </c>
      <c r="T98" s="53" t="s">
        <v>221</v>
      </c>
      <c r="U98" s="53" t="s">
        <v>258</v>
      </c>
      <c r="V98" s="212" t="s">
        <v>1304</v>
      </c>
      <c r="W98" s="53">
        <v>200</v>
      </c>
      <c r="X98" s="218" t="s">
        <v>622</v>
      </c>
      <c r="Y98" s="53" t="s">
        <v>1305</v>
      </c>
      <c r="Z98" s="53" t="s">
        <v>1305</v>
      </c>
      <c r="AA98" s="53" t="s">
        <v>1305</v>
      </c>
      <c r="AB98" s="213" t="s">
        <v>1306</v>
      </c>
      <c r="AC98" s="53" t="s">
        <v>1307</v>
      </c>
      <c r="AD98" s="226" t="s">
        <v>590</v>
      </c>
      <c r="AE98" s="226" t="s">
        <v>604</v>
      </c>
      <c r="AF98" s="226" t="s">
        <v>211</v>
      </c>
      <c r="AG98" s="226"/>
      <c r="AH98" s="217"/>
      <c r="AI98" s="226"/>
      <c r="AJ98" s="226" t="s">
        <v>650</v>
      </c>
      <c r="AK98" s="226" t="s">
        <v>652</v>
      </c>
      <c r="AL98" s="226" t="s">
        <v>678</v>
      </c>
      <c r="AM98" s="226">
        <v>3.8</v>
      </c>
      <c r="AN98" s="218" t="s">
        <v>1256</v>
      </c>
      <c r="AO98" s="219">
        <v>1.58</v>
      </c>
      <c r="AP98" s="226" t="s">
        <v>1335</v>
      </c>
      <c r="AQ98" s="226"/>
      <c r="AR98" s="226" t="s">
        <v>710</v>
      </c>
      <c r="AS98" s="226" t="s">
        <v>1326</v>
      </c>
      <c r="AT98" s="226" t="s">
        <v>1337</v>
      </c>
      <c r="AV98" s="581">
        <v>150</v>
      </c>
      <c r="AW98" s="584">
        <f t="shared" si="1"/>
        <v>237</v>
      </c>
    </row>
    <row r="99" spans="1:49" s="66" customFormat="1" ht="15" hidden="1" customHeight="1">
      <c r="A99" s="217">
        <v>2060</v>
      </c>
      <c r="B99" s="52" t="s">
        <v>839</v>
      </c>
      <c r="C99" s="217" t="s">
        <v>383</v>
      </c>
      <c r="D99" s="217" t="s">
        <v>384</v>
      </c>
      <c r="E99" s="217">
        <v>3</v>
      </c>
      <c r="F99" s="217"/>
      <c r="G99" s="217"/>
      <c r="H99" s="217" t="s">
        <v>211</v>
      </c>
      <c r="I99" s="217" t="s">
        <v>1176</v>
      </c>
      <c r="J99" s="251" t="s">
        <v>489</v>
      </c>
      <c r="K99" s="51"/>
      <c r="L99" s="251"/>
      <c r="M99" s="251"/>
      <c r="N99" s="256">
        <f>O99-90</f>
        <v>43681</v>
      </c>
      <c r="O99" s="255">
        <v>43771</v>
      </c>
      <c r="P99" s="533">
        <v>43834</v>
      </c>
      <c r="Q99" s="524">
        <v>43838</v>
      </c>
      <c r="R99" s="535">
        <v>43845</v>
      </c>
      <c r="S99" s="276" t="s">
        <v>220</v>
      </c>
      <c r="T99" s="65" t="s">
        <v>221</v>
      </c>
      <c r="U99" s="53" t="s">
        <v>258</v>
      </c>
      <c r="V99" s="212" t="s">
        <v>1304</v>
      </c>
      <c r="W99" s="53">
        <v>200</v>
      </c>
      <c r="X99" s="218" t="s">
        <v>622</v>
      </c>
      <c r="Y99" s="53" t="s">
        <v>1305</v>
      </c>
      <c r="Z99" s="53" t="s">
        <v>1305</v>
      </c>
      <c r="AA99" s="53" t="s">
        <v>1305</v>
      </c>
      <c r="AB99" s="213" t="s">
        <v>1306</v>
      </c>
      <c r="AC99" s="53" t="s">
        <v>1307</v>
      </c>
      <c r="AD99" s="226" t="s">
        <v>590</v>
      </c>
      <c r="AE99" s="226" t="s">
        <v>604</v>
      </c>
      <c r="AF99" s="226" t="s">
        <v>211</v>
      </c>
      <c r="AG99" s="226"/>
      <c r="AH99" s="217"/>
      <c r="AI99" s="226"/>
      <c r="AJ99" s="226" t="s">
        <v>650</v>
      </c>
      <c r="AK99" s="226" t="s">
        <v>652</v>
      </c>
      <c r="AL99" s="226" t="s">
        <v>678</v>
      </c>
      <c r="AM99" s="226">
        <v>3.8</v>
      </c>
      <c r="AN99" s="218" t="s">
        <v>1256</v>
      </c>
      <c r="AO99" s="219">
        <v>1.58</v>
      </c>
      <c r="AP99" s="226" t="s">
        <v>1335</v>
      </c>
      <c r="AQ99" s="226"/>
      <c r="AR99" s="226" t="s">
        <v>710</v>
      </c>
      <c r="AS99" s="226" t="s">
        <v>1326</v>
      </c>
      <c r="AT99" s="226" t="s">
        <v>1337</v>
      </c>
      <c r="AV99" s="581">
        <v>90</v>
      </c>
      <c r="AW99" s="584">
        <f t="shared" si="1"/>
        <v>142.20000000000002</v>
      </c>
    </row>
    <row r="100" spans="1:49" s="66" customFormat="1" ht="15" hidden="1" customHeight="1">
      <c r="A100" s="217">
        <v>2061</v>
      </c>
      <c r="B100" s="52" t="s">
        <v>1554</v>
      </c>
      <c r="C100" s="217" t="s">
        <v>383</v>
      </c>
      <c r="D100" s="217" t="s">
        <v>372</v>
      </c>
      <c r="E100" s="217">
        <v>3</v>
      </c>
      <c r="F100" s="217"/>
      <c r="G100" s="152">
        <v>43622</v>
      </c>
      <c r="H100" s="217" t="s">
        <v>211</v>
      </c>
      <c r="I100" s="217" t="s">
        <v>1176</v>
      </c>
      <c r="J100" s="251" t="s">
        <v>489</v>
      </c>
      <c r="K100" s="51"/>
      <c r="L100" s="251"/>
      <c r="M100" s="251"/>
      <c r="N100" s="256">
        <f>O100-90</f>
        <v>43681</v>
      </c>
      <c r="O100" s="255">
        <v>43771</v>
      </c>
      <c r="P100" s="533">
        <v>43834</v>
      </c>
      <c r="Q100" s="524">
        <v>43838</v>
      </c>
      <c r="R100" s="535">
        <v>43845</v>
      </c>
      <c r="S100" s="276" t="s">
        <v>220</v>
      </c>
      <c r="T100" s="65" t="s">
        <v>221</v>
      </c>
      <c r="U100" s="53" t="s">
        <v>258</v>
      </c>
      <c r="V100" s="212" t="s">
        <v>1304</v>
      </c>
      <c r="W100" s="53">
        <v>200</v>
      </c>
      <c r="X100" s="218" t="s">
        <v>622</v>
      </c>
      <c r="Y100" s="53" t="s">
        <v>1305</v>
      </c>
      <c r="Z100" s="53" t="s">
        <v>1305</v>
      </c>
      <c r="AA100" s="53" t="s">
        <v>1305</v>
      </c>
      <c r="AB100" s="213" t="s">
        <v>1306</v>
      </c>
      <c r="AC100" s="53" t="s">
        <v>1307</v>
      </c>
      <c r="AD100" s="226" t="s">
        <v>590</v>
      </c>
      <c r="AE100" s="226" t="s">
        <v>604</v>
      </c>
      <c r="AF100" s="226" t="s">
        <v>211</v>
      </c>
      <c r="AG100" s="226"/>
      <c r="AH100" s="217"/>
      <c r="AI100" s="226"/>
      <c r="AJ100" s="226" t="s">
        <v>650</v>
      </c>
      <c r="AK100" s="226" t="s">
        <v>652</v>
      </c>
      <c r="AL100" s="226" t="s">
        <v>678</v>
      </c>
      <c r="AM100" s="226">
        <v>3.8</v>
      </c>
      <c r="AN100" s="218" t="s">
        <v>1256</v>
      </c>
      <c r="AO100" s="219">
        <v>1.58</v>
      </c>
      <c r="AP100" s="226" t="s">
        <v>1335</v>
      </c>
      <c r="AQ100" s="226"/>
      <c r="AR100" s="226" t="s">
        <v>710</v>
      </c>
      <c r="AS100" s="226" t="s">
        <v>1326</v>
      </c>
      <c r="AT100" s="226" t="s">
        <v>1337</v>
      </c>
      <c r="AV100" s="582"/>
      <c r="AW100" s="584">
        <f t="shared" si="1"/>
        <v>0</v>
      </c>
    </row>
    <row r="101" spans="1:49" s="66" customFormat="1" ht="15" customHeight="1">
      <c r="A101" s="217">
        <v>2065</v>
      </c>
      <c r="B101" s="52" t="s">
        <v>840</v>
      </c>
      <c r="C101" s="217" t="s">
        <v>383</v>
      </c>
      <c r="D101" s="217" t="s">
        <v>385</v>
      </c>
      <c r="E101" s="181">
        <v>2</v>
      </c>
      <c r="F101" s="217"/>
      <c r="G101" s="217"/>
      <c r="H101" s="217" t="s">
        <v>211</v>
      </c>
      <c r="I101" s="217" t="s">
        <v>1176</v>
      </c>
      <c r="J101" s="251" t="s">
        <v>489</v>
      </c>
      <c r="K101" s="51"/>
      <c r="L101" s="251"/>
      <c r="M101" s="251"/>
      <c r="N101" s="525">
        <v>43721</v>
      </c>
      <c r="O101" s="525">
        <v>43763</v>
      </c>
      <c r="P101" s="523">
        <v>43826</v>
      </c>
      <c r="Q101" s="524">
        <v>43833</v>
      </c>
      <c r="R101" s="565">
        <v>43845</v>
      </c>
      <c r="S101" s="276" t="s">
        <v>267</v>
      </c>
      <c r="T101" s="65" t="s">
        <v>211</v>
      </c>
      <c r="U101" s="65" t="s">
        <v>580</v>
      </c>
      <c r="V101" s="290" t="s">
        <v>1527</v>
      </c>
      <c r="W101" s="229" t="s">
        <v>1309</v>
      </c>
      <c r="X101" s="218">
        <v>22.72</v>
      </c>
      <c r="Y101" s="229" t="s">
        <v>1369</v>
      </c>
      <c r="Z101" s="230" t="s">
        <v>1370</v>
      </c>
      <c r="AA101" s="230" t="s">
        <v>1371</v>
      </c>
      <c r="AB101" s="229" t="s">
        <v>1372</v>
      </c>
      <c r="AC101" s="229" t="s">
        <v>1373</v>
      </c>
      <c r="AD101" s="226" t="s">
        <v>595</v>
      </c>
      <c r="AE101" s="159" t="s">
        <v>597</v>
      </c>
      <c r="AF101" s="226"/>
      <c r="AG101" s="231" t="s">
        <v>1374</v>
      </c>
      <c r="AH101" s="217"/>
      <c r="AI101" s="226"/>
      <c r="AJ101" s="226" t="s">
        <v>650</v>
      </c>
      <c r="AK101" s="226" t="s">
        <v>213</v>
      </c>
      <c r="AL101" s="231" t="s">
        <v>1387</v>
      </c>
      <c r="AM101" s="218">
        <v>4.5</v>
      </c>
      <c r="AN101" s="218" t="s">
        <v>1262</v>
      </c>
      <c r="AO101" s="233">
        <v>1.79</v>
      </c>
      <c r="AP101" s="231" t="s">
        <v>1362</v>
      </c>
      <c r="AQ101" s="231" t="s">
        <v>1369</v>
      </c>
      <c r="AR101" s="289" t="s">
        <v>1393</v>
      </c>
      <c r="AS101" s="231" t="s">
        <v>1380</v>
      </c>
      <c r="AT101" s="289" t="s">
        <v>1381</v>
      </c>
      <c r="AV101" s="581"/>
      <c r="AW101" s="584">
        <f t="shared" si="1"/>
        <v>0</v>
      </c>
    </row>
    <row r="102" spans="1:49" s="66" customFormat="1" ht="15" customHeight="1">
      <c r="A102" s="217">
        <v>2070</v>
      </c>
      <c r="B102" s="52" t="s">
        <v>841</v>
      </c>
      <c r="C102" s="217" t="s">
        <v>383</v>
      </c>
      <c r="D102" s="217" t="s">
        <v>386</v>
      </c>
      <c r="E102" s="181">
        <v>2</v>
      </c>
      <c r="F102" s="217"/>
      <c r="G102" s="217"/>
      <c r="H102" s="217" t="s">
        <v>211</v>
      </c>
      <c r="I102" s="217" t="s">
        <v>1176</v>
      </c>
      <c r="J102" s="251" t="s">
        <v>489</v>
      </c>
      <c r="K102" s="51"/>
      <c r="L102" s="251"/>
      <c r="M102" s="251"/>
      <c r="N102" s="525">
        <v>43721</v>
      </c>
      <c r="O102" s="525">
        <v>43763</v>
      </c>
      <c r="P102" s="523">
        <v>43826</v>
      </c>
      <c r="Q102" s="524">
        <v>43833</v>
      </c>
      <c r="R102" s="565">
        <v>43845</v>
      </c>
      <c r="S102" s="276" t="s">
        <v>267</v>
      </c>
      <c r="T102" s="65" t="s">
        <v>211</v>
      </c>
      <c r="U102" s="65" t="s">
        <v>580</v>
      </c>
      <c r="V102" s="290" t="s">
        <v>1527</v>
      </c>
      <c r="W102" s="229" t="s">
        <v>1309</v>
      </c>
      <c r="X102" s="218">
        <v>22.72</v>
      </c>
      <c r="Y102" s="229" t="s">
        <v>1369</v>
      </c>
      <c r="Z102" s="230" t="s">
        <v>1370</v>
      </c>
      <c r="AA102" s="230" t="s">
        <v>1371</v>
      </c>
      <c r="AB102" s="229" t="s">
        <v>1372</v>
      </c>
      <c r="AC102" s="229" t="s">
        <v>1373</v>
      </c>
      <c r="AD102" s="226" t="s">
        <v>595</v>
      </c>
      <c r="AE102" s="159" t="s">
        <v>597</v>
      </c>
      <c r="AF102" s="226"/>
      <c r="AG102" s="231" t="s">
        <v>1374</v>
      </c>
      <c r="AH102" s="217"/>
      <c r="AI102" s="226"/>
      <c r="AJ102" s="226" t="s">
        <v>650</v>
      </c>
      <c r="AK102" s="226" t="s">
        <v>213</v>
      </c>
      <c r="AL102" s="231" t="s">
        <v>1387</v>
      </c>
      <c r="AM102" s="218">
        <v>4.5</v>
      </c>
      <c r="AN102" s="218" t="s">
        <v>1262</v>
      </c>
      <c r="AO102" s="233">
        <v>1.79</v>
      </c>
      <c r="AP102" s="231" t="s">
        <v>1362</v>
      </c>
      <c r="AQ102" s="231" t="s">
        <v>1369</v>
      </c>
      <c r="AR102" s="289" t="s">
        <v>1393</v>
      </c>
      <c r="AS102" s="231" t="s">
        <v>1380</v>
      </c>
      <c r="AT102" s="289" t="s">
        <v>1381</v>
      </c>
      <c r="AV102" s="581"/>
      <c r="AW102" s="584">
        <f t="shared" si="1"/>
        <v>0</v>
      </c>
    </row>
    <row r="103" spans="1:49" s="66" customFormat="1" ht="15" hidden="1" customHeight="1">
      <c r="A103" s="217">
        <v>2075</v>
      </c>
      <c r="B103" s="52" t="s">
        <v>842</v>
      </c>
      <c r="C103" s="217" t="s">
        <v>387</v>
      </c>
      <c r="D103" s="217" t="s">
        <v>388</v>
      </c>
      <c r="E103" s="217">
        <v>3</v>
      </c>
      <c r="F103" s="217"/>
      <c r="G103" s="217"/>
      <c r="H103" s="217" t="s">
        <v>211</v>
      </c>
      <c r="I103" s="217" t="s">
        <v>1176</v>
      </c>
      <c r="J103" s="251" t="s">
        <v>489</v>
      </c>
      <c r="K103" s="51"/>
      <c r="L103" s="251"/>
      <c r="M103" s="251"/>
      <c r="N103" s="256">
        <f>O103-90</f>
        <v>43688</v>
      </c>
      <c r="O103" s="320">
        <v>43778</v>
      </c>
      <c r="P103" s="533">
        <v>43862</v>
      </c>
      <c r="Q103" s="524">
        <v>43866</v>
      </c>
      <c r="R103" s="535">
        <v>43876</v>
      </c>
      <c r="S103" s="276" t="s">
        <v>583</v>
      </c>
      <c r="T103" s="65" t="s">
        <v>221</v>
      </c>
      <c r="U103" s="53" t="s">
        <v>258</v>
      </c>
      <c r="V103" s="212" t="s">
        <v>1304</v>
      </c>
      <c r="W103" s="53">
        <v>200</v>
      </c>
      <c r="X103" s="218">
        <v>24.8</v>
      </c>
      <c r="Y103" s="53" t="s">
        <v>1305</v>
      </c>
      <c r="Z103" s="53" t="s">
        <v>1305</v>
      </c>
      <c r="AA103" s="53" t="s">
        <v>1305</v>
      </c>
      <c r="AB103" s="213" t="s">
        <v>1306</v>
      </c>
      <c r="AC103" s="53" t="s">
        <v>1307</v>
      </c>
      <c r="AD103" s="226" t="s">
        <v>590</v>
      </c>
      <c r="AE103" s="142" t="s">
        <v>617</v>
      </c>
      <c r="AF103" s="226"/>
      <c r="AG103" s="226"/>
      <c r="AH103" s="217" t="s">
        <v>1339</v>
      </c>
      <c r="AI103" s="226"/>
      <c r="AJ103" s="226" t="s">
        <v>650</v>
      </c>
      <c r="AK103" s="226" t="s">
        <v>652</v>
      </c>
      <c r="AL103" s="226" t="s">
        <v>686</v>
      </c>
      <c r="AM103" s="218">
        <v>6.3</v>
      </c>
      <c r="AN103" s="218" t="s">
        <v>1244</v>
      </c>
      <c r="AO103" s="219">
        <v>1.57</v>
      </c>
      <c r="AP103" s="226">
        <v>1000</v>
      </c>
      <c r="AQ103" s="223">
        <v>0.7</v>
      </c>
      <c r="AR103" s="226" t="s">
        <v>711</v>
      </c>
      <c r="AS103" s="226" t="s">
        <v>1340</v>
      </c>
      <c r="AT103" s="226" t="s">
        <v>1337</v>
      </c>
      <c r="AV103" s="581">
        <v>115</v>
      </c>
      <c r="AW103" s="584">
        <f t="shared" si="1"/>
        <v>180.55</v>
      </c>
    </row>
    <row r="104" spans="1:49" s="66" customFormat="1" ht="15" hidden="1" customHeight="1">
      <c r="A104" s="217">
        <v>2080</v>
      </c>
      <c r="B104" s="52" t="s">
        <v>843</v>
      </c>
      <c r="C104" s="217" t="s">
        <v>387</v>
      </c>
      <c r="D104" s="217" t="s">
        <v>389</v>
      </c>
      <c r="E104" s="217">
        <v>3</v>
      </c>
      <c r="F104" s="217"/>
      <c r="G104" s="217"/>
      <c r="H104" s="217" t="s">
        <v>211</v>
      </c>
      <c r="I104" s="217" t="s">
        <v>1176</v>
      </c>
      <c r="J104" s="251" t="s">
        <v>489</v>
      </c>
      <c r="K104" s="51"/>
      <c r="L104" s="251"/>
      <c r="M104" s="251"/>
      <c r="N104" s="256">
        <f>O104-90</f>
        <v>43688</v>
      </c>
      <c r="O104" s="320">
        <v>43778</v>
      </c>
      <c r="P104" s="533">
        <v>43862</v>
      </c>
      <c r="Q104" s="524">
        <v>43866</v>
      </c>
      <c r="R104" s="535">
        <v>43876</v>
      </c>
      <c r="S104" s="276" t="s">
        <v>583</v>
      </c>
      <c r="T104" s="65" t="s">
        <v>221</v>
      </c>
      <c r="U104" s="53" t="s">
        <v>258</v>
      </c>
      <c r="V104" s="212" t="s">
        <v>1304</v>
      </c>
      <c r="W104" s="53">
        <v>200</v>
      </c>
      <c r="X104" s="218">
        <v>24.8</v>
      </c>
      <c r="Y104" s="53" t="s">
        <v>1305</v>
      </c>
      <c r="Z104" s="53" t="s">
        <v>1305</v>
      </c>
      <c r="AA104" s="53" t="s">
        <v>1305</v>
      </c>
      <c r="AB104" s="213" t="s">
        <v>1306</v>
      </c>
      <c r="AC104" s="53" t="s">
        <v>1307</v>
      </c>
      <c r="AD104" s="226" t="s">
        <v>590</v>
      </c>
      <c r="AE104" s="142" t="s">
        <v>618</v>
      </c>
      <c r="AF104" s="226"/>
      <c r="AG104" s="226"/>
      <c r="AH104" s="217" t="s">
        <v>1339</v>
      </c>
      <c r="AI104" s="226"/>
      <c r="AJ104" s="226" t="s">
        <v>650</v>
      </c>
      <c r="AK104" s="226" t="s">
        <v>652</v>
      </c>
      <c r="AL104" s="226" t="s">
        <v>686</v>
      </c>
      <c r="AM104" s="218">
        <v>6.3</v>
      </c>
      <c r="AN104" s="218" t="s">
        <v>1244</v>
      </c>
      <c r="AO104" s="219">
        <v>1.61</v>
      </c>
      <c r="AP104" s="226">
        <v>1000</v>
      </c>
      <c r="AQ104" s="223">
        <v>0.7</v>
      </c>
      <c r="AR104" s="226" t="s">
        <v>711</v>
      </c>
      <c r="AS104" s="226" t="s">
        <v>1340</v>
      </c>
      <c r="AT104" s="226" t="s">
        <v>1337</v>
      </c>
      <c r="AV104" s="581">
        <v>120</v>
      </c>
      <c r="AW104" s="584">
        <f t="shared" si="1"/>
        <v>193.20000000000002</v>
      </c>
    </row>
    <row r="105" spans="1:49" s="66" customFormat="1" ht="15" hidden="1" customHeight="1">
      <c r="A105" s="217">
        <v>2085</v>
      </c>
      <c r="B105" s="52" t="s">
        <v>844</v>
      </c>
      <c r="C105" s="217" t="s">
        <v>390</v>
      </c>
      <c r="D105" s="217" t="s">
        <v>391</v>
      </c>
      <c r="E105" s="217">
        <v>3</v>
      </c>
      <c r="F105" s="217"/>
      <c r="G105" s="217"/>
      <c r="H105" s="217" t="s">
        <v>211</v>
      </c>
      <c r="I105" s="217" t="s">
        <v>1177</v>
      </c>
      <c r="J105" s="251" t="s">
        <v>489</v>
      </c>
      <c r="K105" s="195" t="s">
        <v>1478</v>
      </c>
      <c r="L105" s="250"/>
      <c r="M105" s="250"/>
      <c r="N105" s="256">
        <f>O105-90</f>
        <v>43688</v>
      </c>
      <c r="O105" s="320">
        <v>43778</v>
      </c>
      <c r="P105" s="533">
        <v>43862</v>
      </c>
      <c r="Q105" s="524">
        <v>43866</v>
      </c>
      <c r="R105" s="535">
        <v>43876</v>
      </c>
      <c r="S105" s="276" t="s">
        <v>220</v>
      </c>
      <c r="T105" s="65" t="s">
        <v>221</v>
      </c>
      <c r="U105" s="53" t="s">
        <v>258</v>
      </c>
      <c r="V105" s="212" t="s">
        <v>1304</v>
      </c>
      <c r="W105" s="53">
        <v>200</v>
      </c>
      <c r="X105" s="218" t="s">
        <v>622</v>
      </c>
      <c r="Y105" s="53" t="s">
        <v>1305</v>
      </c>
      <c r="Z105" s="53" t="s">
        <v>1305</v>
      </c>
      <c r="AA105" s="53" t="s">
        <v>1305</v>
      </c>
      <c r="AB105" s="213" t="s">
        <v>1306</v>
      </c>
      <c r="AC105" s="53" t="s">
        <v>1307</v>
      </c>
      <c r="AD105" s="226" t="s">
        <v>590</v>
      </c>
      <c r="AE105" s="226" t="s">
        <v>619</v>
      </c>
      <c r="AF105" s="226" t="s">
        <v>211</v>
      </c>
      <c r="AG105" s="226"/>
      <c r="AH105" s="217" t="s">
        <v>1339</v>
      </c>
      <c r="AI105" s="226"/>
      <c r="AJ105" s="226" t="s">
        <v>650</v>
      </c>
      <c r="AK105" s="226" t="s">
        <v>652</v>
      </c>
      <c r="AL105" s="226" t="s">
        <v>678</v>
      </c>
      <c r="AM105" s="218">
        <v>6.5</v>
      </c>
      <c r="AN105" s="218" t="s">
        <v>1254</v>
      </c>
      <c r="AO105" s="219">
        <v>1.64</v>
      </c>
      <c r="AP105" s="226">
        <v>1000</v>
      </c>
      <c r="AQ105" s="223">
        <v>0.7</v>
      </c>
      <c r="AR105" s="226" t="s">
        <v>711</v>
      </c>
      <c r="AS105" s="226" t="s">
        <v>1340</v>
      </c>
      <c r="AT105" s="226" t="s">
        <v>1337</v>
      </c>
      <c r="AU105" s="66" t="s">
        <v>1341</v>
      </c>
      <c r="AV105" s="581">
        <v>95</v>
      </c>
      <c r="AW105" s="584">
        <f t="shared" si="1"/>
        <v>155.79999999999998</v>
      </c>
    </row>
    <row r="106" spans="1:49" s="66" customFormat="1" ht="15" hidden="1" customHeight="1">
      <c r="A106" s="217">
        <v>2090</v>
      </c>
      <c r="B106" s="52" t="s">
        <v>946</v>
      </c>
      <c r="C106" s="217" t="s">
        <v>390</v>
      </c>
      <c r="D106" s="217" t="s">
        <v>381</v>
      </c>
      <c r="E106" s="217">
        <v>3</v>
      </c>
      <c r="F106" s="217"/>
      <c r="G106" s="217"/>
      <c r="H106" s="217" t="s">
        <v>211</v>
      </c>
      <c r="I106" s="217" t="s">
        <v>1177</v>
      </c>
      <c r="J106" s="251" t="s">
        <v>489</v>
      </c>
      <c r="K106" s="195" t="s">
        <v>1478</v>
      </c>
      <c r="L106" s="250"/>
      <c r="M106" s="250"/>
      <c r="N106" s="256">
        <f>O106-90</f>
        <v>43681</v>
      </c>
      <c r="O106" s="255">
        <v>43771</v>
      </c>
      <c r="P106" s="533">
        <v>43834</v>
      </c>
      <c r="Q106" s="524">
        <v>43838</v>
      </c>
      <c r="R106" s="535">
        <v>43845</v>
      </c>
      <c r="S106" s="276" t="s">
        <v>220</v>
      </c>
      <c r="T106" s="53" t="s">
        <v>221</v>
      </c>
      <c r="U106" s="53" t="s">
        <v>258</v>
      </c>
      <c r="V106" s="212" t="s">
        <v>1304</v>
      </c>
      <c r="W106" s="53">
        <v>200</v>
      </c>
      <c r="X106" s="218" t="s">
        <v>622</v>
      </c>
      <c r="Y106" s="53" t="s">
        <v>1305</v>
      </c>
      <c r="Z106" s="53" t="s">
        <v>1305</v>
      </c>
      <c r="AA106" s="53" t="s">
        <v>1305</v>
      </c>
      <c r="AB106" s="213" t="s">
        <v>1306</v>
      </c>
      <c r="AC106" s="53" t="s">
        <v>1307</v>
      </c>
      <c r="AD106" s="226" t="s">
        <v>590</v>
      </c>
      <c r="AE106" s="226" t="s">
        <v>604</v>
      </c>
      <c r="AF106" s="226" t="s">
        <v>211</v>
      </c>
      <c r="AG106" s="226"/>
      <c r="AH106" s="217"/>
      <c r="AI106" s="226"/>
      <c r="AJ106" s="226" t="s">
        <v>650</v>
      </c>
      <c r="AK106" s="226" t="s">
        <v>652</v>
      </c>
      <c r="AL106" s="226" t="s">
        <v>678</v>
      </c>
      <c r="AM106" s="226">
        <v>3.8</v>
      </c>
      <c r="AN106" s="218" t="s">
        <v>1256</v>
      </c>
      <c r="AO106" s="219">
        <v>1.25</v>
      </c>
      <c r="AP106" s="226" t="s">
        <v>1335</v>
      </c>
      <c r="AQ106" s="226"/>
      <c r="AR106" s="226" t="s">
        <v>710</v>
      </c>
      <c r="AS106" s="226" t="s">
        <v>1326</v>
      </c>
      <c r="AT106" s="226" t="s">
        <v>1337</v>
      </c>
      <c r="AV106" s="581">
        <v>105</v>
      </c>
      <c r="AW106" s="584">
        <f t="shared" si="1"/>
        <v>131.25</v>
      </c>
    </row>
    <row r="107" spans="1:49" s="66" customFormat="1" ht="15" hidden="1" customHeight="1">
      <c r="A107" s="217">
        <v>2095</v>
      </c>
      <c r="B107" s="52" t="s">
        <v>947</v>
      </c>
      <c r="C107" s="217" t="s">
        <v>390</v>
      </c>
      <c r="D107" s="217" t="s">
        <v>1198</v>
      </c>
      <c r="E107" s="217">
        <v>3</v>
      </c>
      <c r="F107" s="217"/>
      <c r="G107" s="217"/>
      <c r="H107" s="217" t="s">
        <v>211</v>
      </c>
      <c r="I107" s="217" t="s">
        <v>1177</v>
      </c>
      <c r="J107" s="251" t="s">
        <v>489</v>
      </c>
      <c r="K107" s="195" t="s">
        <v>1533</v>
      </c>
      <c r="L107" s="250"/>
      <c r="M107" s="250"/>
      <c r="N107" s="256">
        <f>O107-90</f>
        <v>43681</v>
      </c>
      <c r="O107" s="255">
        <v>43771</v>
      </c>
      <c r="P107" s="533">
        <v>43834</v>
      </c>
      <c r="Q107" s="524">
        <v>43838</v>
      </c>
      <c r="R107" s="535">
        <v>43845</v>
      </c>
      <c r="S107" s="276" t="s">
        <v>220</v>
      </c>
      <c r="T107" s="53" t="s">
        <v>221</v>
      </c>
      <c r="U107" s="53" t="s">
        <v>258</v>
      </c>
      <c r="V107" s="212" t="s">
        <v>1304</v>
      </c>
      <c r="W107" s="53">
        <v>200</v>
      </c>
      <c r="X107" s="218" t="s">
        <v>622</v>
      </c>
      <c r="Y107" s="53" t="s">
        <v>1305</v>
      </c>
      <c r="Z107" s="53" t="s">
        <v>1305</v>
      </c>
      <c r="AA107" s="53" t="s">
        <v>1305</v>
      </c>
      <c r="AB107" s="213" t="s">
        <v>1306</v>
      </c>
      <c r="AC107" s="53" t="s">
        <v>1307</v>
      </c>
      <c r="AD107" s="226" t="s">
        <v>590</v>
      </c>
      <c r="AE107" s="142" t="s">
        <v>591</v>
      </c>
      <c r="AF107" s="226" t="s">
        <v>211</v>
      </c>
      <c r="AG107" s="226"/>
      <c r="AH107" s="217" t="s">
        <v>1339</v>
      </c>
      <c r="AI107" s="226"/>
      <c r="AJ107" s="226" t="s">
        <v>650</v>
      </c>
      <c r="AK107" s="226" t="s">
        <v>652</v>
      </c>
      <c r="AL107" s="226" t="s">
        <v>671</v>
      </c>
      <c r="AM107" s="218">
        <v>6.3</v>
      </c>
      <c r="AN107" s="218" t="s">
        <v>1244</v>
      </c>
      <c r="AO107" s="219">
        <v>1.24</v>
      </c>
      <c r="AP107" s="226">
        <v>1000</v>
      </c>
      <c r="AQ107" s="223">
        <v>0.7</v>
      </c>
      <c r="AR107" s="226" t="s">
        <v>711</v>
      </c>
      <c r="AS107" s="226" t="s">
        <v>1340</v>
      </c>
      <c r="AT107" s="226" t="s">
        <v>1337</v>
      </c>
      <c r="AV107" s="581">
        <v>160</v>
      </c>
      <c r="AW107" s="584">
        <f t="shared" si="1"/>
        <v>198.4</v>
      </c>
    </row>
    <row r="108" spans="1:49" s="66" customFormat="1" ht="15" hidden="1" customHeight="1">
      <c r="A108" s="217">
        <v>2100</v>
      </c>
      <c r="B108" s="52" t="s">
        <v>948</v>
      </c>
      <c r="C108" s="217" t="s">
        <v>390</v>
      </c>
      <c r="D108" s="217" t="s">
        <v>379</v>
      </c>
      <c r="E108" s="217">
        <v>3</v>
      </c>
      <c r="F108" s="217"/>
      <c r="G108" s="217"/>
      <c r="H108" s="217" t="s">
        <v>211</v>
      </c>
      <c r="I108" s="217" t="s">
        <v>1177</v>
      </c>
      <c r="J108" s="251" t="s">
        <v>489</v>
      </c>
      <c r="K108" s="195"/>
      <c r="L108" s="250"/>
      <c r="M108" s="250"/>
      <c r="N108" s="256">
        <f>O108-90</f>
        <v>43681</v>
      </c>
      <c r="O108" s="255">
        <v>43771</v>
      </c>
      <c r="P108" s="533">
        <v>43834</v>
      </c>
      <c r="Q108" s="524">
        <v>43838</v>
      </c>
      <c r="R108" s="535">
        <v>43845</v>
      </c>
      <c r="S108" s="276" t="s">
        <v>220</v>
      </c>
      <c r="T108" s="53" t="s">
        <v>221</v>
      </c>
      <c r="U108" s="53" t="s">
        <v>258</v>
      </c>
      <c r="V108" s="212" t="s">
        <v>1304</v>
      </c>
      <c r="W108" s="53">
        <v>200</v>
      </c>
      <c r="X108" s="218" t="s">
        <v>622</v>
      </c>
      <c r="Y108" s="53" t="s">
        <v>1305</v>
      </c>
      <c r="Z108" s="53" t="s">
        <v>1305</v>
      </c>
      <c r="AA108" s="53" t="s">
        <v>1305</v>
      </c>
      <c r="AB108" s="213" t="s">
        <v>1306</v>
      </c>
      <c r="AC108" s="53" t="s">
        <v>1307</v>
      </c>
      <c r="AD108" s="226" t="s">
        <v>590</v>
      </c>
      <c r="AE108" s="226" t="s">
        <v>601</v>
      </c>
      <c r="AF108" s="226" t="s">
        <v>211</v>
      </c>
      <c r="AG108" s="226"/>
      <c r="AH108" s="217"/>
      <c r="AI108" s="226"/>
      <c r="AJ108" s="226" t="s">
        <v>650</v>
      </c>
      <c r="AK108" s="226" t="s">
        <v>652</v>
      </c>
      <c r="AL108" s="226" t="s">
        <v>678</v>
      </c>
      <c r="AM108" s="226">
        <v>6.5</v>
      </c>
      <c r="AN108" s="218" t="s">
        <v>1254</v>
      </c>
      <c r="AO108" s="219">
        <v>1.39</v>
      </c>
      <c r="AP108" s="226" t="s">
        <v>1335</v>
      </c>
      <c r="AQ108" s="226"/>
      <c r="AR108" s="226" t="s">
        <v>710</v>
      </c>
      <c r="AS108" s="226" t="s">
        <v>1342</v>
      </c>
      <c r="AT108" s="226" t="s">
        <v>1337</v>
      </c>
      <c r="AV108" s="581">
        <v>123</v>
      </c>
      <c r="AW108" s="584">
        <f t="shared" si="1"/>
        <v>170.97</v>
      </c>
    </row>
    <row r="109" spans="1:49" s="66" customFormat="1" ht="15" hidden="1" customHeight="1">
      <c r="A109" s="217">
        <v>2105</v>
      </c>
      <c r="B109" s="52" t="s">
        <v>949</v>
      </c>
      <c r="C109" s="217" t="s">
        <v>390</v>
      </c>
      <c r="D109" s="217" t="s">
        <v>372</v>
      </c>
      <c r="E109" s="217">
        <v>3</v>
      </c>
      <c r="F109" s="217"/>
      <c r="G109" s="217"/>
      <c r="H109" s="217" t="s">
        <v>211</v>
      </c>
      <c r="I109" s="217" t="s">
        <v>1177</v>
      </c>
      <c r="J109" s="251" t="s">
        <v>489</v>
      </c>
      <c r="K109" s="195" t="s">
        <v>1478</v>
      </c>
      <c r="L109" s="250"/>
      <c r="M109" s="250"/>
      <c r="N109" s="256">
        <f>O109-90</f>
        <v>43681</v>
      </c>
      <c r="O109" s="255">
        <v>43771</v>
      </c>
      <c r="P109" s="533">
        <v>43834</v>
      </c>
      <c r="Q109" s="524">
        <v>43838</v>
      </c>
      <c r="R109" s="535">
        <v>43845</v>
      </c>
      <c r="S109" s="276" t="s">
        <v>220</v>
      </c>
      <c r="T109" s="53" t="s">
        <v>221</v>
      </c>
      <c r="U109" s="53" t="s">
        <v>258</v>
      </c>
      <c r="V109" s="212" t="s">
        <v>1304</v>
      </c>
      <c r="W109" s="53">
        <v>200</v>
      </c>
      <c r="X109" s="218" t="s">
        <v>622</v>
      </c>
      <c r="Y109" s="53" t="s">
        <v>1305</v>
      </c>
      <c r="Z109" s="53" t="s">
        <v>1305</v>
      </c>
      <c r="AA109" s="53" t="s">
        <v>1305</v>
      </c>
      <c r="AB109" s="213" t="s">
        <v>1306</v>
      </c>
      <c r="AC109" s="53" t="s">
        <v>1307</v>
      </c>
      <c r="AD109" s="226" t="s">
        <v>590</v>
      </c>
      <c r="AE109" s="226" t="s">
        <v>604</v>
      </c>
      <c r="AF109" s="226" t="s">
        <v>211</v>
      </c>
      <c r="AG109" s="226"/>
      <c r="AH109" s="217"/>
      <c r="AI109" s="226"/>
      <c r="AJ109" s="226" t="s">
        <v>650</v>
      </c>
      <c r="AK109" s="226" t="s">
        <v>652</v>
      </c>
      <c r="AL109" s="226" t="s">
        <v>678</v>
      </c>
      <c r="AM109" s="226">
        <v>3.8</v>
      </c>
      <c r="AN109" s="218" t="s">
        <v>1256</v>
      </c>
      <c r="AO109" s="219">
        <v>1.25</v>
      </c>
      <c r="AP109" s="226" t="s">
        <v>1335</v>
      </c>
      <c r="AQ109" s="226"/>
      <c r="AR109" s="226" t="s">
        <v>710</v>
      </c>
      <c r="AS109" s="226" t="s">
        <v>1326</v>
      </c>
      <c r="AT109" s="226" t="s">
        <v>1337</v>
      </c>
      <c r="AV109" s="581">
        <v>150</v>
      </c>
      <c r="AW109" s="584">
        <f t="shared" si="1"/>
        <v>187.5</v>
      </c>
    </row>
    <row r="110" spans="1:49" s="66" customFormat="1" ht="15" customHeight="1">
      <c r="A110" s="217">
        <v>2106</v>
      </c>
      <c r="B110" s="52" t="s">
        <v>845</v>
      </c>
      <c r="C110" s="52" t="s">
        <v>390</v>
      </c>
      <c r="D110" s="217" t="s">
        <v>392</v>
      </c>
      <c r="E110" s="181">
        <v>2</v>
      </c>
      <c r="F110" s="217"/>
      <c r="G110" s="217"/>
      <c r="H110" s="217" t="s">
        <v>211</v>
      </c>
      <c r="I110" s="217" t="s">
        <v>1177</v>
      </c>
      <c r="J110" s="251" t="s">
        <v>489</v>
      </c>
      <c r="K110" s="51"/>
      <c r="L110" s="251"/>
      <c r="M110" s="251"/>
      <c r="N110" s="525">
        <v>43742</v>
      </c>
      <c r="O110" s="525">
        <v>43770</v>
      </c>
      <c r="P110" s="523">
        <v>43826</v>
      </c>
      <c r="Q110" s="524">
        <v>43833</v>
      </c>
      <c r="R110" s="565">
        <v>43845</v>
      </c>
      <c r="S110" s="276" t="s">
        <v>267</v>
      </c>
      <c r="T110" s="53" t="s">
        <v>211</v>
      </c>
      <c r="U110" s="53" t="s">
        <v>580</v>
      </c>
      <c r="V110" s="298" t="s">
        <v>1525</v>
      </c>
      <c r="W110" s="229" t="s">
        <v>1382</v>
      </c>
      <c r="X110" s="218">
        <v>19.43</v>
      </c>
      <c r="Y110" s="229" t="s">
        <v>1369</v>
      </c>
      <c r="Z110" s="230" t="s">
        <v>1370</v>
      </c>
      <c r="AA110" s="230" t="s">
        <v>1371</v>
      </c>
      <c r="AB110" s="229" t="s">
        <v>1372</v>
      </c>
      <c r="AC110" s="229" t="s">
        <v>1373</v>
      </c>
      <c r="AD110" s="226" t="s">
        <v>595</v>
      </c>
      <c r="AE110" s="226" t="s">
        <v>620</v>
      </c>
      <c r="AF110" s="226"/>
      <c r="AG110" s="231" t="s">
        <v>1374</v>
      </c>
      <c r="AH110" s="217" t="s">
        <v>1383</v>
      </c>
      <c r="AI110" s="226"/>
      <c r="AJ110" s="226" t="s">
        <v>650</v>
      </c>
      <c r="AK110" s="226" t="s">
        <v>213</v>
      </c>
      <c r="AL110" s="231" t="s">
        <v>1384</v>
      </c>
      <c r="AM110" s="232">
        <v>5.4</v>
      </c>
      <c r="AN110" s="218" t="s">
        <v>1264</v>
      </c>
      <c r="AO110" s="233">
        <v>1.4</v>
      </c>
      <c r="AP110" s="231" t="s">
        <v>1385</v>
      </c>
      <c r="AQ110" s="231" t="s">
        <v>1369</v>
      </c>
      <c r="AR110" s="231" t="s">
        <v>1379</v>
      </c>
      <c r="AS110" s="231" t="s">
        <v>1380</v>
      </c>
      <c r="AT110" s="231" t="s">
        <v>1381</v>
      </c>
      <c r="AV110" s="581"/>
      <c r="AW110" s="584">
        <f t="shared" si="1"/>
        <v>0</v>
      </c>
    </row>
    <row r="111" spans="1:49" s="66" customFormat="1" ht="15" customHeight="1">
      <c r="A111" s="217">
        <v>2300</v>
      </c>
      <c r="B111" s="52" t="s">
        <v>766</v>
      </c>
      <c r="C111" s="217" t="s">
        <v>417</v>
      </c>
      <c r="D111" s="217" t="s">
        <v>386</v>
      </c>
      <c r="E111" s="181">
        <v>2</v>
      </c>
      <c r="F111" s="217"/>
      <c r="G111" s="217"/>
      <c r="H111" s="217" t="s">
        <v>211</v>
      </c>
      <c r="I111" s="217" t="s">
        <v>486</v>
      </c>
      <c r="J111" s="251" t="s">
        <v>489</v>
      </c>
      <c r="K111" s="51"/>
      <c r="L111" s="251"/>
      <c r="M111" s="251"/>
      <c r="N111" s="525">
        <v>43721</v>
      </c>
      <c r="O111" s="525">
        <v>43763</v>
      </c>
      <c r="P111" s="636">
        <v>43826</v>
      </c>
      <c r="Q111" s="524">
        <v>43833</v>
      </c>
      <c r="R111" s="565">
        <v>43845</v>
      </c>
      <c r="S111" s="276" t="s">
        <v>267</v>
      </c>
      <c r="T111" s="53" t="s">
        <v>211</v>
      </c>
      <c r="U111" s="53" t="s">
        <v>580</v>
      </c>
      <c r="V111" s="300" t="s">
        <v>1527</v>
      </c>
      <c r="W111" s="229" t="s">
        <v>1392</v>
      </c>
      <c r="X111" s="218">
        <v>19.95</v>
      </c>
      <c r="Y111" s="229" t="s">
        <v>1369</v>
      </c>
      <c r="Z111" s="230" t="s">
        <v>1370</v>
      </c>
      <c r="AA111" s="230" t="s">
        <v>1371</v>
      </c>
      <c r="AB111" s="229" t="s">
        <v>1372</v>
      </c>
      <c r="AC111" s="229" t="s">
        <v>1373</v>
      </c>
      <c r="AD111" s="226" t="s">
        <v>595</v>
      </c>
      <c r="AE111" s="159" t="s">
        <v>597</v>
      </c>
      <c r="AF111" s="226"/>
      <c r="AG111" s="231" t="s">
        <v>1374</v>
      </c>
      <c r="AH111" s="217"/>
      <c r="AI111" s="226"/>
      <c r="AJ111" s="226" t="s">
        <v>650</v>
      </c>
      <c r="AK111" s="226" t="s">
        <v>213</v>
      </c>
      <c r="AL111" s="231" t="s">
        <v>1387</v>
      </c>
      <c r="AM111" s="218">
        <v>4.5</v>
      </c>
      <c r="AN111" s="218" t="s">
        <v>1262</v>
      </c>
      <c r="AO111" s="233">
        <v>1.2</v>
      </c>
      <c r="AP111" s="231" t="s">
        <v>1362</v>
      </c>
      <c r="AQ111" s="231" t="s">
        <v>1369</v>
      </c>
      <c r="AR111" s="289" t="s">
        <v>1393</v>
      </c>
      <c r="AS111" s="231" t="s">
        <v>1380</v>
      </c>
      <c r="AT111" s="289" t="s">
        <v>1381</v>
      </c>
      <c r="AV111" s="581"/>
      <c r="AW111" s="584">
        <f t="shared" si="1"/>
        <v>0</v>
      </c>
    </row>
    <row r="112" spans="1:49" s="66" customFormat="1" ht="15" hidden="1" customHeight="1">
      <c r="A112" s="217">
        <v>2170</v>
      </c>
      <c r="B112" s="52" t="s">
        <v>786</v>
      </c>
      <c r="C112" s="217" t="s">
        <v>404</v>
      </c>
      <c r="D112" s="154" t="s">
        <v>1190</v>
      </c>
      <c r="E112" s="217">
        <v>1</v>
      </c>
      <c r="F112" s="217"/>
      <c r="G112" s="217"/>
      <c r="H112" s="217" t="s">
        <v>211</v>
      </c>
      <c r="I112" s="217" t="s">
        <v>1037</v>
      </c>
      <c r="J112" s="251" t="s">
        <v>489</v>
      </c>
      <c r="K112" s="51"/>
      <c r="L112" s="251"/>
      <c r="M112" s="251"/>
      <c r="N112" s="531">
        <v>43686</v>
      </c>
      <c r="O112" s="530">
        <v>43728</v>
      </c>
      <c r="P112" s="533">
        <v>43799</v>
      </c>
      <c r="Q112" s="524">
        <v>43803</v>
      </c>
      <c r="R112" s="565">
        <v>43814</v>
      </c>
      <c r="S112" s="276" t="s">
        <v>220</v>
      </c>
      <c r="T112" s="53" t="s">
        <v>211</v>
      </c>
      <c r="U112" s="53" t="s">
        <v>1286</v>
      </c>
      <c r="V112" s="216" t="s">
        <v>1519</v>
      </c>
      <c r="W112" s="53"/>
      <c r="X112" s="218">
        <v>11.8</v>
      </c>
      <c r="Y112" s="53" t="s">
        <v>1411</v>
      </c>
      <c r="Z112" s="53">
        <v>8.15</v>
      </c>
      <c r="AA112" s="53">
        <v>7.65</v>
      </c>
      <c r="AB112" s="53" t="s">
        <v>1412</v>
      </c>
      <c r="AC112" s="53" t="s">
        <v>1413</v>
      </c>
      <c r="AD112" s="226" t="s">
        <v>1353</v>
      </c>
      <c r="AE112" s="226" t="s">
        <v>613</v>
      </c>
      <c r="AF112" s="226" t="s">
        <v>637</v>
      </c>
      <c r="AG112" s="226" t="s">
        <v>1327</v>
      </c>
      <c r="AH112" s="217" t="s">
        <v>1356</v>
      </c>
      <c r="AI112" s="226"/>
      <c r="AJ112" s="221" t="s">
        <v>650</v>
      </c>
      <c r="AK112" s="226" t="s">
        <v>213</v>
      </c>
      <c r="AL112" s="226" t="s">
        <v>677</v>
      </c>
      <c r="AM112" s="226" t="s">
        <v>1427</v>
      </c>
      <c r="AN112" s="218" t="s">
        <v>1421</v>
      </c>
      <c r="AO112" s="219" t="s">
        <v>1417</v>
      </c>
      <c r="AP112" s="226" t="s">
        <v>1431</v>
      </c>
      <c r="AQ112" s="226"/>
      <c r="AR112" s="286" t="s">
        <v>1517</v>
      </c>
      <c r="AS112" s="226" t="s">
        <v>1518</v>
      </c>
      <c r="AT112" s="226" t="s">
        <v>1366</v>
      </c>
      <c r="AV112" s="581"/>
      <c r="AW112" s="584" t="e">
        <f t="shared" si="1"/>
        <v>#VALUE!</v>
      </c>
    </row>
    <row r="113" spans="1:49" s="66" customFormat="1" ht="15" hidden="1" customHeight="1">
      <c r="A113" s="217">
        <v>2175</v>
      </c>
      <c r="B113" s="52" t="s">
        <v>787</v>
      </c>
      <c r="C113" s="217" t="s">
        <v>404</v>
      </c>
      <c r="D113" s="154" t="s">
        <v>1191</v>
      </c>
      <c r="E113" s="217">
        <v>1</v>
      </c>
      <c r="F113" s="217"/>
      <c r="G113" s="217"/>
      <c r="H113" s="217" t="s">
        <v>211</v>
      </c>
      <c r="I113" s="217" t="s">
        <v>1037</v>
      </c>
      <c r="J113" s="251" t="s">
        <v>489</v>
      </c>
      <c r="K113" s="51"/>
      <c r="L113" s="251"/>
      <c r="M113" s="251"/>
      <c r="N113" s="531">
        <v>43686</v>
      </c>
      <c r="O113" s="530">
        <v>43728</v>
      </c>
      <c r="P113" s="533">
        <v>43799</v>
      </c>
      <c r="Q113" s="524">
        <v>43803</v>
      </c>
      <c r="R113" s="565">
        <v>43814</v>
      </c>
      <c r="S113" s="276" t="s">
        <v>220</v>
      </c>
      <c r="T113" s="53" t="s">
        <v>211</v>
      </c>
      <c r="U113" s="53" t="s">
        <v>1286</v>
      </c>
      <c r="V113" s="216" t="s">
        <v>1519</v>
      </c>
      <c r="W113" s="53"/>
      <c r="X113" s="218">
        <v>8.8000000000000007</v>
      </c>
      <c r="Y113" s="53" t="s">
        <v>1411</v>
      </c>
      <c r="Z113" s="53">
        <v>8.15</v>
      </c>
      <c r="AA113" s="53">
        <v>7.65</v>
      </c>
      <c r="AB113" s="53" t="s">
        <v>1412</v>
      </c>
      <c r="AC113" s="53" t="s">
        <v>1413</v>
      </c>
      <c r="AD113" s="226" t="s">
        <v>1353</v>
      </c>
      <c r="AE113" s="226" t="s">
        <v>613</v>
      </c>
      <c r="AF113" s="226" t="s">
        <v>637</v>
      </c>
      <c r="AG113" s="226" t="s">
        <v>1327</v>
      </c>
      <c r="AH113" s="217" t="s">
        <v>1356</v>
      </c>
      <c r="AI113" s="226"/>
      <c r="AJ113" s="221" t="s">
        <v>650</v>
      </c>
      <c r="AK113" s="226" t="s">
        <v>213</v>
      </c>
      <c r="AL113" s="226" t="s">
        <v>677</v>
      </c>
      <c r="AM113" s="226" t="s">
        <v>1428</v>
      </c>
      <c r="AN113" s="218" t="s">
        <v>1421</v>
      </c>
      <c r="AO113" s="219" t="s">
        <v>1417</v>
      </c>
      <c r="AP113" s="226" t="s">
        <v>1431</v>
      </c>
      <c r="AQ113" s="226"/>
      <c r="AR113" s="286" t="s">
        <v>1517</v>
      </c>
      <c r="AS113" s="226" t="s">
        <v>1518</v>
      </c>
      <c r="AT113" s="226" t="s">
        <v>1366</v>
      </c>
      <c r="AV113" s="581"/>
      <c r="AW113" s="584" t="e">
        <f t="shared" si="1"/>
        <v>#VALUE!</v>
      </c>
    </row>
    <row r="114" spans="1:49" s="66" customFormat="1" ht="15" hidden="1" customHeight="1">
      <c r="A114" s="217">
        <v>2200</v>
      </c>
      <c r="B114" s="52" t="s">
        <v>792</v>
      </c>
      <c r="C114" s="217" t="s">
        <v>404</v>
      </c>
      <c r="D114" s="217" t="s">
        <v>397</v>
      </c>
      <c r="E114" s="217">
        <v>1</v>
      </c>
      <c r="F114" s="217"/>
      <c r="G114" s="217"/>
      <c r="H114" s="217" t="s">
        <v>211</v>
      </c>
      <c r="I114" s="217" t="s">
        <v>1037</v>
      </c>
      <c r="J114" s="251" t="s">
        <v>489</v>
      </c>
      <c r="K114" s="51"/>
      <c r="L114" s="251"/>
      <c r="M114" s="251"/>
      <c r="N114" s="531">
        <v>43686</v>
      </c>
      <c r="O114" s="540">
        <v>43728</v>
      </c>
      <c r="P114" s="533">
        <v>43799</v>
      </c>
      <c r="Q114" s="524">
        <v>43803</v>
      </c>
      <c r="R114" s="565">
        <v>43814</v>
      </c>
      <c r="S114" s="276" t="s">
        <v>220</v>
      </c>
      <c r="T114" s="53" t="s">
        <v>211</v>
      </c>
      <c r="U114" s="53" t="s">
        <v>1286</v>
      </c>
      <c r="V114" s="543" t="s">
        <v>1519</v>
      </c>
      <c r="W114" s="53"/>
      <c r="X114" s="218">
        <v>12.4</v>
      </c>
      <c r="Y114" s="53" t="s">
        <v>1411</v>
      </c>
      <c r="Z114" s="196">
        <v>8.3000000000000007</v>
      </c>
      <c r="AA114" s="196">
        <v>7.8</v>
      </c>
      <c r="AB114" s="196" t="s">
        <v>1412</v>
      </c>
      <c r="AC114" s="196" t="s">
        <v>1413</v>
      </c>
      <c r="AD114" s="226" t="s">
        <v>1353</v>
      </c>
      <c r="AE114" s="226" t="s">
        <v>613</v>
      </c>
      <c r="AF114" s="226" t="s">
        <v>637</v>
      </c>
      <c r="AG114" s="226" t="s">
        <v>1327</v>
      </c>
      <c r="AH114" s="217"/>
      <c r="AI114" s="226"/>
      <c r="AJ114" s="221" t="s">
        <v>650</v>
      </c>
      <c r="AK114" s="226" t="s">
        <v>213</v>
      </c>
      <c r="AL114" s="226" t="s">
        <v>677</v>
      </c>
      <c r="AM114" s="226" t="s">
        <v>1427</v>
      </c>
      <c r="AN114" s="218" t="s">
        <v>1421</v>
      </c>
      <c r="AO114" s="219" t="s">
        <v>1417</v>
      </c>
      <c r="AP114" s="226" t="s">
        <v>1431</v>
      </c>
      <c r="AQ114" s="226"/>
      <c r="AR114" s="286" t="s">
        <v>1517</v>
      </c>
      <c r="AS114" s="226" t="s">
        <v>1518</v>
      </c>
      <c r="AT114" s="226" t="s">
        <v>1366</v>
      </c>
      <c r="AV114" s="581"/>
      <c r="AW114" s="584" t="e">
        <f t="shared" si="1"/>
        <v>#VALUE!</v>
      </c>
    </row>
    <row r="115" spans="1:49" s="66" customFormat="1" ht="15" hidden="1" customHeight="1">
      <c r="A115" s="217">
        <v>2205</v>
      </c>
      <c r="B115" s="52" t="s">
        <v>793</v>
      </c>
      <c r="C115" s="217" t="s">
        <v>404</v>
      </c>
      <c r="D115" s="217" t="s">
        <v>396</v>
      </c>
      <c r="E115" s="217">
        <v>1</v>
      </c>
      <c r="F115" s="217"/>
      <c r="G115" s="217"/>
      <c r="H115" s="217" t="s">
        <v>211</v>
      </c>
      <c r="I115" s="217" t="s">
        <v>1037</v>
      </c>
      <c r="J115" s="251" t="s">
        <v>489</v>
      </c>
      <c r="K115" s="51"/>
      <c r="L115" s="251"/>
      <c r="M115" s="251"/>
      <c r="N115" s="531">
        <v>43686</v>
      </c>
      <c r="O115" s="540">
        <v>43728</v>
      </c>
      <c r="P115" s="533">
        <v>43799</v>
      </c>
      <c r="Q115" s="524">
        <v>43803</v>
      </c>
      <c r="R115" s="565">
        <v>43814</v>
      </c>
      <c r="S115" s="276" t="s">
        <v>220</v>
      </c>
      <c r="T115" s="53" t="s">
        <v>211</v>
      </c>
      <c r="U115" s="53" t="s">
        <v>1286</v>
      </c>
      <c r="V115" s="543" t="s">
        <v>1519</v>
      </c>
      <c r="W115" s="53"/>
      <c r="X115" s="218">
        <v>8.8000000000000007</v>
      </c>
      <c r="Y115" s="53" t="s">
        <v>1411</v>
      </c>
      <c r="Z115" s="196">
        <v>8.3000000000000007</v>
      </c>
      <c r="AA115" s="196">
        <v>7.8</v>
      </c>
      <c r="AB115" s="196" t="s">
        <v>1412</v>
      </c>
      <c r="AC115" s="196" t="s">
        <v>1413</v>
      </c>
      <c r="AD115" s="226" t="s">
        <v>608</v>
      </c>
      <c r="AE115" s="226" t="s">
        <v>613</v>
      </c>
      <c r="AF115" s="226" t="s">
        <v>637</v>
      </c>
      <c r="AG115" s="226" t="s">
        <v>1327</v>
      </c>
      <c r="AH115" s="217"/>
      <c r="AI115" s="226"/>
      <c r="AJ115" s="221" t="s">
        <v>650</v>
      </c>
      <c r="AK115" s="226" t="s">
        <v>213</v>
      </c>
      <c r="AL115" s="226" t="s">
        <v>677</v>
      </c>
      <c r="AM115" s="226" t="s">
        <v>1427</v>
      </c>
      <c r="AN115" s="218" t="s">
        <v>1421</v>
      </c>
      <c r="AO115" s="219" t="s">
        <v>1417</v>
      </c>
      <c r="AP115" s="226" t="s">
        <v>1431</v>
      </c>
      <c r="AQ115" s="226"/>
      <c r="AR115" s="286" t="s">
        <v>1517</v>
      </c>
      <c r="AS115" s="226" t="s">
        <v>1518</v>
      </c>
      <c r="AT115" s="226" t="s">
        <v>1366</v>
      </c>
      <c r="AV115" s="581"/>
      <c r="AW115" s="584" t="e">
        <f t="shared" si="1"/>
        <v>#VALUE!</v>
      </c>
    </row>
    <row r="116" spans="1:49" s="66" customFormat="1" ht="15" hidden="1" customHeight="1">
      <c r="A116" s="217">
        <v>2228</v>
      </c>
      <c r="B116" s="52" t="s">
        <v>795</v>
      </c>
      <c r="C116" s="217" t="s">
        <v>404</v>
      </c>
      <c r="D116" s="217" t="s">
        <v>409</v>
      </c>
      <c r="E116" s="217">
        <v>1</v>
      </c>
      <c r="F116" s="217"/>
      <c r="G116" s="152">
        <v>43511</v>
      </c>
      <c r="H116" s="217" t="s">
        <v>211</v>
      </c>
      <c r="I116" s="217" t="s">
        <v>1037</v>
      </c>
      <c r="J116" s="251" t="s">
        <v>489</v>
      </c>
      <c r="K116" s="51"/>
      <c r="L116" s="251"/>
      <c r="M116" s="251"/>
      <c r="N116" s="531">
        <v>43686</v>
      </c>
      <c r="O116" s="540">
        <v>43728</v>
      </c>
      <c r="P116" s="533">
        <v>43799</v>
      </c>
      <c r="Q116" s="524">
        <v>43803</v>
      </c>
      <c r="R116" s="565">
        <v>43814</v>
      </c>
      <c r="S116" s="276" t="s">
        <v>220</v>
      </c>
      <c r="T116" s="53" t="s">
        <v>211</v>
      </c>
      <c r="U116" s="53" t="s">
        <v>1286</v>
      </c>
      <c r="V116" s="543" t="s">
        <v>1519</v>
      </c>
      <c r="W116" s="53"/>
      <c r="X116" s="218">
        <v>9.5</v>
      </c>
      <c r="Y116" s="53" t="s">
        <v>1411</v>
      </c>
      <c r="Z116" s="196">
        <v>8.3000000000000007</v>
      </c>
      <c r="AA116" s="196">
        <v>7.8</v>
      </c>
      <c r="AB116" s="196" t="s">
        <v>1412</v>
      </c>
      <c r="AC116" s="196" t="s">
        <v>1413</v>
      </c>
      <c r="AD116" s="226" t="s">
        <v>608</v>
      </c>
      <c r="AE116" s="226" t="s">
        <v>613</v>
      </c>
      <c r="AF116" s="226" t="s">
        <v>637</v>
      </c>
      <c r="AG116" s="226" t="s">
        <v>1327</v>
      </c>
      <c r="AH116" s="217"/>
      <c r="AI116" s="226"/>
      <c r="AJ116" s="226" t="s">
        <v>650</v>
      </c>
      <c r="AK116" s="226" t="s">
        <v>213</v>
      </c>
      <c r="AL116" s="226" t="s">
        <v>677</v>
      </c>
      <c r="AM116" s="226" t="s">
        <v>1427</v>
      </c>
      <c r="AN116" s="218" t="s">
        <v>1421</v>
      </c>
      <c r="AO116" s="219" t="s">
        <v>1417</v>
      </c>
      <c r="AP116" s="226" t="s">
        <v>1431</v>
      </c>
      <c r="AQ116" s="226"/>
      <c r="AR116" s="286" t="s">
        <v>1517</v>
      </c>
      <c r="AS116" s="226" t="s">
        <v>1518</v>
      </c>
      <c r="AT116" s="226" t="s">
        <v>1366</v>
      </c>
      <c r="AV116" s="581"/>
      <c r="AW116" s="584" t="e">
        <f t="shared" si="1"/>
        <v>#VALUE!</v>
      </c>
    </row>
    <row r="117" spans="1:49" s="66" customFormat="1" ht="15" hidden="1" customHeight="1">
      <c r="A117" s="217">
        <v>4000</v>
      </c>
      <c r="B117" s="52" t="s">
        <v>982</v>
      </c>
      <c r="C117" s="217" t="s">
        <v>404</v>
      </c>
      <c r="D117" s="217" t="s">
        <v>408</v>
      </c>
      <c r="E117" s="217">
        <v>1</v>
      </c>
      <c r="F117" s="217"/>
      <c r="G117" s="152">
        <v>43511</v>
      </c>
      <c r="H117" s="217" t="s">
        <v>968</v>
      </c>
      <c r="I117" s="217" t="s">
        <v>1037</v>
      </c>
      <c r="J117" s="251" t="s">
        <v>489</v>
      </c>
      <c r="K117" s="51"/>
      <c r="L117" s="251"/>
      <c r="M117" s="251"/>
      <c r="N117" s="531">
        <v>43686</v>
      </c>
      <c r="O117" s="542">
        <v>43728</v>
      </c>
      <c r="P117" s="533">
        <v>43799</v>
      </c>
      <c r="Q117" s="524">
        <v>43803</v>
      </c>
      <c r="R117" s="565">
        <v>43814</v>
      </c>
      <c r="S117" s="276" t="s">
        <v>220</v>
      </c>
      <c r="T117" s="53" t="s">
        <v>211</v>
      </c>
      <c r="U117" s="53" t="s">
        <v>1286</v>
      </c>
      <c r="V117" s="216" t="s">
        <v>1519</v>
      </c>
      <c r="W117" s="53"/>
      <c r="X117" s="218">
        <v>8.8000000000000007</v>
      </c>
      <c r="Y117" s="53" t="s">
        <v>1411</v>
      </c>
      <c r="Z117" s="53">
        <v>8.3000000000000007</v>
      </c>
      <c r="AA117" s="53">
        <v>7.8</v>
      </c>
      <c r="AB117" s="53" t="s">
        <v>1412</v>
      </c>
      <c r="AC117" s="53" t="s">
        <v>1413</v>
      </c>
      <c r="AD117" s="226" t="s">
        <v>608</v>
      </c>
      <c r="AE117" s="226" t="s">
        <v>613</v>
      </c>
      <c r="AF117" s="226" t="s">
        <v>637</v>
      </c>
      <c r="AG117" s="226" t="s">
        <v>1327</v>
      </c>
      <c r="AH117" s="217"/>
      <c r="AI117" s="226"/>
      <c r="AJ117" s="226" t="s">
        <v>650</v>
      </c>
      <c r="AK117" s="226" t="s">
        <v>213</v>
      </c>
      <c r="AL117" s="226" t="s">
        <v>677</v>
      </c>
      <c r="AM117" s="226" t="s">
        <v>1427</v>
      </c>
      <c r="AN117" s="218">
        <v>1.8</v>
      </c>
      <c r="AO117" s="219" t="s">
        <v>1417</v>
      </c>
      <c r="AP117" s="226" t="s">
        <v>1431</v>
      </c>
      <c r="AQ117" s="226"/>
      <c r="AR117" s="286" t="s">
        <v>1517</v>
      </c>
      <c r="AS117" s="226" t="s">
        <v>1518</v>
      </c>
      <c r="AT117" s="226" t="s">
        <v>1366</v>
      </c>
      <c r="AV117" s="581"/>
      <c r="AW117" s="584" t="e">
        <f t="shared" si="1"/>
        <v>#VALUE!</v>
      </c>
    </row>
    <row r="118" spans="1:49" s="66" customFormat="1" ht="15" hidden="1" customHeight="1">
      <c r="A118" s="52">
        <v>4020</v>
      </c>
      <c r="B118" s="52" t="s">
        <v>1034</v>
      </c>
      <c r="C118" s="217" t="s">
        <v>1036</v>
      </c>
      <c r="D118" s="217" t="s">
        <v>330</v>
      </c>
      <c r="E118" s="217">
        <v>1</v>
      </c>
      <c r="F118" s="217"/>
      <c r="G118" s="180">
        <v>43542</v>
      </c>
      <c r="H118" s="217" t="s">
        <v>981</v>
      </c>
      <c r="I118" s="217" t="s">
        <v>1037</v>
      </c>
      <c r="J118" s="251" t="s">
        <v>489</v>
      </c>
      <c r="K118" s="51"/>
      <c r="L118" s="251"/>
      <c r="M118" s="251"/>
      <c r="N118" s="531">
        <v>43686</v>
      </c>
      <c r="O118" s="540">
        <v>43728</v>
      </c>
      <c r="P118" s="533">
        <v>43799</v>
      </c>
      <c r="Q118" s="524">
        <v>43803</v>
      </c>
      <c r="R118" s="565">
        <v>43814</v>
      </c>
      <c r="S118" s="276" t="s">
        <v>220</v>
      </c>
      <c r="T118" s="53" t="s">
        <v>211</v>
      </c>
      <c r="U118" s="53" t="s">
        <v>1286</v>
      </c>
      <c r="V118" s="543" t="s">
        <v>1519</v>
      </c>
      <c r="W118" s="53"/>
      <c r="X118" s="218">
        <v>15.5</v>
      </c>
      <c r="Y118" s="53" t="s">
        <v>1411</v>
      </c>
      <c r="Z118" s="196"/>
      <c r="AA118" s="196"/>
      <c r="AB118" s="53" t="s">
        <v>1412</v>
      </c>
      <c r="AC118" s="53" t="s">
        <v>1413</v>
      </c>
      <c r="AD118" s="226" t="s">
        <v>605</v>
      </c>
      <c r="AE118" s="221" t="s">
        <v>1040</v>
      </c>
      <c r="AF118" s="226"/>
      <c r="AG118" s="226"/>
      <c r="AH118" s="217"/>
      <c r="AI118" s="221"/>
      <c r="AJ118" s="221" t="s">
        <v>650</v>
      </c>
      <c r="AK118" s="226" t="s">
        <v>213</v>
      </c>
      <c r="AL118" s="226" t="s">
        <v>1041</v>
      </c>
      <c r="AM118" s="226"/>
      <c r="AN118" s="218"/>
      <c r="AO118" s="219" t="s">
        <v>211</v>
      </c>
      <c r="AP118" s="226"/>
      <c r="AQ118" s="226"/>
      <c r="AR118" s="286" t="s">
        <v>1517</v>
      </c>
      <c r="AS118" s="226" t="s">
        <v>1518</v>
      </c>
      <c r="AT118" s="226" t="s">
        <v>1366</v>
      </c>
      <c r="AV118" s="581"/>
      <c r="AW118" s="584" t="e">
        <f t="shared" si="1"/>
        <v>#VALUE!</v>
      </c>
    </row>
    <row r="119" spans="1:49" s="66" customFormat="1" ht="15" hidden="1" customHeight="1">
      <c r="A119" s="52">
        <v>4025</v>
      </c>
      <c r="B119" s="52" t="s">
        <v>1044</v>
      </c>
      <c r="C119" s="217" t="s">
        <v>1036</v>
      </c>
      <c r="D119" s="217" t="s">
        <v>1046</v>
      </c>
      <c r="E119" s="217">
        <v>1</v>
      </c>
      <c r="F119" s="217"/>
      <c r="G119" s="180">
        <v>43542</v>
      </c>
      <c r="H119" s="217" t="s">
        <v>981</v>
      </c>
      <c r="I119" s="217" t="s">
        <v>1037</v>
      </c>
      <c r="J119" s="251" t="s">
        <v>489</v>
      </c>
      <c r="K119" s="51"/>
      <c r="L119" s="251"/>
      <c r="M119" s="251"/>
      <c r="N119" s="531">
        <v>43686</v>
      </c>
      <c r="O119" s="530">
        <v>43728</v>
      </c>
      <c r="P119" s="533">
        <v>43799</v>
      </c>
      <c r="Q119" s="524">
        <v>43803</v>
      </c>
      <c r="R119" s="565">
        <v>43814</v>
      </c>
      <c r="S119" s="276" t="s">
        <v>220</v>
      </c>
      <c r="T119" s="53" t="s">
        <v>211</v>
      </c>
      <c r="U119" s="53" t="s">
        <v>1286</v>
      </c>
      <c r="V119" s="216" t="s">
        <v>1519</v>
      </c>
      <c r="W119" s="53"/>
      <c r="X119" s="218">
        <v>16.3</v>
      </c>
      <c r="Y119" s="53" t="s">
        <v>1411</v>
      </c>
      <c r="Z119" s="53"/>
      <c r="AA119" s="53"/>
      <c r="AB119" s="53" t="s">
        <v>1412</v>
      </c>
      <c r="AC119" s="53" t="s">
        <v>1413</v>
      </c>
      <c r="AD119" s="221" t="s">
        <v>605</v>
      </c>
      <c r="AE119" s="221" t="s">
        <v>1040</v>
      </c>
      <c r="AF119" s="226"/>
      <c r="AG119" s="226"/>
      <c r="AH119" s="217"/>
      <c r="AI119" s="221"/>
      <c r="AJ119" s="221" t="s">
        <v>650</v>
      </c>
      <c r="AK119" s="226" t="s">
        <v>213</v>
      </c>
      <c r="AL119" s="226" t="s">
        <v>1041</v>
      </c>
      <c r="AM119" s="226"/>
      <c r="AN119" s="218"/>
      <c r="AO119" s="219" t="s">
        <v>211</v>
      </c>
      <c r="AP119" s="226"/>
      <c r="AQ119" s="226"/>
      <c r="AR119" s="286" t="s">
        <v>1517</v>
      </c>
      <c r="AS119" s="226" t="s">
        <v>1518</v>
      </c>
      <c r="AT119" s="226" t="s">
        <v>1366</v>
      </c>
      <c r="AV119" s="581"/>
      <c r="AW119" s="584" t="e">
        <f t="shared" si="1"/>
        <v>#VALUE!</v>
      </c>
    </row>
    <row r="120" spans="1:49" s="66" customFormat="1" ht="15" hidden="1" customHeight="1">
      <c r="A120" s="217">
        <v>2135</v>
      </c>
      <c r="B120" s="52" t="s">
        <v>779</v>
      </c>
      <c r="C120" s="217" t="s">
        <v>394</v>
      </c>
      <c r="D120" s="217" t="s">
        <v>398</v>
      </c>
      <c r="E120" s="217">
        <v>2</v>
      </c>
      <c r="F120" s="217"/>
      <c r="G120" s="152">
        <v>43524</v>
      </c>
      <c r="H120" s="217" t="s">
        <v>211</v>
      </c>
      <c r="I120" s="217" t="s">
        <v>1205</v>
      </c>
      <c r="J120" s="251" t="s">
        <v>489</v>
      </c>
      <c r="K120" s="51"/>
      <c r="L120" s="251"/>
      <c r="M120" s="251"/>
      <c r="N120" s="532">
        <v>43721</v>
      </c>
      <c r="O120" s="522">
        <v>43770</v>
      </c>
      <c r="P120" s="533">
        <v>43834</v>
      </c>
      <c r="Q120" s="524">
        <v>43838</v>
      </c>
      <c r="R120" s="565">
        <v>43845</v>
      </c>
      <c r="S120" s="276" t="s">
        <v>220</v>
      </c>
      <c r="T120" s="53" t="s">
        <v>211</v>
      </c>
      <c r="U120" s="53" t="s">
        <v>1286</v>
      </c>
      <c r="V120" s="53" t="s">
        <v>1519</v>
      </c>
      <c r="W120" s="207">
        <v>500</v>
      </c>
      <c r="X120" s="218">
        <v>10.8</v>
      </c>
      <c r="Y120" s="53" t="s">
        <v>1351</v>
      </c>
      <c r="Z120" s="227">
        <v>17.899999999999999</v>
      </c>
      <c r="AA120" s="63">
        <v>17.2</v>
      </c>
      <c r="AB120" s="53" t="s">
        <v>1412</v>
      </c>
      <c r="AC120" s="53" t="s">
        <v>1413</v>
      </c>
      <c r="AD120" s="226" t="s">
        <v>1353</v>
      </c>
      <c r="AE120" s="226" t="s">
        <v>1354</v>
      </c>
      <c r="AF120" s="226" t="s">
        <v>623</v>
      </c>
      <c r="AG120" s="226" t="s">
        <v>1327</v>
      </c>
      <c r="AH120" s="217" t="s">
        <v>1356</v>
      </c>
      <c r="AI120" s="226"/>
      <c r="AJ120" s="221" t="s">
        <v>650</v>
      </c>
      <c r="AK120" s="226" t="s">
        <v>213</v>
      </c>
      <c r="AL120" s="226" t="s">
        <v>1434</v>
      </c>
      <c r="AM120" s="218" t="s">
        <v>1435</v>
      </c>
      <c r="AN120" s="218" t="s">
        <v>1358</v>
      </c>
      <c r="AO120" s="219" t="s">
        <v>1360</v>
      </c>
      <c r="AP120" s="226" t="s">
        <v>1362</v>
      </c>
      <c r="AQ120" s="226" t="s">
        <v>1363</v>
      </c>
      <c r="AR120" s="226" t="s">
        <v>1364</v>
      </c>
      <c r="AS120" s="226" t="s">
        <v>1365</v>
      </c>
      <c r="AT120" s="226" t="s">
        <v>1366</v>
      </c>
      <c r="AV120" s="581"/>
      <c r="AW120" s="584" t="e">
        <f t="shared" si="1"/>
        <v>#VALUE!</v>
      </c>
    </row>
    <row r="121" spans="1:49" s="66" customFormat="1" ht="15" hidden="1" customHeight="1">
      <c r="A121" s="217">
        <v>2165</v>
      </c>
      <c r="B121" s="52" t="s">
        <v>847</v>
      </c>
      <c r="C121" s="217" t="s">
        <v>403</v>
      </c>
      <c r="D121" s="217" t="s">
        <v>1193</v>
      </c>
      <c r="E121" s="217">
        <v>2</v>
      </c>
      <c r="F121" s="217"/>
      <c r="G121" s="217"/>
      <c r="H121" s="217" t="s">
        <v>211</v>
      </c>
      <c r="I121" s="217" t="s">
        <v>1037</v>
      </c>
      <c r="J121" s="251" t="s">
        <v>489</v>
      </c>
      <c r="K121" s="51"/>
      <c r="L121" s="251"/>
      <c r="M121" s="251"/>
      <c r="N121" s="264" t="s">
        <v>622</v>
      </c>
      <c r="O121" s="264" t="s">
        <v>622</v>
      </c>
      <c r="P121" s="264" t="s">
        <v>622</v>
      </c>
      <c r="Q121" s="264" t="s">
        <v>622</v>
      </c>
      <c r="R121" s="565">
        <v>43845</v>
      </c>
      <c r="S121" s="276" t="s">
        <v>267</v>
      </c>
      <c r="T121" s="53" t="s">
        <v>211</v>
      </c>
      <c r="U121" s="53" t="s">
        <v>1745</v>
      </c>
      <c r="V121" s="53" t="s">
        <v>622</v>
      </c>
      <c r="W121" s="53" t="s">
        <v>622</v>
      </c>
      <c r="X121" s="218" t="s">
        <v>622</v>
      </c>
      <c r="Y121" s="53" t="s">
        <v>622</v>
      </c>
      <c r="Z121" s="53" t="s">
        <v>622</v>
      </c>
      <c r="AA121" s="53" t="s">
        <v>622</v>
      </c>
      <c r="AB121" s="53" t="s">
        <v>622</v>
      </c>
      <c r="AC121" s="53" t="s">
        <v>622</v>
      </c>
      <c r="AD121" s="226" t="s">
        <v>622</v>
      </c>
      <c r="AE121" s="226" t="s">
        <v>622</v>
      </c>
      <c r="AF121" s="226"/>
      <c r="AG121" s="226" t="s">
        <v>1327</v>
      </c>
      <c r="AH121" s="217"/>
      <c r="AI121" s="226"/>
      <c r="AJ121" s="221" t="s">
        <v>650</v>
      </c>
      <c r="AK121" s="226" t="s">
        <v>213</v>
      </c>
      <c r="AL121" s="226" t="s">
        <v>622</v>
      </c>
      <c r="AM121" s="226" t="s">
        <v>622</v>
      </c>
      <c r="AN121" s="226" t="s">
        <v>622</v>
      </c>
      <c r="AO121" s="226" t="s">
        <v>622</v>
      </c>
      <c r="AP121" s="226" t="s">
        <v>622</v>
      </c>
      <c r="AQ121" s="226"/>
      <c r="AR121" s="226" t="s">
        <v>622</v>
      </c>
      <c r="AS121" s="226" t="s">
        <v>622</v>
      </c>
      <c r="AT121" s="226" t="s">
        <v>622</v>
      </c>
      <c r="AV121" s="581"/>
      <c r="AW121" s="584" t="e">
        <f t="shared" si="1"/>
        <v>#VALUE!</v>
      </c>
    </row>
    <row r="122" spans="1:49" s="66" customFormat="1" ht="15" hidden="1" customHeight="1">
      <c r="A122" s="217">
        <v>2166</v>
      </c>
      <c r="B122" s="52" t="s">
        <v>848</v>
      </c>
      <c r="C122" s="217" t="s">
        <v>403</v>
      </c>
      <c r="D122" s="217" t="s">
        <v>382</v>
      </c>
      <c r="E122" s="217">
        <v>2</v>
      </c>
      <c r="F122" s="217"/>
      <c r="G122" s="217"/>
      <c r="H122" s="217" t="s">
        <v>211</v>
      </c>
      <c r="I122" s="217" t="s">
        <v>1037</v>
      </c>
      <c r="J122" s="251" t="s">
        <v>489</v>
      </c>
      <c r="K122" s="51"/>
      <c r="L122" s="251"/>
      <c r="M122" s="251"/>
      <c r="N122" s="264" t="s">
        <v>622</v>
      </c>
      <c r="O122" s="264" t="s">
        <v>622</v>
      </c>
      <c r="P122" s="264" t="s">
        <v>622</v>
      </c>
      <c r="Q122" s="264" t="s">
        <v>622</v>
      </c>
      <c r="R122" s="565">
        <v>43845</v>
      </c>
      <c r="S122" s="276" t="s">
        <v>267</v>
      </c>
      <c r="T122" s="53" t="s">
        <v>211</v>
      </c>
      <c r="U122" s="53" t="s">
        <v>1745</v>
      </c>
      <c r="V122" s="53" t="s">
        <v>622</v>
      </c>
      <c r="W122" s="53" t="s">
        <v>622</v>
      </c>
      <c r="X122" s="218" t="s">
        <v>622</v>
      </c>
      <c r="Y122" s="53" t="s">
        <v>622</v>
      </c>
      <c r="Z122" s="53" t="s">
        <v>622</v>
      </c>
      <c r="AA122" s="53" t="s">
        <v>622</v>
      </c>
      <c r="AB122" s="53" t="s">
        <v>622</v>
      </c>
      <c r="AC122" s="53" t="s">
        <v>622</v>
      </c>
      <c r="AD122" s="226" t="s">
        <v>622</v>
      </c>
      <c r="AE122" s="226" t="s">
        <v>624</v>
      </c>
      <c r="AF122" s="226"/>
      <c r="AG122" s="226" t="s">
        <v>1327</v>
      </c>
      <c r="AH122" s="217"/>
      <c r="AI122" s="226"/>
      <c r="AJ122" s="221" t="s">
        <v>650</v>
      </c>
      <c r="AK122" s="226" t="s">
        <v>213</v>
      </c>
      <c r="AL122" s="226" t="s">
        <v>622</v>
      </c>
      <c r="AM122" s="226" t="s">
        <v>622</v>
      </c>
      <c r="AN122" s="226" t="s">
        <v>622</v>
      </c>
      <c r="AO122" s="226" t="s">
        <v>622</v>
      </c>
      <c r="AP122" s="226" t="s">
        <v>622</v>
      </c>
      <c r="AQ122" s="226"/>
      <c r="AR122" s="226" t="s">
        <v>622</v>
      </c>
      <c r="AS122" s="226" t="s">
        <v>622</v>
      </c>
      <c r="AT122" s="226" t="s">
        <v>622</v>
      </c>
      <c r="AV122" s="581"/>
      <c r="AW122" s="584" t="e">
        <f t="shared" si="1"/>
        <v>#VALUE!</v>
      </c>
    </row>
    <row r="123" spans="1:49" s="66" customFormat="1" ht="15" hidden="1" customHeight="1">
      <c r="A123" s="217">
        <v>2140</v>
      </c>
      <c r="B123" s="52" t="s">
        <v>780</v>
      </c>
      <c r="C123" s="217" t="s">
        <v>394</v>
      </c>
      <c r="D123" s="217" t="s">
        <v>399</v>
      </c>
      <c r="E123" s="217">
        <v>2</v>
      </c>
      <c r="F123" s="217"/>
      <c r="G123" s="152">
        <v>43524</v>
      </c>
      <c r="H123" s="217" t="s">
        <v>211</v>
      </c>
      <c r="I123" s="217" t="s">
        <v>1205</v>
      </c>
      <c r="J123" s="251" t="s">
        <v>489</v>
      </c>
      <c r="K123" s="51"/>
      <c r="L123" s="251"/>
      <c r="M123" s="251"/>
      <c r="N123" s="532">
        <v>43721</v>
      </c>
      <c r="O123" s="522">
        <v>43770</v>
      </c>
      <c r="P123" s="533">
        <v>43834</v>
      </c>
      <c r="Q123" s="524">
        <v>43838</v>
      </c>
      <c r="R123" s="565">
        <v>43845</v>
      </c>
      <c r="S123" s="276" t="s">
        <v>220</v>
      </c>
      <c r="T123" s="53" t="s">
        <v>211</v>
      </c>
      <c r="U123" s="53" t="s">
        <v>1286</v>
      </c>
      <c r="V123" s="53" t="s">
        <v>1519</v>
      </c>
      <c r="W123" s="207">
        <v>500</v>
      </c>
      <c r="X123" s="218">
        <v>17.899999999999999</v>
      </c>
      <c r="Y123" s="53" t="s">
        <v>1351</v>
      </c>
      <c r="Z123" s="227">
        <v>17.899999999999999</v>
      </c>
      <c r="AA123" s="63">
        <v>17.2</v>
      </c>
      <c r="AB123" s="53" t="s">
        <v>1412</v>
      </c>
      <c r="AC123" s="53" t="s">
        <v>1413</v>
      </c>
      <c r="AD123" s="226" t="s">
        <v>1353</v>
      </c>
      <c r="AE123" s="226" t="s">
        <v>1354</v>
      </c>
      <c r="AF123" s="226" t="s">
        <v>623</v>
      </c>
      <c r="AG123" s="226" t="s">
        <v>1327</v>
      </c>
      <c r="AH123" s="217" t="s">
        <v>1356</v>
      </c>
      <c r="AI123" s="226"/>
      <c r="AJ123" s="221" t="s">
        <v>650</v>
      </c>
      <c r="AK123" s="226" t="s">
        <v>213</v>
      </c>
      <c r="AL123" s="226" t="s">
        <v>687</v>
      </c>
      <c r="AM123" s="228">
        <v>6.4</v>
      </c>
      <c r="AN123" s="218" t="s">
        <v>1358</v>
      </c>
      <c r="AO123" s="219" t="s">
        <v>1360</v>
      </c>
      <c r="AP123" s="226" t="s">
        <v>1362</v>
      </c>
      <c r="AQ123" s="226" t="s">
        <v>1363</v>
      </c>
      <c r="AR123" s="226" t="s">
        <v>1364</v>
      </c>
      <c r="AS123" s="226" t="s">
        <v>1365</v>
      </c>
      <c r="AT123" s="226" t="s">
        <v>1366</v>
      </c>
      <c r="AV123" s="581"/>
      <c r="AW123" s="584" t="e">
        <f t="shared" si="1"/>
        <v>#VALUE!</v>
      </c>
    </row>
    <row r="124" spans="1:49" s="66" customFormat="1" ht="15" hidden="1" customHeight="1">
      <c r="A124" s="217">
        <v>2230</v>
      </c>
      <c r="B124" s="52" t="s">
        <v>796</v>
      </c>
      <c r="C124" s="217" t="s">
        <v>404</v>
      </c>
      <c r="D124" s="217" t="s">
        <v>410</v>
      </c>
      <c r="E124" s="217">
        <v>2</v>
      </c>
      <c r="F124" s="217"/>
      <c r="G124" s="152">
        <v>43524</v>
      </c>
      <c r="H124" s="217" t="s">
        <v>211</v>
      </c>
      <c r="I124" s="217" t="s">
        <v>1037</v>
      </c>
      <c r="J124" s="251" t="s">
        <v>489</v>
      </c>
      <c r="K124" s="51"/>
      <c r="L124" s="251"/>
      <c r="M124" s="251"/>
      <c r="N124" s="532">
        <v>43721</v>
      </c>
      <c r="O124" s="522">
        <v>43770</v>
      </c>
      <c r="P124" s="533">
        <v>43834</v>
      </c>
      <c r="Q124" s="524">
        <v>43838</v>
      </c>
      <c r="R124" s="565">
        <v>43845</v>
      </c>
      <c r="S124" s="276" t="s">
        <v>220</v>
      </c>
      <c r="T124" s="53" t="s">
        <v>211</v>
      </c>
      <c r="U124" s="53" t="s">
        <v>1286</v>
      </c>
      <c r="V124" s="53" t="s">
        <v>1519</v>
      </c>
      <c r="W124" s="207">
        <v>500</v>
      </c>
      <c r="X124" s="218">
        <v>7.5</v>
      </c>
      <c r="Y124" s="53" t="s">
        <v>1351</v>
      </c>
      <c r="Z124" s="227">
        <v>7.9</v>
      </c>
      <c r="AA124" s="63">
        <v>7.5</v>
      </c>
      <c r="AB124" s="53" t="s">
        <v>1412</v>
      </c>
      <c r="AC124" s="53" t="s">
        <v>1413</v>
      </c>
      <c r="AD124" s="226" t="s">
        <v>1353</v>
      </c>
      <c r="AE124" s="226" t="s">
        <v>1355</v>
      </c>
      <c r="AF124" s="226" t="s">
        <v>637</v>
      </c>
      <c r="AG124" s="226" t="s">
        <v>1327</v>
      </c>
      <c r="AH124" s="217" t="s">
        <v>1356</v>
      </c>
      <c r="AI124" s="226"/>
      <c r="AJ124" s="221" t="s">
        <v>650</v>
      </c>
      <c r="AK124" s="226" t="s">
        <v>213</v>
      </c>
      <c r="AL124" s="226" t="s">
        <v>677</v>
      </c>
      <c r="AM124" s="228">
        <v>2.4500000000000002</v>
      </c>
      <c r="AN124" s="218" t="s">
        <v>1359</v>
      </c>
      <c r="AO124" s="219" t="s">
        <v>1361</v>
      </c>
      <c r="AP124" s="226" t="s">
        <v>1362</v>
      </c>
      <c r="AQ124" s="226" t="s">
        <v>1363</v>
      </c>
      <c r="AR124" s="226" t="s">
        <v>1364</v>
      </c>
      <c r="AS124" s="226" t="s">
        <v>1365</v>
      </c>
      <c r="AT124" s="226" t="s">
        <v>1366</v>
      </c>
      <c r="AV124" s="581"/>
      <c r="AW124" s="584" t="e">
        <f t="shared" si="1"/>
        <v>#VALUE!</v>
      </c>
    </row>
    <row r="125" spans="1:49" s="66" customFormat="1" ht="15" hidden="1" customHeight="1">
      <c r="A125" s="217">
        <v>2180</v>
      </c>
      <c r="B125" s="52" t="s">
        <v>788</v>
      </c>
      <c r="C125" s="217" t="s">
        <v>404</v>
      </c>
      <c r="D125" s="217" t="s">
        <v>1197</v>
      </c>
      <c r="E125" s="217">
        <v>1</v>
      </c>
      <c r="F125" s="217"/>
      <c r="G125" s="217"/>
      <c r="H125" s="217" t="s">
        <v>211</v>
      </c>
      <c r="I125" s="217" t="s">
        <v>1037</v>
      </c>
      <c r="J125" s="251" t="s">
        <v>489</v>
      </c>
      <c r="K125" s="51"/>
      <c r="L125" s="251"/>
      <c r="M125" s="251"/>
      <c r="N125" s="264" t="s">
        <v>622</v>
      </c>
      <c r="O125" s="257" t="s">
        <v>622</v>
      </c>
      <c r="P125" s="264" t="s">
        <v>622</v>
      </c>
      <c r="Q125" s="257" t="s">
        <v>622</v>
      </c>
      <c r="R125" s="565">
        <v>43814</v>
      </c>
      <c r="S125" s="279" t="s">
        <v>267</v>
      </c>
      <c r="T125" s="216" t="s">
        <v>211</v>
      </c>
      <c r="U125" s="53" t="s">
        <v>1745</v>
      </c>
      <c r="V125" s="53" t="s">
        <v>622</v>
      </c>
      <c r="W125" s="53" t="s">
        <v>622</v>
      </c>
      <c r="X125" s="218" t="s">
        <v>622</v>
      </c>
      <c r="Y125" s="53" t="s">
        <v>622</v>
      </c>
      <c r="Z125" s="53" t="s">
        <v>622</v>
      </c>
      <c r="AA125" s="53" t="s">
        <v>622</v>
      </c>
      <c r="AB125" s="53" t="s">
        <v>622</v>
      </c>
      <c r="AC125" s="53" t="s">
        <v>622</v>
      </c>
      <c r="AD125" s="226" t="s">
        <v>622</v>
      </c>
      <c r="AE125" s="226" t="s">
        <v>622</v>
      </c>
      <c r="AF125" s="226"/>
      <c r="AG125" s="226" t="s">
        <v>1327</v>
      </c>
      <c r="AH125" s="226"/>
      <c r="AI125" s="226"/>
      <c r="AJ125" s="221" t="s">
        <v>650</v>
      </c>
      <c r="AK125" s="226" t="s">
        <v>213</v>
      </c>
      <c r="AL125" s="226" t="s">
        <v>622</v>
      </c>
      <c r="AM125" s="226" t="s">
        <v>622</v>
      </c>
      <c r="AN125" s="226" t="s">
        <v>622</v>
      </c>
      <c r="AO125" s="226" t="s">
        <v>622</v>
      </c>
      <c r="AP125" s="226" t="s">
        <v>622</v>
      </c>
      <c r="AQ125" s="226"/>
      <c r="AR125" s="226" t="s">
        <v>622</v>
      </c>
      <c r="AS125" s="226" t="s">
        <v>622</v>
      </c>
      <c r="AT125" s="226" t="s">
        <v>622</v>
      </c>
      <c r="AV125" s="581"/>
      <c r="AW125" s="584" t="e">
        <f t="shared" si="1"/>
        <v>#VALUE!</v>
      </c>
    </row>
    <row r="126" spans="1:49" s="66" customFormat="1" ht="15" hidden="1" customHeight="1">
      <c r="A126" s="217">
        <v>2185</v>
      </c>
      <c r="B126" s="52" t="s">
        <v>789</v>
      </c>
      <c r="C126" s="217" t="s">
        <v>404</v>
      </c>
      <c r="D126" s="217" t="s">
        <v>405</v>
      </c>
      <c r="E126" s="217">
        <v>1</v>
      </c>
      <c r="F126" s="217"/>
      <c r="G126" s="217"/>
      <c r="H126" s="217" t="s">
        <v>211</v>
      </c>
      <c r="I126" s="217" t="s">
        <v>1037</v>
      </c>
      <c r="J126" s="251" t="s">
        <v>489</v>
      </c>
      <c r="K126" s="51"/>
      <c r="L126" s="251"/>
      <c r="M126" s="251"/>
      <c r="N126" s="264">
        <v>43728</v>
      </c>
      <c r="O126" s="264">
        <v>43728</v>
      </c>
      <c r="P126" s="264">
        <v>43798</v>
      </c>
      <c r="Q126" s="264">
        <v>43803</v>
      </c>
      <c r="R126" s="565">
        <v>43814</v>
      </c>
      <c r="S126" s="276" t="s">
        <v>263</v>
      </c>
      <c r="T126" s="53" t="s">
        <v>211</v>
      </c>
      <c r="U126" s="53" t="s">
        <v>1542</v>
      </c>
      <c r="V126" s="216" t="s">
        <v>1797</v>
      </c>
      <c r="W126" s="53" t="s">
        <v>1798</v>
      </c>
      <c r="X126" s="218">
        <v>14</v>
      </c>
      <c r="Y126" s="53" t="s">
        <v>622</v>
      </c>
      <c r="Z126" s="53" t="s">
        <v>622</v>
      </c>
      <c r="AA126" s="53" t="s">
        <v>622</v>
      </c>
      <c r="AB126" s="53" t="s">
        <v>1799</v>
      </c>
      <c r="AC126" s="53" t="s">
        <v>1800</v>
      </c>
      <c r="AD126" s="226" t="s">
        <v>1801</v>
      </c>
      <c r="AE126" s="226" t="s">
        <v>1806</v>
      </c>
      <c r="AF126" s="226" t="s">
        <v>211</v>
      </c>
      <c r="AG126" s="226" t="s">
        <v>1807</v>
      </c>
      <c r="AH126" s="217" t="s">
        <v>1809</v>
      </c>
      <c r="AI126" s="226" t="s">
        <v>1811</v>
      </c>
      <c r="AJ126" s="221" t="s">
        <v>650</v>
      </c>
      <c r="AK126" s="226" t="s">
        <v>213</v>
      </c>
      <c r="AL126" s="226" t="s">
        <v>1817</v>
      </c>
      <c r="AM126" s="226" t="s">
        <v>1823</v>
      </c>
      <c r="AN126" s="226" t="s">
        <v>1828</v>
      </c>
      <c r="AO126" s="226" t="s">
        <v>1834</v>
      </c>
      <c r="AP126" s="226" t="s">
        <v>1836</v>
      </c>
      <c r="AQ126" s="226" t="s">
        <v>1352</v>
      </c>
      <c r="AR126" s="226" t="s">
        <v>1838</v>
      </c>
      <c r="AS126" s="226" t="s">
        <v>622</v>
      </c>
      <c r="AT126" s="226" t="s">
        <v>1839</v>
      </c>
      <c r="AV126" s="581"/>
      <c r="AW126" s="584" t="e">
        <f t="shared" si="1"/>
        <v>#VALUE!</v>
      </c>
    </row>
    <row r="127" spans="1:49" s="66" customFormat="1" ht="15" hidden="1" customHeight="1">
      <c r="A127" s="217">
        <v>2190</v>
      </c>
      <c r="B127" s="52" t="s">
        <v>790</v>
      </c>
      <c r="C127" s="217" t="s">
        <v>404</v>
      </c>
      <c r="D127" s="217" t="s">
        <v>406</v>
      </c>
      <c r="E127" s="217">
        <v>1</v>
      </c>
      <c r="F127" s="217"/>
      <c r="G127" s="217"/>
      <c r="H127" s="217" t="s">
        <v>211</v>
      </c>
      <c r="I127" s="217" t="s">
        <v>1037</v>
      </c>
      <c r="J127" s="251" t="s">
        <v>489</v>
      </c>
      <c r="K127" s="51"/>
      <c r="L127" s="251"/>
      <c r="M127" s="251"/>
      <c r="N127" s="264">
        <v>43728</v>
      </c>
      <c r="O127" s="264">
        <v>43728</v>
      </c>
      <c r="P127" s="264">
        <v>43798</v>
      </c>
      <c r="Q127" s="264">
        <v>43803</v>
      </c>
      <c r="R127" s="565">
        <v>43814</v>
      </c>
      <c r="S127" s="276" t="s">
        <v>263</v>
      </c>
      <c r="T127" s="53" t="s">
        <v>211</v>
      </c>
      <c r="U127" s="53" t="s">
        <v>1542</v>
      </c>
      <c r="V127" s="216" t="s">
        <v>1797</v>
      </c>
      <c r="W127" s="53" t="s">
        <v>1798</v>
      </c>
      <c r="X127" s="218">
        <v>14</v>
      </c>
      <c r="Y127" s="53" t="s">
        <v>622</v>
      </c>
      <c r="Z127" s="53" t="s">
        <v>622</v>
      </c>
      <c r="AA127" s="53" t="s">
        <v>622</v>
      </c>
      <c r="AB127" s="53" t="s">
        <v>1799</v>
      </c>
      <c r="AC127" s="53" t="s">
        <v>1800</v>
      </c>
      <c r="AD127" s="226" t="s">
        <v>1801</v>
      </c>
      <c r="AE127" s="226" t="s">
        <v>1806</v>
      </c>
      <c r="AF127" s="226" t="s">
        <v>211</v>
      </c>
      <c r="AG127" s="226" t="s">
        <v>1807</v>
      </c>
      <c r="AH127" s="217" t="s">
        <v>1809</v>
      </c>
      <c r="AI127" s="226" t="s">
        <v>1811</v>
      </c>
      <c r="AJ127" s="221" t="s">
        <v>650</v>
      </c>
      <c r="AK127" s="226" t="s">
        <v>213</v>
      </c>
      <c r="AL127" s="226" t="s">
        <v>1817</v>
      </c>
      <c r="AM127" s="226" t="s">
        <v>1823</v>
      </c>
      <c r="AN127" s="226" t="s">
        <v>1828</v>
      </c>
      <c r="AO127" s="226" t="s">
        <v>1834</v>
      </c>
      <c r="AP127" s="226" t="s">
        <v>1836</v>
      </c>
      <c r="AQ127" s="226" t="s">
        <v>1352</v>
      </c>
      <c r="AR127" s="226" t="s">
        <v>1838</v>
      </c>
      <c r="AS127" s="226" t="s">
        <v>622</v>
      </c>
      <c r="AT127" s="226" t="s">
        <v>1839</v>
      </c>
      <c r="AV127" s="581"/>
      <c r="AW127" s="584" t="e">
        <f t="shared" si="1"/>
        <v>#VALUE!</v>
      </c>
    </row>
    <row r="128" spans="1:49" s="66" customFormat="1" ht="15" hidden="1" customHeight="1">
      <c r="A128" s="217">
        <v>2195</v>
      </c>
      <c r="B128" s="52" t="s">
        <v>791</v>
      </c>
      <c r="C128" s="217" t="s">
        <v>404</v>
      </c>
      <c r="D128" s="217" t="s">
        <v>1194</v>
      </c>
      <c r="E128" s="217">
        <v>1</v>
      </c>
      <c r="F128" s="217"/>
      <c r="G128" s="217"/>
      <c r="H128" s="217" t="s">
        <v>211</v>
      </c>
      <c r="I128" s="217" t="s">
        <v>1037</v>
      </c>
      <c r="J128" s="251" t="s">
        <v>489</v>
      </c>
      <c r="K128" s="51"/>
      <c r="L128" s="251"/>
      <c r="M128" s="251"/>
      <c r="N128" s="264">
        <v>43728</v>
      </c>
      <c r="O128" s="264">
        <v>43728</v>
      </c>
      <c r="P128" s="264">
        <v>43798</v>
      </c>
      <c r="Q128" s="264">
        <v>43803</v>
      </c>
      <c r="R128" s="565">
        <v>43814</v>
      </c>
      <c r="S128" s="276" t="s">
        <v>263</v>
      </c>
      <c r="T128" s="53" t="s">
        <v>211</v>
      </c>
      <c r="U128" s="53" t="s">
        <v>1542</v>
      </c>
      <c r="V128" s="216" t="s">
        <v>1797</v>
      </c>
      <c r="W128" s="53" t="s">
        <v>1798</v>
      </c>
      <c r="X128" s="218">
        <v>14</v>
      </c>
      <c r="Y128" s="53" t="s">
        <v>622</v>
      </c>
      <c r="Z128" s="53" t="s">
        <v>622</v>
      </c>
      <c r="AA128" s="53" t="s">
        <v>622</v>
      </c>
      <c r="AB128" s="53" t="s">
        <v>1799</v>
      </c>
      <c r="AC128" s="53" t="s">
        <v>1800</v>
      </c>
      <c r="AD128" s="226" t="s">
        <v>1801</v>
      </c>
      <c r="AE128" s="226" t="s">
        <v>1806</v>
      </c>
      <c r="AF128" s="226" t="s">
        <v>211</v>
      </c>
      <c r="AG128" s="226" t="s">
        <v>1807</v>
      </c>
      <c r="AH128" s="217" t="s">
        <v>1809</v>
      </c>
      <c r="AI128" s="226" t="s">
        <v>1811</v>
      </c>
      <c r="AJ128" s="221" t="s">
        <v>650</v>
      </c>
      <c r="AK128" s="226" t="s">
        <v>213</v>
      </c>
      <c r="AL128" s="226" t="s">
        <v>1817</v>
      </c>
      <c r="AM128" s="226" t="s">
        <v>1823</v>
      </c>
      <c r="AN128" s="226" t="s">
        <v>1828</v>
      </c>
      <c r="AO128" s="226" t="s">
        <v>1834</v>
      </c>
      <c r="AP128" s="226" t="s">
        <v>1836</v>
      </c>
      <c r="AQ128" s="226" t="s">
        <v>1352</v>
      </c>
      <c r="AR128" s="226" t="s">
        <v>1838</v>
      </c>
      <c r="AS128" s="226" t="s">
        <v>622</v>
      </c>
      <c r="AT128" s="226" t="s">
        <v>1839</v>
      </c>
      <c r="AV128" s="581"/>
      <c r="AW128" s="584" t="e">
        <f t="shared" si="1"/>
        <v>#VALUE!</v>
      </c>
    </row>
    <row r="129" spans="1:49" s="66" customFormat="1" ht="15" hidden="1" customHeight="1">
      <c r="A129" s="217">
        <v>2235</v>
      </c>
      <c r="B129" s="52" t="s">
        <v>797</v>
      </c>
      <c r="C129" s="217" t="s">
        <v>404</v>
      </c>
      <c r="D129" s="217" t="s">
        <v>398</v>
      </c>
      <c r="E129" s="217">
        <v>2</v>
      </c>
      <c r="F129" s="217"/>
      <c r="G129" s="152">
        <v>43524</v>
      </c>
      <c r="H129" s="217" t="s">
        <v>211</v>
      </c>
      <c r="I129" s="217" t="s">
        <v>1037</v>
      </c>
      <c r="J129" s="251" t="s">
        <v>489</v>
      </c>
      <c r="K129" s="51"/>
      <c r="L129" s="251"/>
      <c r="M129" s="251"/>
      <c r="N129" s="532">
        <v>43721</v>
      </c>
      <c r="O129" s="522">
        <v>43770</v>
      </c>
      <c r="P129" s="533">
        <v>43834</v>
      </c>
      <c r="Q129" s="524">
        <v>43838</v>
      </c>
      <c r="R129" s="565">
        <v>43845</v>
      </c>
      <c r="S129" s="276" t="s">
        <v>220</v>
      </c>
      <c r="T129" s="53" t="s">
        <v>211</v>
      </c>
      <c r="U129" s="53" t="s">
        <v>1286</v>
      </c>
      <c r="V129" s="53" t="s">
        <v>1519</v>
      </c>
      <c r="W129" s="207">
        <v>500</v>
      </c>
      <c r="X129" s="218">
        <v>7.5</v>
      </c>
      <c r="Y129" s="53" t="s">
        <v>1351</v>
      </c>
      <c r="Z129" s="227">
        <v>7.9</v>
      </c>
      <c r="AA129" s="63">
        <v>7.5</v>
      </c>
      <c r="AB129" s="53" t="s">
        <v>1412</v>
      </c>
      <c r="AC129" s="53" t="s">
        <v>1413</v>
      </c>
      <c r="AD129" s="226" t="s">
        <v>1353</v>
      </c>
      <c r="AE129" s="226" t="s">
        <v>1355</v>
      </c>
      <c r="AF129" s="226" t="s">
        <v>637</v>
      </c>
      <c r="AG129" s="226" t="s">
        <v>1327</v>
      </c>
      <c r="AH129" s="217" t="s">
        <v>1356</v>
      </c>
      <c r="AI129" s="226"/>
      <c r="AJ129" s="221" t="s">
        <v>650</v>
      </c>
      <c r="AK129" s="226" t="s">
        <v>213</v>
      </c>
      <c r="AL129" s="226" t="s">
        <v>677</v>
      </c>
      <c r="AM129" s="228">
        <v>2.4500000000000002</v>
      </c>
      <c r="AN129" s="218" t="s">
        <v>1359</v>
      </c>
      <c r="AO129" s="219" t="s">
        <v>1361</v>
      </c>
      <c r="AP129" s="226" t="s">
        <v>1362</v>
      </c>
      <c r="AQ129" s="226" t="s">
        <v>1363</v>
      </c>
      <c r="AR129" s="226" t="s">
        <v>1364</v>
      </c>
      <c r="AS129" s="226" t="s">
        <v>1365</v>
      </c>
      <c r="AT129" s="226" t="s">
        <v>1366</v>
      </c>
      <c r="AV129" s="581"/>
      <c r="AW129" s="584" t="e">
        <f t="shared" si="1"/>
        <v>#VALUE!</v>
      </c>
    </row>
    <row r="130" spans="1:49" s="66" customFormat="1" ht="15" hidden="1" customHeight="1">
      <c r="A130" s="217">
        <v>2240</v>
      </c>
      <c r="B130" s="52" t="s">
        <v>798</v>
      </c>
      <c r="C130" s="217" t="s">
        <v>404</v>
      </c>
      <c r="D130" s="217" t="s">
        <v>411</v>
      </c>
      <c r="E130" s="217">
        <v>2</v>
      </c>
      <c r="F130" s="217"/>
      <c r="G130" s="152">
        <v>43524</v>
      </c>
      <c r="H130" s="217" t="s">
        <v>211</v>
      </c>
      <c r="I130" s="217" t="s">
        <v>1037</v>
      </c>
      <c r="J130" s="251" t="s">
        <v>489</v>
      </c>
      <c r="K130" s="51"/>
      <c r="L130" s="251"/>
      <c r="M130" s="251"/>
      <c r="N130" s="532">
        <v>43721</v>
      </c>
      <c r="O130" s="522">
        <v>43770</v>
      </c>
      <c r="P130" s="533">
        <v>43834</v>
      </c>
      <c r="Q130" s="524">
        <v>43838</v>
      </c>
      <c r="R130" s="565">
        <v>43845</v>
      </c>
      <c r="S130" s="276" t="s">
        <v>220</v>
      </c>
      <c r="T130" s="53" t="s">
        <v>211</v>
      </c>
      <c r="U130" s="53" t="s">
        <v>1286</v>
      </c>
      <c r="V130" s="53" t="s">
        <v>1519</v>
      </c>
      <c r="W130" s="207">
        <v>500</v>
      </c>
      <c r="X130" s="218">
        <v>7.5</v>
      </c>
      <c r="Y130" s="53" t="s">
        <v>1351</v>
      </c>
      <c r="Z130" s="227">
        <v>7.9</v>
      </c>
      <c r="AA130" s="63">
        <v>7.5</v>
      </c>
      <c r="AB130" s="53" t="s">
        <v>1412</v>
      </c>
      <c r="AC130" s="53" t="s">
        <v>1413</v>
      </c>
      <c r="AD130" s="226" t="s">
        <v>1353</v>
      </c>
      <c r="AE130" s="226" t="s">
        <v>1355</v>
      </c>
      <c r="AF130" s="226" t="s">
        <v>637</v>
      </c>
      <c r="AG130" s="226" t="s">
        <v>1327</v>
      </c>
      <c r="AH130" s="217" t="s">
        <v>1356</v>
      </c>
      <c r="AI130" s="226"/>
      <c r="AJ130" s="221" t="s">
        <v>650</v>
      </c>
      <c r="AK130" s="226" t="s">
        <v>213</v>
      </c>
      <c r="AL130" s="226" t="s">
        <v>677</v>
      </c>
      <c r="AM130" s="228">
        <v>2.4500000000000002</v>
      </c>
      <c r="AN130" s="218" t="s">
        <v>1359</v>
      </c>
      <c r="AO130" s="219" t="s">
        <v>1361</v>
      </c>
      <c r="AP130" s="226" t="s">
        <v>1362</v>
      </c>
      <c r="AQ130" s="226" t="s">
        <v>1363</v>
      </c>
      <c r="AR130" s="226" t="s">
        <v>1364</v>
      </c>
      <c r="AS130" s="226" t="s">
        <v>1365</v>
      </c>
      <c r="AT130" s="226" t="s">
        <v>1366</v>
      </c>
      <c r="AV130" s="581"/>
      <c r="AW130" s="584" t="e">
        <f t="shared" si="1"/>
        <v>#VALUE!</v>
      </c>
    </row>
    <row r="131" spans="1:49" s="66" customFormat="1" ht="15" hidden="1" customHeight="1">
      <c r="A131" s="217">
        <v>2226</v>
      </c>
      <c r="B131" s="52" t="s">
        <v>794</v>
      </c>
      <c r="C131" s="217" t="s">
        <v>404</v>
      </c>
      <c r="D131" s="217" t="s">
        <v>407</v>
      </c>
      <c r="E131" s="217">
        <v>1</v>
      </c>
      <c r="F131" s="217"/>
      <c r="G131" s="152">
        <v>43511</v>
      </c>
      <c r="H131" s="217" t="s">
        <v>211</v>
      </c>
      <c r="I131" s="217" t="s">
        <v>1037</v>
      </c>
      <c r="J131" s="251" t="s">
        <v>489</v>
      </c>
      <c r="K131" s="51"/>
      <c r="L131" s="251"/>
      <c r="M131" s="251"/>
      <c r="N131" s="264" t="s">
        <v>622</v>
      </c>
      <c r="O131" s="257" t="s">
        <v>622</v>
      </c>
      <c r="P131" s="264" t="s">
        <v>622</v>
      </c>
      <c r="Q131" s="257" t="s">
        <v>622</v>
      </c>
      <c r="R131" s="565">
        <v>43814</v>
      </c>
      <c r="S131" s="279" t="s">
        <v>267</v>
      </c>
      <c r="T131" s="216" t="s">
        <v>211</v>
      </c>
      <c r="U131" s="53" t="s">
        <v>1745</v>
      </c>
      <c r="V131" s="53" t="s">
        <v>622</v>
      </c>
      <c r="W131" s="53" t="s">
        <v>622</v>
      </c>
      <c r="X131" s="218" t="s">
        <v>622</v>
      </c>
      <c r="Y131" s="53" t="s">
        <v>622</v>
      </c>
      <c r="Z131" s="53" t="s">
        <v>622</v>
      </c>
      <c r="AA131" s="53" t="s">
        <v>622</v>
      </c>
      <c r="AB131" s="53" t="s">
        <v>622</v>
      </c>
      <c r="AC131" s="53" t="s">
        <v>622</v>
      </c>
      <c r="AD131" s="226" t="s">
        <v>622</v>
      </c>
      <c r="AE131" s="226" t="s">
        <v>622</v>
      </c>
      <c r="AF131" s="226"/>
      <c r="AG131" s="226" t="s">
        <v>1327</v>
      </c>
      <c r="AH131" s="226"/>
      <c r="AI131" s="226"/>
      <c r="AJ131" s="226" t="s">
        <v>650</v>
      </c>
      <c r="AK131" s="226" t="s">
        <v>213</v>
      </c>
      <c r="AL131" s="226" t="s">
        <v>622</v>
      </c>
      <c r="AM131" s="226" t="s">
        <v>622</v>
      </c>
      <c r="AN131" s="226" t="s">
        <v>622</v>
      </c>
      <c r="AO131" s="226" t="s">
        <v>622</v>
      </c>
      <c r="AP131" s="226" t="s">
        <v>622</v>
      </c>
      <c r="AQ131" s="226"/>
      <c r="AR131" s="226" t="s">
        <v>622</v>
      </c>
      <c r="AS131" s="226" t="s">
        <v>622</v>
      </c>
      <c r="AT131" s="226" t="s">
        <v>622</v>
      </c>
      <c r="AV131" s="581"/>
      <c r="AW131" s="584" t="e">
        <f t="shared" si="1"/>
        <v>#VALUE!</v>
      </c>
    </row>
    <row r="132" spans="1:49" s="66" customFormat="1" ht="15" hidden="1" customHeight="1">
      <c r="A132" s="217">
        <v>2245</v>
      </c>
      <c r="B132" s="52" t="s">
        <v>799</v>
      </c>
      <c r="C132" s="217" t="s">
        <v>404</v>
      </c>
      <c r="D132" s="217" t="s">
        <v>412</v>
      </c>
      <c r="E132" s="217">
        <v>2</v>
      </c>
      <c r="F132" s="217"/>
      <c r="G132" s="152">
        <v>43524</v>
      </c>
      <c r="H132" s="217" t="s">
        <v>211</v>
      </c>
      <c r="I132" s="217" t="s">
        <v>1037</v>
      </c>
      <c r="J132" s="251" t="s">
        <v>489</v>
      </c>
      <c r="K132" s="51"/>
      <c r="L132" s="251"/>
      <c r="M132" s="251"/>
      <c r="N132" s="532">
        <v>43721</v>
      </c>
      <c r="O132" s="522">
        <v>43770</v>
      </c>
      <c r="P132" s="533">
        <v>43834</v>
      </c>
      <c r="Q132" s="524">
        <v>43838</v>
      </c>
      <c r="R132" s="565">
        <v>43845</v>
      </c>
      <c r="S132" s="276" t="s">
        <v>220</v>
      </c>
      <c r="T132" s="53" t="s">
        <v>211</v>
      </c>
      <c r="U132" s="53" t="s">
        <v>1286</v>
      </c>
      <c r="V132" s="53" t="s">
        <v>1519</v>
      </c>
      <c r="W132" s="207">
        <v>500</v>
      </c>
      <c r="X132" s="218">
        <v>7.5</v>
      </c>
      <c r="Y132" s="53" t="s">
        <v>1351</v>
      </c>
      <c r="Z132" s="227">
        <v>7.9</v>
      </c>
      <c r="AA132" s="63">
        <v>7.5</v>
      </c>
      <c r="AB132" s="53" t="s">
        <v>1412</v>
      </c>
      <c r="AC132" s="53" t="s">
        <v>1413</v>
      </c>
      <c r="AD132" s="226" t="s">
        <v>1353</v>
      </c>
      <c r="AE132" s="226" t="s">
        <v>1355</v>
      </c>
      <c r="AF132" s="226" t="s">
        <v>637</v>
      </c>
      <c r="AG132" s="226" t="s">
        <v>1327</v>
      </c>
      <c r="AH132" s="217" t="s">
        <v>1356</v>
      </c>
      <c r="AI132" s="226"/>
      <c r="AJ132" s="221" t="s">
        <v>650</v>
      </c>
      <c r="AK132" s="226" t="s">
        <v>213</v>
      </c>
      <c r="AL132" s="226" t="s">
        <v>677</v>
      </c>
      <c r="AM132" s="228">
        <v>2.4500000000000002</v>
      </c>
      <c r="AN132" s="218" t="s">
        <v>1359</v>
      </c>
      <c r="AO132" s="219" t="s">
        <v>1361</v>
      </c>
      <c r="AP132" s="226" t="s">
        <v>1362</v>
      </c>
      <c r="AQ132" s="226" t="s">
        <v>1363</v>
      </c>
      <c r="AR132" s="226" t="s">
        <v>1364</v>
      </c>
      <c r="AS132" s="226" t="s">
        <v>1365</v>
      </c>
      <c r="AT132" s="226" t="s">
        <v>1366</v>
      </c>
      <c r="AV132" s="581"/>
      <c r="AW132" s="584" t="e">
        <f t="shared" si="1"/>
        <v>#VALUE!</v>
      </c>
    </row>
    <row r="133" spans="1:49" s="66" customFormat="1" ht="15" hidden="1" customHeight="1">
      <c r="A133" s="217">
        <v>2250</v>
      </c>
      <c r="B133" s="52" t="s">
        <v>800</v>
      </c>
      <c r="C133" s="217" t="s">
        <v>404</v>
      </c>
      <c r="D133" s="217" t="s">
        <v>399</v>
      </c>
      <c r="E133" s="217">
        <v>2</v>
      </c>
      <c r="F133" s="217"/>
      <c r="G133" s="152">
        <v>43524</v>
      </c>
      <c r="H133" s="217" t="s">
        <v>211</v>
      </c>
      <c r="I133" s="217" t="s">
        <v>1037</v>
      </c>
      <c r="J133" s="251" t="s">
        <v>489</v>
      </c>
      <c r="K133" s="51"/>
      <c r="L133" s="251"/>
      <c r="M133" s="251"/>
      <c r="N133" s="532">
        <v>43721</v>
      </c>
      <c r="O133" s="532">
        <v>43770</v>
      </c>
      <c r="P133" s="533">
        <v>43834</v>
      </c>
      <c r="Q133" s="524">
        <v>43838</v>
      </c>
      <c r="R133" s="565">
        <v>43845</v>
      </c>
      <c r="S133" s="276" t="s">
        <v>220</v>
      </c>
      <c r="T133" s="53" t="s">
        <v>211</v>
      </c>
      <c r="U133" s="53" t="s">
        <v>1286</v>
      </c>
      <c r="V133" s="196" t="s">
        <v>1519</v>
      </c>
      <c r="W133" s="207">
        <v>500</v>
      </c>
      <c r="X133" s="218">
        <v>7.5</v>
      </c>
      <c r="Y133" s="53" t="s">
        <v>1351</v>
      </c>
      <c r="Z133" s="302">
        <v>7.9</v>
      </c>
      <c r="AA133" s="303">
        <v>7.5</v>
      </c>
      <c r="AB133" s="53" t="s">
        <v>1412</v>
      </c>
      <c r="AC133" s="53" t="s">
        <v>1413</v>
      </c>
      <c r="AD133" s="226" t="s">
        <v>1353</v>
      </c>
      <c r="AE133" s="226" t="s">
        <v>1355</v>
      </c>
      <c r="AF133" s="226" t="s">
        <v>637</v>
      </c>
      <c r="AG133" s="226" t="s">
        <v>1327</v>
      </c>
      <c r="AH133" s="217" t="s">
        <v>1356</v>
      </c>
      <c r="AI133" s="226"/>
      <c r="AJ133" s="221" t="s">
        <v>650</v>
      </c>
      <c r="AK133" s="226" t="s">
        <v>213</v>
      </c>
      <c r="AL133" s="226" t="s">
        <v>677</v>
      </c>
      <c r="AM133" s="228">
        <v>2.4500000000000002</v>
      </c>
      <c r="AN133" s="218" t="s">
        <v>1359</v>
      </c>
      <c r="AO133" s="219" t="s">
        <v>1361</v>
      </c>
      <c r="AP133" s="226" t="s">
        <v>1362</v>
      </c>
      <c r="AQ133" s="226" t="s">
        <v>1363</v>
      </c>
      <c r="AR133" s="226" t="s">
        <v>1364</v>
      </c>
      <c r="AS133" s="226" t="s">
        <v>1365</v>
      </c>
      <c r="AT133" s="226" t="s">
        <v>1366</v>
      </c>
      <c r="AV133" s="581"/>
      <c r="AW133" s="584" t="e">
        <f t="shared" ref="AW133:AW196" si="2">AO133*AV133</f>
        <v>#VALUE!</v>
      </c>
    </row>
    <row r="134" spans="1:49" s="66" customFormat="1" ht="15" hidden="1" customHeight="1">
      <c r="A134" s="217">
        <v>2255</v>
      </c>
      <c r="B134" s="52" t="s">
        <v>801</v>
      </c>
      <c r="C134" s="217" t="s">
        <v>404</v>
      </c>
      <c r="D134" s="217" t="s">
        <v>413</v>
      </c>
      <c r="E134" s="217">
        <v>2</v>
      </c>
      <c r="F134" s="217"/>
      <c r="G134" s="152">
        <v>43524</v>
      </c>
      <c r="H134" s="217" t="s">
        <v>211</v>
      </c>
      <c r="I134" s="217" t="s">
        <v>1037</v>
      </c>
      <c r="J134" s="251" t="s">
        <v>489</v>
      </c>
      <c r="K134" s="51"/>
      <c r="L134" s="251"/>
      <c r="M134" s="251"/>
      <c r="N134" s="532">
        <v>43721</v>
      </c>
      <c r="O134" s="532">
        <v>43770</v>
      </c>
      <c r="P134" s="533">
        <v>43834</v>
      </c>
      <c r="Q134" s="524">
        <v>43838</v>
      </c>
      <c r="R134" s="565">
        <v>43845</v>
      </c>
      <c r="S134" s="276" t="s">
        <v>220</v>
      </c>
      <c r="T134" s="53" t="s">
        <v>211</v>
      </c>
      <c r="U134" s="53" t="s">
        <v>1286</v>
      </c>
      <c r="V134" s="196" t="s">
        <v>1519</v>
      </c>
      <c r="W134" s="207">
        <v>500</v>
      </c>
      <c r="X134" s="218">
        <v>7.5</v>
      </c>
      <c r="Y134" s="53" t="s">
        <v>1351</v>
      </c>
      <c r="Z134" s="302">
        <v>7.9</v>
      </c>
      <c r="AA134" s="303">
        <v>7.5</v>
      </c>
      <c r="AB134" s="53" t="s">
        <v>1412</v>
      </c>
      <c r="AC134" s="53" t="s">
        <v>1413</v>
      </c>
      <c r="AD134" s="226" t="s">
        <v>1353</v>
      </c>
      <c r="AE134" s="226" t="s">
        <v>1355</v>
      </c>
      <c r="AF134" s="226" t="s">
        <v>637</v>
      </c>
      <c r="AG134" s="226" t="s">
        <v>1327</v>
      </c>
      <c r="AH134" s="217" t="s">
        <v>1356</v>
      </c>
      <c r="AI134" s="226"/>
      <c r="AJ134" s="221" t="s">
        <v>650</v>
      </c>
      <c r="AK134" s="226" t="s">
        <v>213</v>
      </c>
      <c r="AL134" s="226" t="s">
        <v>677</v>
      </c>
      <c r="AM134" s="228">
        <v>2.4500000000000002</v>
      </c>
      <c r="AN134" s="218" t="s">
        <v>1359</v>
      </c>
      <c r="AO134" s="219" t="s">
        <v>1361</v>
      </c>
      <c r="AP134" s="226" t="s">
        <v>1362</v>
      </c>
      <c r="AQ134" s="226" t="s">
        <v>1363</v>
      </c>
      <c r="AR134" s="226" t="s">
        <v>1364</v>
      </c>
      <c r="AS134" s="226" t="s">
        <v>1365</v>
      </c>
      <c r="AT134" s="226" t="s">
        <v>1366</v>
      </c>
      <c r="AV134" s="581"/>
      <c r="AW134" s="584" t="e">
        <f t="shared" si="2"/>
        <v>#VALUE!</v>
      </c>
    </row>
    <row r="135" spans="1:49" s="66" customFormat="1" ht="15" hidden="1" customHeight="1">
      <c r="A135" s="217">
        <v>1210</v>
      </c>
      <c r="B135" s="52" t="s">
        <v>915</v>
      </c>
      <c r="C135" s="217" t="s">
        <v>332</v>
      </c>
      <c r="D135" s="217" t="s">
        <v>333</v>
      </c>
      <c r="E135" s="217">
        <v>3</v>
      </c>
      <c r="F135" s="217"/>
      <c r="G135" s="217"/>
      <c r="H135" s="217" t="s">
        <v>211</v>
      </c>
      <c r="I135" s="217" t="s">
        <v>1205</v>
      </c>
      <c r="J135" s="251" t="s">
        <v>219</v>
      </c>
      <c r="K135" s="51"/>
      <c r="L135" s="251"/>
      <c r="M135" s="251"/>
      <c r="N135" s="534">
        <v>43749</v>
      </c>
      <c r="O135" s="534">
        <v>43798</v>
      </c>
      <c r="P135" s="533">
        <v>43862</v>
      </c>
      <c r="Q135" s="524">
        <v>43866</v>
      </c>
      <c r="R135" s="565">
        <v>43876</v>
      </c>
      <c r="S135" s="276" t="s">
        <v>220</v>
      </c>
      <c r="T135" s="53" t="s">
        <v>211</v>
      </c>
      <c r="U135" s="53" t="s">
        <v>1286</v>
      </c>
      <c r="V135" s="196" t="s">
        <v>1519</v>
      </c>
      <c r="W135" s="53" t="s">
        <v>1407</v>
      </c>
      <c r="X135" s="218">
        <v>21.8</v>
      </c>
      <c r="Y135" s="53" t="s">
        <v>1411</v>
      </c>
      <c r="Z135" s="196">
        <v>20.8</v>
      </c>
      <c r="AA135" s="196">
        <v>19.8</v>
      </c>
      <c r="AB135" s="53" t="s">
        <v>1412</v>
      </c>
      <c r="AC135" s="53" t="s">
        <v>1413</v>
      </c>
      <c r="AD135" s="226" t="s">
        <v>605</v>
      </c>
      <c r="AE135" s="226" t="s">
        <v>607</v>
      </c>
      <c r="AF135" s="226"/>
      <c r="AG135" s="226" t="s">
        <v>1327</v>
      </c>
      <c r="AH135" s="217"/>
      <c r="AI135" s="226"/>
      <c r="AJ135" s="221" t="s">
        <v>650</v>
      </c>
      <c r="AK135" s="226" t="s">
        <v>213</v>
      </c>
      <c r="AL135" s="226" t="s">
        <v>680</v>
      </c>
      <c r="AM135" s="218" t="s">
        <v>1420</v>
      </c>
      <c r="AN135" s="218" t="s">
        <v>1421</v>
      </c>
      <c r="AO135" s="219" t="s">
        <v>1422</v>
      </c>
      <c r="AP135" s="226" t="s">
        <v>694</v>
      </c>
      <c r="AQ135" s="226"/>
      <c r="AR135" s="226" t="s">
        <v>622</v>
      </c>
      <c r="AS135" s="226" t="s">
        <v>1419</v>
      </c>
      <c r="AT135" s="226" t="s">
        <v>1366</v>
      </c>
      <c r="AV135" s="581"/>
      <c r="AW135" s="584" t="e">
        <f t="shared" si="2"/>
        <v>#VALUE!</v>
      </c>
    </row>
    <row r="136" spans="1:49" s="66" customFormat="1" ht="15" hidden="1" customHeight="1">
      <c r="A136" s="217">
        <v>1445</v>
      </c>
      <c r="B136" s="52" t="s">
        <v>927</v>
      </c>
      <c r="C136" s="217" t="s">
        <v>366</v>
      </c>
      <c r="D136" s="217" t="s">
        <v>333</v>
      </c>
      <c r="E136" s="217">
        <v>3</v>
      </c>
      <c r="F136" s="217"/>
      <c r="G136" s="217"/>
      <c r="H136" s="217" t="s">
        <v>211</v>
      </c>
      <c r="I136" s="217" t="s">
        <v>487</v>
      </c>
      <c r="J136" s="251" t="s">
        <v>219</v>
      </c>
      <c r="K136" s="51"/>
      <c r="L136" s="251"/>
      <c r="M136" s="251"/>
      <c r="N136" s="534">
        <v>43749</v>
      </c>
      <c r="O136" s="534">
        <v>43798</v>
      </c>
      <c r="P136" s="533">
        <v>43862</v>
      </c>
      <c r="Q136" s="524">
        <v>43866</v>
      </c>
      <c r="R136" s="565">
        <v>43876</v>
      </c>
      <c r="S136" s="276" t="s">
        <v>220</v>
      </c>
      <c r="T136" s="53" t="s">
        <v>211</v>
      </c>
      <c r="U136" s="53" t="s">
        <v>1286</v>
      </c>
      <c r="V136" s="196" t="s">
        <v>1519</v>
      </c>
      <c r="W136" s="53" t="s">
        <v>1409</v>
      </c>
      <c r="X136" s="218">
        <v>21.4</v>
      </c>
      <c r="Y136" s="53" t="s">
        <v>1411</v>
      </c>
      <c r="Z136" s="196">
        <v>20.5</v>
      </c>
      <c r="AA136" s="196">
        <v>19.5</v>
      </c>
      <c r="AB136" s="53" t="s">
        <v>1412</v>
      </c>
      <c r="AC136" s="53" t="s">
        <v>1413</v>
      </c>
      <c r="AD136" s="226" t="s">
        <v>605</v>
      </c>
      <c r="AE136" s="226" t="s">
        <v>607</v>
      </c>
      <c r="AF136" s="226"/>
      <c r="AG136" s="226" t="s">
        <v>1327</v>
      </c>
      <c r="AH136" s="217"/>
      <c r="AI136" s="226"/>
      <c r="AJ136" s="221" t="s">
        <v>650</v>
      </c>
      <c r="AK136" s="226" t="s">
        <v>213</v>
      </c>
      <c r="AL136" s="226" t="s">
        <v>680</v>
      </c>
      <c r="AM136" s="218" t="s">
        <v>1449</v>
      </c>
      <c r="AN136" s="218" t="s">
        <v>1443</v>
      </c>
      <c r="AO136" s="219" t="s">
        <v>1422</v>
      </c>
      <c r="AP136" s="226" t="s">
        <v>694</v>
      </c>
      <c r="AQ136" s="226"/>
      <c r="AR136" s="226" t="s">
        <v>622</v>
      </c>
      <c r="AS136" s="226" t="s">
        <v>1419</v>
      </c>
      <c r="AT136" s="226" t="s">
        <v>1366</v>
      </c>
      <c r="AV136" s="581"/>
      <c r="AW136" s="584" t="e">
        <f t="shared" si="2"/>
        <v>#VALUE!</v>
      </c>
    </row>
    <row r="137" spans="1:49" s="66" customFormat="1" ht="15" hidden="1" customHeight="1">
      <c r="A137" s="217">
        <v>2145</v>
      </c>
      <c r="B137" s="52" t="s">
        <v>781</v>
      </c>
      <c r="C137" s="217" t="s">
        <v>394</v>
      </c>
      <c r="D137" s="217" t="s">
        <v>400</v>
      </c>
      <c r="E137" s="217">
        <v>3</v>
      </c>
      <c r="F137" s="217"/>
      <c r="G137" s="152">
        <v>43524</v>
      </c>
      <c r="H137" s="217" t="s">
        <v>211</v>
      </c>
      <c r="I137" s="217" t="s">
        <v>1205</v>
      </c>
      <c r="J137" s="251" t="s">
        <v>489</v>
      </c>
      <c r="K137" s="51"/>
      <c r="L137" s="251"/>
      <c r="M137" s="251"/>
      <c r="N137" s="534">
        <v>43749</v>
      </c>
      <c r="O137" s="534">
        <v>43798</v>
      </c>
      <c r="P137" s="533">
        <v>43862</v>
      </c>
      <c r="Q137" s="524">
        <v>43866</v>
      </c>
      <c r="R137" s="565">
        <v>43876</v>
      </c>
      <c r="S137" s="276" t="s">
        <v>220</v>
      </c>
      <c r="T137" s="53" t="s">
        <v>211</v>
      </c>
      <c r="U137" s="53" t="s">
        <v>1286</v>
      </c>
      <c r="V137" s="196" t="s">
        <v>1519</v>
      </c>
      <c r="W137" s="207">
        <v>500</v>
      </c>
      <c r="X137" s="218">
        <v>17.899999999999999</v>
      </c>
      <c r="Y137" s="53" t="s">
        <v>1351</v>
      </c>
      <c r="Z137" s="302">
        <v>18.899999999999999</v>
      </c>
      <c r="AA137" s="303">
        <v>18.399999999999999</v>
      </c>
      <c r="AB137" s="53" t="s">
        <v>1412</v>
      </c>
      <c r="AC137" s="53" t="s">
        <v>1413</v>
      </c>
      <c r="AD137" s="226" t="s">
        <v>1353</v>
      </c>
      <c r="AE137" s="226" t="s">
        <v>1354</v>
      </c>
      <c r="AF137" s="226" t="s">
        <v>623</v>
      </c>
      <c r="AG137" s="226" t="s">
        <v>1327</v>
      </c>
      <c r="AH137" s="217" t="s">
        <v>1357</v>
      </c>
      <c r="AI137" s="226"/>
      <c r="AJ137" s="221" t="s">
        <v>650</v>
      </c>
      <c r="AK137" s="226" t="s">
        <v>213</v>
      </c>
      <c r="AL137" s="226" t="s">
        <v>687</v>
      </c>
      <c r="AM137" s="228">
        <v>6.4</v>
      </c>
      <c r="AN137" s="218" t="s">
        <v>1358</v>
      </c>
      <c r="AO137" s="219" t="s">
        <v>1360</v>
      </c>
      <c r="AP137" s="226" t="s">
        <v>1362</v>
      </c>
      <c r="AQ137" s="226" t="s">
        <v>1363</v>
      </c>
      <c r="AR137" s="226" t="s">
        <v>1364</v>
      </c>
      <c r="AS137" s="226" t="s">
        <v>1365</v>
      </c>
      <c r="AT137" s="226" t="s">
        <v>1366</v>
      </c>
      <c r="AV137" s="581"/>
      <c r="AW137" s="584" t="e">
        <f t="shared" si="2"/>
        <v>#VALUE!</v>
      </c>
    </row>
    <row r="138" spans="1:49" s="66" customFormat="1" ht="15" hidden="1" customHeight="1">
      <c r="A138" s="217">
        <v>2160</v>
      </c>
      <c r="B138" s="52" t="s">
        <v>783</v>
      </c>
      <c r="C138" s="217" t="s">
        <v>401</v>
      </c>
      <c r="D138" s="217" t="s">
        <v>402</v>
      </c>
      <c r="E138" s="217">
        <v>3</v>
      </c>
      <c r="F138" s="217"/>
      <c r="G138" s="152">
        <v>43524</v>
      </c>
      <c r="H138" s="217" t="s">
        <v>211</v>
      </c>
      <c r="I138" s="217" t="s">
        <v>1205</v>
      </c>
      <c r="J138" s="251" t="s">
        <v>489</v>
      </c>
      <c r="K138" s="51"/>
      <c r="L138" s="251"/>
      <c r="M138" s="251"/>
      <c r="N138" s="534">
        <v>43749</v>
      </c>
      <c r="O138" s="534">
        <v>43798</v>
      </c>
      <c r="P138" s="533">
        <v>43862</v>
      </c>
      <c r="Q138" s="524">
        <v>43866</v>
      </c>
      <c r="R138" s="565">
        <v>43876</v>
      </c>
      <c r="S138" s="276" t="s">
        <v>220</v>
      </c>
      <c r="T138" s="53" t="s">
        <v>211</v>
      </c>
      <c r="U138" s="53" t="s">
        <v>1286</v>
      </c>
      <c r="V138" s="196" t="s">
        <v>1519</v>
      </c>
      <c r="W138" s="207">
        <v>500</v>
      </c>
      <c r="X138" s="218">
        <v>10.8</v>
      </c>
      <c r="Y138" s="53" t="s">
        <v>1351</v>
      </c>
      <c r="Z138" s="302">
        <v>19.899999999999999</v>
      </c>
      <c r="AA138" s="303">
        <v>19.5</v>
      </c>
      <c r="AB138" s="53" t="s">
        <v>1412</v>
      </c>
      <c r="AC138" s="53" t="s">
        <v>1413</v>
      </c>
      <c r="AD138" s="226" t="s">
        <v>1353</v>
      </c>
      <c r="AE138" s="226" t="s">
        <v>1354</v>
      </c>
      <c r="AF138" s="226" t="s">
        <v>623</v>
      </c>
      <c r="AG138" s="226" t="s">
        <v>1327</v>
      </c>
      <c r="AH138" s="217" t="s">
        <v>1356</v>
      </c>
      <c r="AI138" s="226"/>
      <c r="AJ138" s="221" t="s">
        <v>650</v>
      </c>
      <c r="AK138" s="226" t="s">
        <v>213</v>
      </c>
      <c r="AL138" s="226" t="s">
        <v>1434</v>
      </c>
      <c r="AM138" s="218" t="s">
        <v>1435</v>
      </c>
      <c r="AN138" s="218" t="s">
        <v>1358</v>
      </c>
      <c r="AO138" s="219" t="s">
        <v>1360</v>
      </c>
      <c r="AP138" s="226" t="s">
        <v>1362</v>
      </c>
      <c r="AQ138" s="226" t="s">
        <v>1363</v>
      </c>
      <c r="AR138" s="226" t="s">
        <v>1364</v>
      </c>
      <c r="AS138" s="226" t="s">
        <v>1365</v>
      </c>
      <c r="AT138" s="226" t="s">
        <v>1366</v>
      </c>
      <c r="AV138" s="581"/>
      <c r="AW138" s="584" t="e">
        <f t="shared" si="2"/>
        <v>#VALUE!</v>
      </c>
    </row>
    <row r="139" spans="1:49" s="66" customFormat="1" ht="15" hidden="1" customHeight="1">
      <c r="A139" s="217">
        <v>2260</v>
      </c>
      <c r="B139" s="52" t="s">
        <v>802</v>
      </c>
      <c r="C139" s="217" t="s">
        <v>404</v>
      </c>
      <c r="D139" s="217" t="s">
        <v>414</v>
      </c>
      <c r="E139" s="217">
        <v>3</v>
      </c>
      <c r="F139" s="217"/>
      <c r="G139" s="152">
        <v>43524</v>
      </c>
      <c r="H139" s="217" t="s">
        <v>211</v>
      </c>
      <c r="I139" s="217" t="s">
        <v>1037</v>
      </c>
      <c r="J139" s="251" t="s">
        <v>489</v>
      </c>
      <c r="K139" s="51"/>
      <c r="L139" s="251"/>
      <c r="M139" s="251"/>
      <c r="N139" s="534">
        <v>43749</v>
      </c>
      <c r="O139" s="534">
        <v>43798</v>
      </c>
      <c r="P139" s="533">
        <v>43862</v>
      </c>
      <c r="Q139" s="524">
        <v>43866</v>
      </c>
      <c r="R139" s="565">
        <v>43876</v>
      </c>
      <c r="S139" s="276" t="s">
        <v>220</v>
      </c>
      <c r="T139" s="53" t="s">
        <v>211</v>
      </c>
      <c r="U139" s="53" t="s">
        <v>1286</v>
      </c>
      <c r="V139" s="196" t="s">
        <v>1519</v>
      </c>
      <c r="W139" s="207">
        <v>500</v>
      </c>
      <c r="X139" s="218">
        <v>9.5</v>
      </c>
      <c r="Y139" s="53" t="s">
        <v>1351</v>
      </c>
      <c r="Z139" s="302">
        <v>7.9</v>
      </c>
      <c r="AA139" s="303">
        <v>7.5</v>
      </c>
      <c r="AB139" s="53" t="s">
        <v>1412</v>
      </c>
      <c r="AC139" s="53" t="s">
        <v>1413</v>
      </c>
      <c r="AD139" s="226" t="s">
        <v>1353</v>
      </c>
      <c r="AE139" s="226" t="s">
        <v>1355</v>
      </c>
      <c r="AF139" s="226" t="s">
        <v>637</v>
      </c>
      <c r="AG139" s="226" t="s">
        <v>1327</v>
      </c>
      <c r="AH139" s="217" t="s">
        <v>1356</v>
      </c>
      <c r="AI139" s="226"/>
      <c r="AJ139" s="221" t="s">
        <v>650</v>
      </c>
      <c r="AK139" s="226" t="s">
        <v>213</v>
      </c>
      <c r="AL139" s="226" t="s">
        <v>677</v>
      </c>
      <c r="AM139" s="228">
        <v>2.4500000000000002</v>
      </c>
      <c r="AN139" s="218" t="s">
        <v>1359</v>
      </c>
      <c r="AO139" s="219" t="s">
        <v>1361</v>
      </c>
      <c r="AP139" s="226" t="s">
        <v>1362</v>
      </c>
      <c r="AQ139" s="226" t="s">
        <v>1363</v>
      </c>
      <c r="AR139" s="226" t="s">
        <v>1364</v>
      </c>
      <c r="AS139" s="226" t="s">
        <v>1365</v>
      </c>
      <c r="AT139" s="226" t="s">
        <v>1366</v>
      </c>
      <c r="AV139" s="581"/>
      <c r="AW139" s="584" t="e">
        <f t="shared" si="2"/>
        <v>#VALUE!</v>
      </c>
    </row>
    <row r="140" spans="1:49" s="66" customFormat="1" ht="15" hidden="1" customHeight="1">
      <c r="A140" s="217">
        <v>2265</v>
      </c>
      <c r="B140" s="52" t="s">
        <v>803</v>
      </c>
      <c r="C140" s="217" t="s">
        <v>404</v>
      </c>
      <c r="D140" s="217" t="s">
        <v>415</v>
      </c>
      <c r="E140" s="217">
        <v>3</v>
      </c>
      <c r="F140" s="217"/>
      <c r="G140" s="152">
        <v>43524</v>
      </c>
      <c r="H140" s="217" t="s">
        <v>211</v>
      </c>
      <c r="I140" s="217" t="s">
        <v>1037</v>
      </c>
      <c r="J140" s="251" t="s">
        <v>489</v>
      </c>
      <c r="K140" s="51"/>
      <c r="L140" s="251"/>
      <c r="M140" s="251"/>
      <c r="N140" s="534">
        <v>43749</v>
      </c>
      <c r="O140" s="534">
        <v>43798</v>
      </c>
      <c r="P140" s="533">
        <v>43862</v>
      </c>
      <c r="Q140" s="524">
        <v>43866</v>
      </c>
      <c r="R140" s="565">
        <v>43876</v>
      </c>
      <c r="S140" s="276" t="s">
        <v>220</v>
      </c>
      <c r="T140" s="53" t="s">
        <v>211</v>
      </c>
      <c r="U140" s="53" t="s">
        <v>1286</v>
      </c>
      <c r="V140" s="196" t="s">
        <v>1519</v>
      </c>
      <c r="W140" s="207">
        <v>500</v>
      </c>
      <c r="X140" s="218">
        <v>9.5</v>
      </c>
      <c r="Y140" s="53" t="s">
        <v>1351</v>
      </c>
      <c r="Z140" s="227">
        <v>10.5</v>
      </c>
      <c r="AA140" s="63">
        <v>10</v>
      </c>
      <c r="AB140" s="53" t="s">
        <v>1412</v>
      </c>
      <c r="AC140" s="53" t="s">
        <v>1413</v>
      </c>
      <c r="AD140" s="226" t="s">
        <v>1353</v>
      </c>
      <c r="AE140" s="226" t="s">
        <v>1355</v>
      </c>
      <c r="AF140" s="226" t="s">
        <v>637</v>
      </c>
      <c r="AG140" s="226" t="s">
        <v>1327</v>
      </c>
      <c r="AH140" s="217" t="s">
        <v>1357</v>
      </c>
      <c r="AI140" s="226"/>
      <c r="AJ140" s="221" t="s">
        <v>650</v>
      </c>
      <c r="AK140" s="226" t="s">
        <v>213</v>
      </c>
      <c r="AL140" s="226" t="s">
        <v>677</v>
      </c>
      <c r="AM140" s="228">
        <v>2.4500000000000002</v>
      </c>
      <c r="AN140" s="218" t="s">
        <v>1359</v>
      </c>
      <c r="AO140" s="219" t="s">
        <v>1361</v>
      </c>
      <c r="AP140" s="226" t="s">
        <v>1362</v>
      </c>
      <c r="AQ140" s="226" t="s">
        <v>1363</v>
      </c>
      <c r="AR140" s="226" t="s">
        <v>1364</v>
      </c>
      <c r="AS140" s="226" t="s">
        <v>1365</v>
      </c>
      <c r="AT140" s="226" t="s">
        <v>1366</v>
      </c>
      <c r="AV140" s="581"/>
      <c r="AW140" s="584" t="e">
        <f t="shared" si="2"/>
        <v>#VALUE!</v>
      </c>
    </row>
    <row r="141" spans="1:49" s="66" customFormat="1" ht="15" hidden="1" customHeight="1">
      <c r="A141" s="217">
        <v>2270</v>
      </c>
      <c r="B141" s="52" t="s">
        <v>804</v>
      </c>
      <c r="C141" s="217" t="s">
        <v>404</v>
      </c>
      <c r="D141" s="217" t="s">
        <v>402</v>
      </c>
      <c r="E141" s="217">
        <v>3</v>
      </c>
      <c r="F141" s="217"/>
      <c r="G141" s="152">
        <v>43524</v>
      </c>
      <c r="H141" s="217" t="s">
        <v>211</v>
      </c>
      <c r="I141" s="217" t="s">
        <v>1037</v>
      </c>
      <c r="J141" s="251" t="s">
        <v>489</v>
      </c>
      <c r="K141" s="51"/>
      <c r="L141" s="251"/>
      <c r="M141" s="251"/>
      <c r="N141" s="534">
        <v>43749</v>
      </c>
      <c r="O141" s="534">
        <v>43798</v>
      </c>
      <c r="P141" s="533">
        <v>43862</v>
      </c>
      <c r="Q141" s="524">
        <v>43866</v>
      </c>
      <c r="R141" s="565">
        <v>43876</v>
      </c>
      <c r="S141" s="276" t="s">
        <v>220</v>
      </c>
      <c r="T141" s="53" t="s">
        <v>211</v>
      </c>
      <c r="U141" s="53" t="s">
        <v>1286</v>
      </c>
      <c r="V141" s="196" t="s">
        <v>1519</v>
      </c>
      <c r="W141" s="207">
        <v>500</v>
      </c>
      <c r="X141" s="218">
        <v>7.5</v>
      </c>
      <c r="Y141" s="53" t="s">
        <v>1351</v>
      </c>
      <c r="Z141" s="227">
        <v>8.9</v>
      </c>
      <c r="AA141" s="63">
        <v>8.5</v>
      </c>
      <c r="AB141" s="53" t="s">
        <v>1412</v>
      </c>
      <c r="AC141" s="53" t="s">
        <v>1413</v>
      </c>
      <c r="AD141" s="226" t="s">
        <v>1353</v>
      </c>
      <c r="AE141" s="226" t="s">
        <v>1355</v>
      </c>
      <c r="AF141" s="226" t="s">
        <v>637</v>
      </c>
      <c r="AG141" s="226" t="s">
        <v>1327</v>
      </c>
      <c r="AH141" s="217" t="s">
        <v>1356</v>
      </c>
      <c r="AI141" s="226"/>
      <c r="AJ141" s="221" t="s">
        <v>650</v>
      </c>
      <c r="AK141" s="226" t="s">
        <v>213</v>
      </c>
      <c r="AL141" s="226" t="s">
        <v>677</v>
      </c>
      <c r="AM141" s="228">
        <v>2.4499991148012334</v>
      </c>
      <c r="AN141" s="218" t="s">
        <v>1359</v>
      </c>
      <c r="AO141" s="219" t="s">
        <v>1361</v>
      </c>
      <c r="AP141" s="226" t="s">
        <v>1362</v>
      </c>
      <c r="AQ141" s="226" t="s">
        <v>1363</v>
      </c>
      <c r="AR141" s="226" t="s">
        <v>1364</v>
      </c>
      <c r="AS141" s="226" t="s">
        <v>1365</v>
      </c>
      <c r="AT141" s="226" t="s">
        <v>1366</v>
      </c>
      <c r="AV141" s="581"/>
      <c r="AW141" s="584" t="e">
        <f t="shared" si="2"/>
        <v>#VALUE!</v>
      </c>
    </row>
    <row r="142" spans="1:49" s="66" customFormat="1" ht="15" hidden="1" customHeight="1">
      <c r="A142" s="217">
        <v>2271</v>
      </c>
      <c r="B142" s="52" t="s">
        <v>805</v>
      </c>
      <c r="C142" s="217" t="s">
        <v>404</v>
      </c>
      <c r="D142" s="217" t="s">
        <v>1224</v>
      </c>
      <c r="E142" s="217">
        <v>3</v>
      </c>
      <c r="F142" s="217"/>
      <c r="G142" s="152">
        <v>43524</v>
      </c>
      <c r="H142" s="217" t="s">
        <v>211</v>
      </c>
      <c r="I142" s="217" t="s">
        <v>1037</v>
      </c>
      <c r="J142" s="251" t="s">
        <v>489</v>
      </c>
      <c r="K142" s="51"/>
      <c r="L142" s="251"/>
      <c r="M142" s="251"/>
      <c r="N142" s="534">
        <v>43749</v>
      </c>
      <c r="O142" s="534">
        <v>43798</v>
      </c>
      <c r="P142" s="533">
        <v>43862</v>
      </c>
      <c r="Q142" s="524">
        <v>43866</v>
      </c>
      <c r="R142" s="565">
        <v>43876</v>
      </c>
      <c r="S142" s="276" t="s">
        <v>220</v>
      </c>
      <c r="T142" s="53" t="s">
        <v>211</v>
      </c>
      <c r="U142" s="53" t="s">
        <v>1286</v>
      </c>
      <c r="V142" s="196" t="s">
        <v>1519</v>
      </c>
      <c r="W142" s="207">
        <v>500</v>
      </c>
      <c r="X142" s="218">
        <v>7.5</v>
      </c>
      <c r="Y142" s="53" t="s">
        <v>1351</v>
      </c>
      <c r="Z142" s="227">
        <v>8.9</v>
      </c>
      <c r="AA142" s="63">
        <v>8.5</v>
      </c>
      <c r="AB142" s="53" t="s">
        <v>1412</v>
      </c>
      <c r="AC142" s="53" t="s">
        <v>1413</v>
      </c>
      <c r="AD142" s="226" t="s">
        <v>1353</v>
      </c>
      <c r="AE142" s="226" t="s">
        <v>1355</v>
      </c>
      <c r="AF142" s="226" t="s">
        <v>637</v>
      </c>
      <c r="AG142" s="226" t="s">
        <v>1327</v>
      </c>
      <c r="AH142" s="217" t="s">
        <v>1356</v>
      </c>
      <c r="AI142" s="226"/>
      <c r="AJ142" s="221" t="s">
        <v>650</v>
      </c>
      <c r="AK142" s="226" t="s">
        <v>213</v>
      </c>
      <c r="AL142" s="226" t="s">
        <v>677</v>
      </c>
      <c r="AM142" s="228">
        <v>2.4500000000000002</v>
      </c>
      <c r="AN142" s="218" t="s">
        <v>1359</v>
      </c>
      <c r="AO142" s="219" t="s">
        <v>1361</v>
      </c>
      <c r="AP142" s="226" t="s">
        <v>1362</v>
      </c>
      <c r="AQ142" s="226" t="s">
        <v>1363</v>
      </c>
      <c r="AR142" s="226" t="s">
        <v>1364</v>
      </c>
      <c r="AS142" s="226" t="s">
        <v>1365</v>
      </c>
      <c r="AT142" s="226" t="s">
        <v>1366</v>
      </c>
      <c r="AV142" s="581"/>
      <c r="AW142" s="584" t="e">
        <f t="shared" si="2"/>
        <v>#VALUE!</v>
      </c>
    </row>
    <row r="143" spans="1:49" s="66" customFormat="1" ht="15" hidden="1" customHeight="1">
      <c r="A143" s="217">
        <v>1297</v>
      </c>
      <c r="B143" s="52" t="s">
        <v>1222</v>
      </c>
      <c r="C143" s="217" t="s">
        <v>348</v>
      </c>
      <c r="D143" s="217" t="s">
        <v>1196</v>
      </c>
      <c r="E143" s="154">
        <v>4</v>
      </c>
      <c r="F143" s="154"/>
      <c r="G143" s="155">
        <v>43511</v>
      </c>
      <c r="H143" s="217" t="s">
        <v>211</v>
      </c>
      <c r="I143" s="217" t="s">
        <v>1037</v>
      </c>
      <c r="J143" s="259" t="s">
        <v>219</v>
      </c>
      <c r="K143" s="156"/>
      <c r="L143" s="259"/>
      <c r="M143" s="259"/>
      <c r="N143" s="532">
        <v>43778</v>
      </c>
      <c r="O143" s="541">
        <v>43826</v>
      </c>
      <c r="P143" s="533">
        <v>43890</v>
      </c>
      <c r="Q143" s="524">
        <v>43894</v>
      </c>
      <c r="R143" s="625">
        <v>43905</v>
      </c>
      <c r="S143" s="276" t="s">
        <v>220</v>
      </c>
      <c r="T143" s="53" t="s">
        <v>211</v>
      </c>
      <c r="U143" s="53" t="s">
        <v>1286</v>
      </c>
      <c r="V143" s="53" t="s">
        <v>1519</v>
      </c>
      <c r="W143" s="53" t="s">
        <v>1407</v>
      </c>
      <c r="X143" s="218" t="s">
        <v>622</v>
      </c>
      <c r="Y143" s="53"/>
      <c r="Z143" s="53" t="s">
        <v>622</v>
      </c>
      <c r="AA143" s="53" t="s">
        <v>622</v>
      </c>
      <c r="AB143" s="53" t="s">
        <v>1412</v>
      </c>
      <c r="AC143" s="53" t="s">
        <v>1413</v>
      </c>
      <c r="AD143" s="226" t="s">
        <v>1353</v>
      </c>
      <c r="AE143" s="226" t="s">
        <v>622</v>
      </c>
      <c r="AF143" s="226" t="s">
        <v>637</v>
      </c>
      <c r="AG143" s="226" t="s">
        <v>1327</v>
      </c>
      <c r="AH143" s="154"/>
      <c r="AI143" s="226"/>
      <c r="AJ143" s="226" t="s">
        <v>650</v>
      </c>
      <c r="AK143" s="226" t="s">
        <v>651</v>
      </c>
      <c r="AL143" s="221" t="s">
        <v>677</v>
      </c>
      <c r="AM143" s="167" t="s">
        <v>622</v>
      </c>
      <c r="AN143" s="167" t="s">
        <v>622</v>
      </c>
      <c r="AO143" s="219" t="s">
        <v>622</v>
      </c>
      <c r="AP143" s="226" t="s">
        <v>622</v>
      </c>
      <c r="AQ143" s="158"/>
      <c r="AR143" s="226" t="s">
        <v>622</v>
      </c>
      <c r="AS143" s="226" t="s">
        <v>622</v>
      </c>
      <c r="AT143" s="226" t="s">
        <v>1366</v>
      </c>
      <c r="AV143" s="581"/>
      <c r="AW143" s="584" t="e">
        <f t="shared" si="2"/>
        <v>#VALUE!</v>
      </c>
    </row>
    <row r="144" spans="1:49" s="66" customFormat="1" ht="15" hidden="1" customHeight="1">
      <c r="A144" s="217">
        <v>2272</v>
      </c>
      <c r="B144" s="52" t="s">
        <v>806</v>
      </c>
      <c r="C144" s="217" t="s">
        <v>404</v>
      </c>
      <c r="D144" s="217" t="s">
        <v>349</v>
      </c>
      <c r="E144" s="217">
        <v>4</v>
      </c>
      <c r="F144" s="217"/>
      <c r="G144" s="152">
        <v>43511</v>
      </c>
      <c r="H144" s="217" t="s">
        <v>211</v>
      </c>
      <c r="I144" s="217" t="s">
        <v>1037</v>
      </c>
      <c r="J144" s="251" t="s">
        <v>489</v>
      </c>
      <c r="K144" s="51"/>
      <c r="L144" s="251"/>
      <c r="M144" s="251"/>
      <c r="N144" s="532">
        <v>43778</v>
      </c>
      <c r="O144" s="560">
        <v>43826</v>
      </c>
      <c r="P144" s="533">
        <v>43890</v>
      </c>
      <c r="Q144" s="524">
        <v>43894</v>
      </c>
      <c r="R144" s="625">
        <v>43905</v>
      </c>
      <c r="S144" s="276" t="s">
        <v>220</v>
      </c>
      <c r="T144" s="53" t="s">
        <v>211</v>
      </c>
      <c r="U144" s="53" t="s">
        <v>1286</v>
      </c>
      <c r="V144" s="53" t="s">
        <v>1519</v>
      </c>
      <c r="W144" s="53" t="s">
        <v>1407</v>
      </c>
      <c r="X144" s="218" t="s">
        <v>622</v>
      </c>
      <c r="Y144" s="53"/>
      <c r="Z144" s="53" t="s">
        <v>622</v>
      </c>
      <c r="AA144" s="53" t="s">
        <v>622</v>
      </c>
      <c r="AB144" s="53" t="s">
        <v>1412</v>
      </c>
      <c r="AC144" s="53" t="s">
        <v>1413</v>
      </c>
      <c r="AD144" s="226" t="s">
        <v>1353</v>
      </c>
      <c r="AE144" s="226" t="s">
        <v>613</v>
      </c>
      <c r="AF144" s="226" t="s">
        <v>637</v>
      </c>
      <c r="AG144" s="226" t="s">
        <v>1327</v>
      </c>
      <c r="AH144" s="217"/>
      <c r="AI144" s="226"/>
      <c r="AJ144" s="221" t="s">
        <v>650</v>
      </c>
      <c r="AK144" s="226" t="s">
        <v>213</v>
      </c>
      <c r="AL144" s="226" t="s">
        <v>677</v>
      </c>
      <c r="AM144" s="167" t="s">
        <v>622</v>
      </c>
      <c r="AN144" s="167" t="s">
        <v>622</v>
      </c>
      <c r="AO144" s="219" t="s">
        <v>622</v>
      </c>
      <c r="AP144" s="226" t="s">
        <v>622</v>
      </c>
      <c r="AQ144" s="226"/>
      <c r="AR144" s="226" t="s">
        <v>622</v>
      </c>
      <c r="AS144" s="226" t="s">
        <v>622</v>
      </c>
      <c r="AT144" s="226" t="s">
        <v>1366</v>
      </c>
      <c r="AV144" s="581"/>
      <c r="AW144" s="584" t="e">
        <f t="shared" si="2"/>
        <v>#VALUE!</v>
      </c>
    </row>
    <row r="145" spans="1:49" s="66" customFormat="1" ht="15" hidden="1" customHeight="1">
      <c r="A145" s="217">
        <v>2275</v>
      </c>
      <c r="B145" s="52" t="s">
        <v>834</v>
      </c>
      <c r="C145" s="217" t="s">
        <v>416</v>
      </c>
      <c r="D145" s="217" t="s">
        <v>391</v>
      </c>
      <c r="E145" s="217">
        <v>3</v>
      </c>
      <c r="F145" s="217"/>
      <c r="G145" s="217"/>
      <c r="H145" s="217" t="s">
        <v>211</v>
      </c>
      <c r="I145" s="217" t="s">
        <v>486</v>
      </c>
      <c r="J145" s="251" t="s">
        <v>489</v>
      </c>
      <c r="K145" s="195" t="s">
        <v>1478</v>
      </c>
      <c r="L145" s="250"/>
      <c r="M145" s="250"/>
      <c r="N145" s="256">
        <f>O145-90</f>
        <v>43688</v>
      </c>
      <c r="O145" s="320">
        <v>43778</v>
      </c>
      <c r="P145" s="533">
        <v>43862</v>
      </c>
      <c r="Q145" s="524">
        <v>43866</v>
      </c>
      <c r="R145" s="535">
        <v>43876</v>
      </c>
      <c r="S145" s="276" t="s">
        <v>220</v>
      </c>
      <c r="T145" s="53" t="s">
        <v>221</v>
      </c>
      <c r="U145" s="53" t="s">
        <v>258</v>
      </c>
      <c r="V145" s="212" t="s">
        <v>1304</v>
      </c>
      <c r="W145" s="53">
        <v>200</v>
      </c>
      <c r="X145" s="218" t="s">
        <v>622</v>
      </c>
      <c r="Y145" s="53" t="s">
        <v>1305</v>
      </c>
      <c r="Z145" s="53" t="s">
        <v>1305</v>
      </c>
      <c r="AA145" s="53" t="s">
        <v>1305</v>
      </c>
      <c r="AB145" s="213" t="s">
        <v>1306</v>
      </c>
      <c r="AC145" s="53" t="s">
        <v>1307</v>
      </c>
      <c r="AD145" s="226" t="s">
        <v>590</v>
      </c>
      <c r="AE145" s="226" t="s">
        <v>619</v>
      </c>
      <c r="AF145" s="226" t="s">
        <v>211</v>
      </c>
      <c r="AG145" s="226"/>
      <c r="AH145" s="217" t="s">
        <v>1339</v>
      </c>
      <c r="AI145" s="226"/>
      <c r="AJ145" s="226" t="s">
        <v>650</v>
      </c>
      <c r="AK145" s="226" t="s">
        <v>652</v>
      </c>
      <c r="AL145" s="226" t="s">
        <v>678</v>
      </c>
      <c r="AM145" s="218">
        <v>6.5</v>
      </c>
      <c r="AN145" s="218" t="s">
        <v>1254</v>
      </c>
      <c r="AO145" s="219">
        <v>0.92</v>
      </c>
      <c r="AP145" s="226">
        <v>1000</v>
      </c>
      <c r="AQ145" s="223">
        <v>0.7</v>
      </c>
      <c r="AR145" s="226" t="s">
        <v>711</v>
      </c>
      <c r="AS145" s="226" t="s">
        <v>1340</v>
      </c>
      <c r="AT145" s="226" t="s">
        <v>1337</v>
      </c>
      <c r="AU145" s="66" t="s">
        <v>1341</v>
      </c>
      <c r="AV145" s="581">
        <v>115</v>
      </c>
      <c r="AW145" s="584">
        <f t="shared" si="2"/>
        <v>105.80000000000001</v>
      </c>
    </row>
    <row r="146" spans="1:49" s="66" customFormat="1" ht="15" hidden="1" customHeight="1">
      <c r="A146" s="217">
        <v>2280</v>
      </c>
      <c r="B146" s="52" t="s">
        <v>835</v>
      </c>
      <c r="C146" s="217" t="s">
        <v>416</v>
      </c>
      <c r="D146" s="217" t="s">
        <v>382</v>
      </c>
      <c r="E146" s="217">
        <v>3</v>
      </c>
      <c r="F146" s="217"/>
      <c r="G146" s="217"/>
      <c r="H146" s="217" t="s">
        <v>211</v>
      </c>
      <c r="I146" s="217" t="s">
        <v>486</v>
      </c>
      <c r="J146" s="251" t="s">
        <v>489</v>
      </c>
      <c r="K146" s="51"/>
      <c r="L146" s="251"/>
      <c r="M146" s="251"/>
      <c r="N146" s="256">
        <f>O146-90</f>
        <v>43681</v>
      </c>
      <c r="O146" s="255">
        <v>43771</v>
      </c>
      <c r="P146" s="533">
        <v>43834</v>
      </c>
      <c r="Q146" s="524">
        <v>43838</v>
      </c>
      <c r="R146" s="535">
        <v>43845</v>
      </c>
      <c r="S146" s="276" t="s">
        <v>220</v>
      </c>
      <c r="T146" s="53" t="s">
        <v>221</v>
      </c>
      <c r="U146" s="53" t="s">
        <v>258</v>
      </c>
      <c r="V146" s="212" t="s">
        <v>1304</v>
      </c>
      <c r="W146" s="53">
        <v>200</v>
      </c>
      <c r="X146" s="218" t="s">
        <v>622</v>
      </c>
      <c r="Y146" s="53" t="s">
        <v>1305</v>
      </c>
      <c r="Z146" s="53" t="s">
        <v>1305</v>
      </c>
      <c r="AA146" s="53" t="s">
        <v>1305</v>
      </c>
      <c r="AB146" s="213" t="s">
        <v>1306</v>
      </c>
      <c r="AC146" s="53" t="s">
        <v>1307</v>
      </c>
      <c r="AD146" s="226" t="s">
        <v>590</v>
      </c>
      <c r="AE146" s="226" t="s">
        <v>604</v>
      </c>
      <c r="AF146" s="226" t="s">
        <v>211</v>
      </c>
      <c r="AG146" s="226"/>
      <c r="AH146" s="217"/>
      <c r="AI146" s="226"/>
      <c r="AJ146" s="226" t="s">
        <v>650</v>
      </c>
      <c r="AK146" s="226" t="s">
        <v>652</v>
      </c>
      <c r="AL146" s="226" t="s">
        <v>678</v>
      </c>
      <c r="AM146" s="226">
        <v>3.8</v>
      </c>
      <c r="AN146" s="218" t="s">
        <v>1256</v>
      </c>
      <c r="AO146" s="219">
        <v>0.76</v>
      </c>
      <c r="AP146" s="226" t="s">
        <v>1335</v>
      </c>
      <c r="AQ146" s="226"/>
      <c r="AR146" s="226" t="s">
        <v>710</v>
      </c>
      <c r="AS146" s="226" t="s">
        <v>1326</v>
      </c>
      <c r="AT146" s="226" t="s">
        <v>1337</v>
      </c>
      <c r="AV146" s="581">
        <v>60</v>
      </c>
      <c r="AW146" s="584">
        <f t="shared" si="2"/>
        <v>45.6</v>
      </c>
    </row>
    <row r="147" spans="1:49" s="66" customFormat="1" ht="15" hidden="1" customHeight="1">
      <c r="A147" s="217">
        <v>2285</v>
      </c>
      <c r="B147" s="52" t="s">
        <v>836</v>
      </c>
      <c r="C147" s="217" t="s">
        <v>416</v>
      </c>
      <c r="D147" s="217" t="s">
        <v>384</v>
      </c>
      <c r="E147" s="217">
        <v>3</v>
      </c>
      <c r="F147" s="217"/>
      <c r="G147" s="217"/>
      <c r="H147" s="217" t="s">
        <v>211</v>
      </c>
      <c r="I147" s="217" t="s">
        <v>486</v>
      </c>
      <c r="J147" s="251" t="s">
        <v>489</v>
      </c>
      <c r="K147" s="51"/>
      <c r="L147" s="251"/>
      <c r="M147" s="251"/>
      <c r="N147" s="256">
        <f>O147-90</f>
        <v>43681</v>
      </c>
      <c r="O147" s="255">
        <v>43771</v>
      </c>
      <c r="P147" s="533">
        <v>43834</v>
      </c>
      <c r="Q147" s="524">
        <v>43838</v>
      </c>
      <c r="R147" s="535">
        <v>43845</v>
      </c>
      <c r="S147" s="276" t="s">
        <v>220</v>
      </c>
      <c r="T147" s="53" t="s">
        <v>221</v>
      </c>
      <c r="U147" s="53" t="s">
        <v>258</v>
      </c>
      <c r="V147" s="212" t="s">
        <v>1304</v>
      </c>
      <c r="W147" s="53">
        <v>200</v>
      </c>
      <c r="X147" s="218" t="s">
        <v>622</v>
      </c>
      <c r="Y147" s="53" t="s">
        <v>1305</v>
      </c>
      <c r="Z147" s="53" t="s">
        <v>1305</v>
      </c>
      <c r="AA147" s="53" t="s">
        <v>1305</v>
      </c>
      <c r="AB147" s="213" t="s">
        <v>1306</v>
      </c>
      <c r="AC147" s="53" t="s">
        <v>1307</v>
      </c>
      <c r="AD147" s="226" t="s">
        <v>590</v>
      </c>
      <c r="AE147" s="226" t="s">
        <v>604</v>
      </c>
      <c r="AF147" s="226" t="s">
        <v>211</v>
      </c>
      <c r="AG147" s="226"/>
      <c r="AH147" s="217"/>
      <c r="AI147" s="226"/>
      <c r="AJ147" s="226" t="s">
        <v>650</v>
      </c>
      <c r="AK147" s="226" t="s">
        <v>652</v>
      </c>
      <c r="AL147" s="226" t="s">
        <v>678</v>
      </c>
      <c r="AM147" s="226">
        <v>3.8</v>
      </c>
      <c r="AN147" s="218" t="s">
        <v>1256</v>
      </c>
      <c r="AO147" s="219">
        <v>0.76</v>
      </c>
      <c r="AP147" s="226" t="s">
        <v>1335</v>
      </c>
      <c r="AQ147" s="226"/>
      <c r="AR147" s="226" t="s">
        <v>710</v>
      </c>
      <c r="AS147" s="226" t="s">
        <v>1326</v>
      </c>
      <c r="AT147" s="226" t="s">
        <v>1337</v>
      </c>
      <c r="AV147" s="581">
        <v>65</v>
      </c>
      <c r="AW147" s="584">
        <f t="shared" si="2"/>
        <v>49.4</v>
      </c>
    </row>
    <row r="148" spans="1:49" s="66" customFormat="1" ht="15" hidden="1" customHeight="1">
      <c r="A148" s="217">
        <v>2286</v>
      </c>
      <c r="B148" s="52" t="s">
        <v>846</v>
      </c>
      <c r="C148" s="217" t="s">
        <v>416</v>
      </c>
      <c r="D148" s="217" t="s">
        <v>1198</v>
      </c>
      <c r="E148" s="217">
        <v>3</v>
      </c>
      <c r="F148" s="217"/>
      <c r="G148" s="152">
        <v>43511</v>
      </c>
      <c r="H148" s="217" t="s">
        <v>211</v>
      </c>
      <c r="I148" s="217" t="s">
        <v>486</v>
      </c>
      <c r="J148" s="251" t="s">
        <v>489</v>
      </c>
      <c r="K148" s="195" t="s">
        <v>1533</v>
      </c>
      <c r="L148" s="250"/>
      <c r="M148" s="250"/>
      <c r="N148" s="256">
        <f>O148-90</f>
        <v>43681</v>
      </c>
      <c r="O148" s="255">
        <v>43771</v>
      </c>
      <c r="P148" s="533">
        <v>43834</v>
      </c>
      <c r="Q148" s="524">
        <v>43838</v>
      </c>
      <c r="R148" s="535">
        <v>43845</v>
      </c>
      <c r="S148" s="276" t="s">
        <v>220</v>
      </c>
      <c r="T148" s="53" t="s">
        <v>221</v>
      </c>
      <c r="U148" s="53" t="s">
        <v>258</v>
      </c>
      <c r="V148" s="212" t="s">
        <v>1304</v>
      </c>
      <c r="W148" s="53">
        <v>200</v>
      </c>
      <c r="X148" s="218" t="s">
        <v>622</v>
      </c>
      <c r="Y148" s="53" t="s">
        <v>1305</v>
      </c>
      <c r="Z148" s="53" t="s">
        <v>1305</v>
      </c>
      <c r="AA148" s="53" t="s">
        <v>1305</v>
      </c>
      <c r="AB148" s="213" t="s">
        <v>1306</v>
      </c>
      <c r="AC148" s="53" t="s">
        <v>1307</v>
      </c>
      <c r="AD148" s="226" t="s">
        <v>590</v>
      </c>
      <c r="AE148" s="142" t="s">
        <v>591</v>
      </c>
      <c r="AF148" s="226" t="s">
        <v>211</v>
      </c>
      <c r="AG148" s="226"/>
      <c r="AH148" s="217" t="s">
        <v>1339</v>
      </c>
      <c r="AI148" s="226"/>
      <c r="AJ148" s="226" t="s">
        <v>650</v>
      </c>
      <c r="AK148" s="226" t="s">
        <v>652</v>
      </c>
      <c r="AL148" s="226" t="s">
        <v>671</v>
      </c>
      <c r="AM148" s="218">
        <v>6.3</v>
      </c>
      <c r="AN148" s="218" t="s">
        <v>1244</v>
      </c>
      <c r="AO148" s="219">
        <v>0.8</v>
      </c>
      <c r="AP148" s="226">
        <v>1000</v>
      </c>
      <c r="AQ148" s="223">
        <v>0.7</v>
      </c>
      <c r="AR148" s="226" t="s">
        <v>711</v>
      </c>
      <c r="AS148" s="226" t="s">
        <v>1340</v>
      </c>
      <c r="AT148" s="226" t="s">
        <v>1337</v>
      </c>
      <c r="AV148" s="581">
        <v>145</v>
      </c>
      <c r="AW148" s="584">
        <f t="shared" si="2"/>
        <v>116</v>
      </c>
    </row>
    <row r="149" spans="1:49" s="66" customFormat="1" ht="15" hidden="1" customHeight="1">
      <c r="A149" s="217">
        <v>2287</v>
      </c>
      <c r="B149" s="52" t="s">
        <v>1551</v>
      </c>
      <c r="C149" s="217" t="s">
        <v>416</v>
      </c>
      <c r="D149" s="217" t="s">
        <v>372</v>
      </c>
      <c r="E149" s="217">
        <v>3</v>
      </c>
      <c r="F149" s="217"/>
      <c r="G149" s="152">
        <v>43622</v>
      </c>
      <c r="H149" s="217" t="s">
        <v>211</v>
      </c>
      <c r="I149" s="217" t="s">
        <v>486</v>
      </c>
      <c r="J149" s="251" t="s">
        <v>489</v>
      </c>
      <c r="K149" s="51"/>
      <c r="L149" s="251"/>
      <c r="M149" s="251"/>
      <c r="N149" s="256">
        <f>O149-90</f>
        <v>43681</v>
      </c>
      <c r="O149" s="255">
        <v>43771</v>
      </c>
      <c r="P149" s="533">
        <v>43834</v>
      </c>
      <c r="Q149" s="524">
        <v>43838</v>
      </c>
      <c r="R149" s="535">
        <v>43845</v>
      </c>
      <c r="S149" s="276" t="s">
        <v>220</v>
      </c>
      <c r="T149" s="53" t="s">
        <v>221</v>
      </c>
      <c r="U149" s="53" t="s">
        <v>258</v>
      </c>
      <c r="V149" s="212" t="s">
        <v>1304</v>
      </c>
      <c r="W149" s="53">
        <v>200</v>
      </c>
      <c r="X149" s="218" t="s">
        <v>622</v>
      </c>
      <c r="Y149" s="53" t="s">
        <v>1305</v>
      </c>
      <c r="Z149" s="53" t="s">
        <v>1305</v>
      </c>
      <c r="AA149" s="53" t="s">
        <v>1305</v>
      </c>
      <c r="AB149" s="213" t="s">
        <v>1306</v>
      </c>
      <c r="AC149" s="53" t="s">
        <v>1307</v>
      </c>
      <c r="AD149" s="226" t="s">
        <v>590</v>
      </c>
      <c r="AE149" s="226" t="s">
        <v>604</v>
      </c>
      <c r="AF149" s="226" t="s">
        <v>211</v>
      </c>
      <c r="AG149" s="226"/>
      <c r="AH149" s="217"/>
      <c r="AI149" s="226"/>
      <c r="AJ149" s="226" t="s">
        <v>650</v>
      </c>
      <c r="AK149" s="226" t="s">
        <v>652</v>
      </c>
      <c r="AL149" s="226" t="s">
        <v>678</v>
      </c>
      <c r="AM149" s="226">
        <v>3.8</v>
      </c>
      <c r="AN149" s="218" t="s">
        <v>1256</v>
      </c>
      <c r="AO149" s="219">
        <v>0.76</v>
      </c>
      <c r="AP149" s="226" t="s">
        <v>1335</v>
      </c>
      <c r="AQ149" s="226"/>
      <c r="AR149" s="226" t="s">
        <v>710</v>
      </c>
      <c r="AS149" s="226" t="s">
        <v>1326</v>
      </c>
      <c r="AT149" s="226" t="s">
        <v>1337</v>
      </c>
      <c r="AV149" s="582"/>
      <c r="AW149" s="584">
        <f t="shared" si="2"/>
        <v>0</v>
      </c>
    </row>
    <row r="150" spans="1:49" s="66" customFormat="1" ht="15" customHeight="1">
      <c r="A150" s="217">
        <v>2305</v>
      </c>
      <c r="B150" s="52" t="s">
        <v>767</v>
      </c>
      <c r="C150" s="217" t="s">
        <v>417</v>
      </c>
      <c r="D150" s="217" t="s">
        <v>385</v>
      </c>
      <c r="E150" s="181">
        <v>2</v>
      </c>
      <c r="F150" s="217"/>
      <c r="G150" s="217"/>
      <c r="H150" s="217" t="s">
        <v>211</v>
      </c>
      <c r="I150" s="217" t="s">
        <v>486</v>
      </c>
      <c r="J150" s="251" t="s">
        <v>489</v>
      </c>
      <c r="K150" s="195"/>
      <c r="L150" s="250"/>
      <c r="M150" s="250"/>
      <c r="N150" s="525">
        <v>43721</v>
      </c>
      <c r="O150" s="525">
        <v>43763</v>
      </c>
      <c r="P150" s="523">
        <v>43826</v>
      </c>
      <c r="Q150" s="524">
        <v>43833</v>
      </c>
      <c r="R150" s="565">
        <v>43845</v>
      </c>
      <c r="S150" s="276" t="s">
        <v>267</v>
      </c>
      <c r="T150" s="65" t="s">
        <v>211</v>
      </c>
      <c r="U150" s="65" t="s">
        <v>580</v>
      </c>
      <c r="V150" s="290" t="s">
        <v>1527</v>
      </c>
      <c r="W150" s="229" t="s">
        <v>1392</v>
      </c>
      <c r="X150" s="218">
        <v>19.95</v>
      </c>
      <c r="Y150" s="229" t="s">
        <v>1369</v>
      </c>
      <c r="Z150" s="230" t="s">
        <v>1370</v>
      </c>
      <c r="AA150" s="230" t="s">
        <v>1371</v>
      </c>
      <c r="AB150" s="229" t="s">
        <v>1372</v>
      </c>
      <c r="AC150" s="229" t="s">
        <v>1373</v>
      </c>
      <c r="AD150" s="226" t="s">
        <v>595</v>
      </c>
      <c r="AE150" s="159" t="s">
        <v>597</v>
      </c>
      <c r="AF150" s="226"/>
      <c r="AG150" s="231" t="s">
        <v>1374</v>
      </c>
      <c r="AH150" s="217"/>
      <c r="AI150" s="226"/>
      <c r="AJ150" s="226" t="s">
        <v>650</v>
      </c>
      <c r="AK150" s="226" t="s">
        <v>213</v>
      </c>
      <c r="AL150" s="231" t="s">
        <v>1387</v>
      </c>
      <c r="AM150" s="218">
        <v>4.5</v>
      </c>
      <c r="AN150" s="218" t="s">
        <v>1262</v>
      </c>
      <c r="AO150" s="233">
        <v>1.2</v>
      </c>
      <c r="AP150" s="231" t="s">
        <v>1362</v>
      </c>
      <c r="AQ150" s="231" t="s">
        <v>1369</v>
      </c>
      <c r="AR150" s="289" t="s">
        <v>1393</v>
      </c>
      <c r="AS150" s="231" t="s">
        <v>1380</v>
      </c>
      <c r="AT150" s="289" t="s">
        <v>1381</v>
      </c>
      <c r="AV150" s="581"/>
      <c r="AW150" s="584">
        <f t="shared" si="2"/>
        <v>0</v>
      </c>
    </row>
    <row r="151" spans="1:49" s="66" customFormat="1" ht="15" customHeight="1">
      <c r="A151" s="217">
        <v>2325</v>
      </c>
      <c r="B151" s="52" t="s">
        <v>768</v>
      </c>
      <c r="C151" s="52" t="s">
        <v>419</v>
      </c>
      <c r="D151" s="217" t="s">
        <v>392</v>
      </c>
      <c r="E151" s="181">
        <v>2</v>
      </c>
      <c r="F151" s="217"/>
      <c r="G151" s="217"/>
      <c r="H151" s="217" t="s">
        <v>211</v>
      </c>
      <c r="I151" s="217" t="s">
        <v>486</v>
      </c>
      <c r="J151" s="251" t="s">
        <v>489</v>
      </c>
      <c r="K151" s="51"/>
      <c r="L151" s="251"/>
      <c r="M151" s="251"/>
      <c r="N151" s="525">
        <v>43742</v>
      </c>
      <c r="O151" s="525">
        <v>43770</v>
      </c>
      <c r="P151" s="523">
        <v>43826</v>
      </c>
      <c r="Q151" s="524">
        <v>43833</v>
      </c>
      <c r="R151" s="565">
        <v>43845</v>
      </c>
      <c r="S151" s="276" t="s">
        <v>267</v>
      </c>
      <c r="T151" s="53" t="s">
        <v>211</v>
      </c>
      <c r="U151" s="53" t="s">
        <v>580</v>
      </c>
      <c r="V151" s="229" t="s">
        <v>1525</v>
      </c>
      <c r="W151" s="229" t="s">
        <v>1382</v>
      </c>
      <c r="X151" s="218">
        <v>22.96</v>
      </c>
      <c r="Y151" s="229" t="s">
        <v>1369</v>
      </c>
      <c r="Z151" s="230" t="s">
        <v>1370</v>
      </c>
      <c r="AA151" s="230" t="s">
        <v>1371</v>
      </c>
      <c r="AB151" s="229" t="s">
        <v>1372</v>
      </c>
      <c r="AC151" s="229" t="s">
        <v>1373</v>
      </c>
      <c r="AD151" s="226" t="s">
        <v>595</v>
      </c>
      <c r="AE151" s="226" t="s">
        <v>620</v>
      </c>
      <c r="AF151" s="226"/>
      <c r="AG151" s="231" t="s">
        <v>1374</v>
      </c>
      <c r="AH151" s="217" t="s">
        <v>1383</v>
      </c>
      <c r="AI151" s="226"/>
      <c r="AJ151" s="226" t="s">
        <v>650</v>
      </c>
      <c r="AK151" s="226" t="s">
        <v>213</v>
      </c>
      <c r="AL151" s="231" t="s">
        <v>1384</v>
      </c>
      <c r="AM151" s="232">
        <v>5.4</v>
      </c>
      <c r="AN151" s="218" t="s">
        <v>1264</v>
      </c>
      <c r="AO151" s="233">
        <v>1.38</v>
      </c>
      <c r="AP151" s="231" t="s">
        <v>1385</v>
      </c>
      <c r="AQ151" s="231" t="s">
        <v>1369</v>
      </c>
      <c r="AR151" s="231" t="s">
        <v>1379</v>
      </c>
      <c r="AS151" s="231" t="s">
        <v>1380</v>
      </c>
      <c r="AT151" s="231" t="s">
        <v>1381</v>
      </c>
      <c r="AV151" s="581"/>
      <c r="AW151" s="584">
        <f t="shared" si="2"/>
        <v>0</v>
      </c>
    </row>
    <row r="152" spans="1:49" s="66" customFormat="1" ht="15" hidden="1" customHeight="1">
      <c r="A152" s="217">
        <v>2315</v>
      </c>
      <c r="B152" s="52" t="s">
        <v>773</v>
      </c>
      <c r="C152" s="217" t="s">
        <v>417</v>
      </c>
      <c r="D152" s="217" t="s">
        <v>389</v>
      </c>
      <c r="E152" s="217">
        <v>3</v>
      </c>
      <c r="F152" s="217"/>
      <c r="G152" s="217"/>
      <c r="H152" s="217" t="s">
        <v>211</v>
      </c>
      <c r="I152" s="217" t="s">
        <v>486</v>
      </c>
      <c r="J152" s="251" t="s">
        <v>489</v>
      </c>
      <c r="K152" s="51"/>
      <c r="L152" s="251"/>
      <c r="M152" s="251"/>
      <c r="N152" s="256">
        <f>O152-90</f>
        <v>43688</v>
      </c>
      <c r="O152" s="320">
        <v>43778</v>
      </c>
      <c r="P152" s="533">
        <v>43862</v>
      </c>
      <c r="Q152" s="524">
        <v>43866</v>
      </c>
      <c r="R152" s="535">
        <v>43876</v>
      </c>
      <c r="S152" s="276" t="s">
        <v>583</v>
      </c>
      <c r="T152" s="65" t="s">
        <v>221</v>
      </c>
      <c r="U152" s="53" t="s">
        <v>258</v>
      </c>
      <c r="V152" s="212" t="s">
        <v>1304</v>
      </c>
      <c r="W152" s="53">
        <v>200</v>
      </c>
      <c r="X152" s="218">
        <v>21.3</v>
      </c>
      <c r="Y152" s="53" t="s">
        <v>1305</v>
      </c>
      <c r="Z152" s="53" t="s">
        <v>1305</v>
      </c>
      <c r="AA152" s="53" t="s">
        <v>1305</v>
      </c>
      <c r="AB152" s="213" t="s">
        <v>1306</v>
      </c>
      <c r="AC152" s="53" t="s">
        <v>1307</v>
      </c>
      <c r="AD152" s="226" t="s">
        <v>590</v>
      </c>
      <c r="AE152" s="142" t="s">
        <v>618</v>
      </c>
      <c r="AF152" s="226"/>
      <c r="AG152" s="226"/>
      <c r="AH152" s="217" t="s">
        <v>1339</v>
      </c>
      <c r="AI152" s="226"/>
      <c r="AJ152" s="226" t="s">
        <v>650</v>
      </c>
      <c r="AK152" s="226" t="s">
        <v>652</v>
      </c>
      <c r="AL152" s="226" t="s">
        <v>686</v>
      </c>
      <c r="AM152" s="218">
        <v>6.3</v>
      </c>
      <c r="AN152" s="218" t="s">
        <v>1244</v>
      </c>
      <c r="AO152" s="219">
        <v>0.99</v>
      </c>
      <c r="AP152" s="226">
        <v>1000</v>
      </c>
      <c r="AQ152" s="223">
        <v>0.7</v>
      </c>
      <c r="AR152" s="226" t="s">
        <v>711</v>
      </c>
      <c r="AS152" s="226" t="s">
        <v>1340</v>
      </c>
      <c r="AT152" s="226" t="s">
        <v>1337</v>
      </c>
      <c r="AV152" s="581">
        <v>125</v>
      </c>
      <c r="AW152" s="584">
        <f t="shared" si="2"/>
        <v>123.75</v>
      </c>
    </row>
    <row r="153" spans="1:49" s="66" customFormat="1" ht="15" hidden="1" customHeight="1">
      <c r="A153" s="217">
        <v>2316</v>
      </c>
      <c r="B153" s="52" t="s">
        <v>774</v>
      </c>
      <c r="C153" s="217" t="s">
        <v>417</v>
      </c>
      <c r="D153" s="217" t="s">
        <v>360</v>
      </c>
      <c r="E153" s="217">
        <v>4</v>
      </c>
      <c r="F153" s="217"/>
      <c r="G153" s="152">
        <v>43511</v>
      </c>
      <c r="H153" s="217" t="s">
        <v>211</v>
      </c>
      <c r="I153" s="217" t="s">
        <v>486</v>
      </c>
      <c r="J153" s="251" t="s">
        <v>489</v>
      </c>
      <c r="K153" s="51" t="s">
        <v>1532</v>
      </c>
      <c r="L153" s="251"/>
      <c r="M153" s="251"/>
      <c r="N153" s="264">
        <f>O153-52</f>
        <v>43754</v>
      </c>
      <c r="O153" s="320">
        <v>43806</v>
      </c>
      <c r="P153" s="533">
        <v>43890</v>
      </c>
      <c r="Q153" s="524">
        <v>43894</v>
      </c>
      <c r="R153" s="625">
        <v>43905</v>
      </c>
      <c r="S153" s="276" t="s">
        <v>220</v>
      </c>
      <c r="T153" s="53" t="s">
        <v>221</v>
      </c>
      <c r="U153" s="53" t="s">
        <v>258</v>
      </c>
      <c r="V153" s="212" t="s">
        <v>1304</v>
      </c>
      <c r="W153" s="53">
        <v>200</v>
      </c>
      <c r="X153" s="218" t="s">
        <v>622</v>
      </c>
      <c r="Y153" s="53" t="s">
        <v>1305</v>
      </c>
      <c r="Z153" s="53" t="s">
        <v>1305</v>
      </c>
      <c r="AA153" s="53" t="s">
        <v>1305</v>
      </c>
      <c r="AB153" s="213" t="s">
        <v>1306</v>
      </c>
      <c r="AC153" s="53" t="s">
        <v>1307</v>
      </c>
      <c r="AD153" s="226" t="s">
        <v>222</v>
      </c>
      <c r="AE153" s="226" t="s">
        <v>615</v>
      </c>
      <c r="AF153" s="226" t="s">
        <v>211</v>
      </c>
      <c r="AG153" s="226" t="s">
        <v>1327</v>
      </c>
      <c r="AH153" s="217" t="s">
        <v>1318</v>
      </c>
      <c r="AI153" s="226"/>
      <c r="AJ153" s="226" t="s">
        <v>650</v>
      </c>
      <c r="AK153" s="226" t="s">
        <v>213</v>
      </c>
      <c r="AL153" s="226" t="s">
        <v>214</v>
      </c>
      <c r="AM153" s="218">
        <v>5.51</v>
      </c>
      <c r="AN153" s="218" t="s">
        <v>1251</v>
      </c>
      <c r="AO153" s="219">
        <v>0.89</v>
      </c>
      <c r="AP153" s="226" t="s">
        <v>694</v>
      </c>
      <c r="AQ153" s="226"/>
      <c r="AR153" s="226" t="s">
        <v>1324</v>
      </c>
      <c r="AS153" s="226" t="s">
        <v>1325</v>
      </c>
      <c r="AT153" s="226" t="s">
        <v>1326</v>
      </c>
      <c r="AV153" s="581">
        <v>45</v>
      </c>
      <c r="AW153" s="584">
        <f t="shared" si="2"/>
        <v>40.049999999999997</v>
      </c>
    </row>
    <row r="154" spans="1:49" s="66" customFormat="1" ht="15" customHeight="1">
      <c r="A154" s="217">
        <v>2110</v>
      </c>
      <c r="B154" s="52" t="s">
        <v>950</v>
      </c>
      <c r="C154" s="217" t="s">
        <v>390</v>
      </c>
      <c r="D154" s="217" t="s">
        <v>393</v>
      </c>
      <c r="E154" s="181">
        <v>3</v>
      </c>
      <c r="F154" s="217"/>
      <c r="G154" s="217"/>
      <c r="H154" s="217" t="s">
        <v>211</v>
      </c>
      <c r="I154" s="217" t="s">
        <v>1177</v>
      </c>
      <c r="J154" s="251" t="s">
        <v>489</v>
      </c>
      <c r="K154" s="51"/>
      <c r="L154" s="251"/>
      <c r="M154" s="251"/>
      <c r="N154" s="525">
        <v>43777</v>
      </c>
      <c r="O154" s="525">
        <v>43805</v>
      </c>
      <c r="P154" s="637">
        <v>43861</v>
      </c>
      <c r="Q154" s="524">
        <v>43868</v>
      </c>
      <c r="R154" s="565">
        <v>43876</v>
      </c>
      <c r="S154" s="276" t="s">
        <v>267</v>
      </c>
      <c r="T154" s="53" t="s">
        <v>211</v>
      </c>
      <c r="U154" s="53" t="s">
        <v>580</v>
      </c>
      <c r="V154" s="229" t="s">
        <v>1525</v>
      </c>
      <c r="W154" s="229" t="s">
        <v>1382</v>
      </c>
      <c r="X154" s="218">
        <v>19.43</v>
      </c>
      <c r="Y154" s="229" t="s">
        <v>1369</v>
      </c>
      <c r="Z154" s="230" t="s">
        <v>1370</v>
      </c>
      <c r="AA154" s="230" t="s">
        <v>1371</v>
      </c>
      <c r="AB154" s="229" t="s">
        <v>1372</v>
      </c>
      <c r="AC154" s="229" t="s">
        <v>1373</v>
      </c>
      <c r="AD154" s="226" t="s">
        <v>595</v>
      </c>
      <c r="AE154" s="226" t="s">
        <v>620</v>
      </c>
      <c r="AF154" s="226"/>
      <c r="AG154" s="231" t="s">
        <v>1374</v>
      </c>
      <c r="AH154" s="217" t="s">
        <v>1383</v>
      </c>
      <c r="AI154" s="226"/>
      <c r="AJ154" s="226" t="s">
        <v>650</v>
      </c>
      <c r="AK154" s="226" t="s">
        <v>213</v>
      </c>
      <c r="AL154" s="231" t="s">
        <v>1384</v>
      </c>
      <c r="AM154" s="232">
        <v>5.4</v>
      </c>
      <c r="AN154" s="218" t="s">
        <v>1264</v>
      </c>
      <c r="AO154" s="233">
        <v>1.4</v>
      </c>
      <c r="AP154" s="231" t="s">
        <v>1385</v>
      </c>
      <c r="AQ154" s="231" t="s">
        <v>1369</v>
      </c>
      <c r="AR154" s="231" t="s">
        <v>1379</v>
      </c>
      <c r="AS154" s="231" t="s">
        <v>1380</v>
      </c>
      <c r="AT154" s="231" t="s">
        <v>1381</v>
      </c>
      <c r="AV154" s="581"/>
      <c r="AW154" s="584">
        <f t="shared" si="2"/>
        <v>0</v>
      </c>
    </row>
    <row r="155" spans="1:49" s="66" customFormat="1" ht="15" customHeight="1">
      <c r="A155" s="217">
        <v>2330</v>
      </c>
      <c r="B155" s="52" t="s">
        <v>775</v>
      </c>
      <c r="C155" s="217" t="s">
        <v>419</v>
      </c>
      <c r="D155" s="217" t="s">
        <v>393</v>
      </c>
      <c r="E155" s="181">
        <v>3</v>
      </c>
      <c r="F155" s="217"/>
      <c r="G155" s="217"/>
      <c r="H155" s="217" t="s">
        <v>211</v>
      </c>
      <c r="I155" s="217" t="s">
        <v>486</v>
      </c>
      <c r="J155" s="251" t="s">
        <v>489</v>
      </c>
      <c r="K155" s="51"/>
      <c r="L155" s="251"/>
      <c r="M155" s="251"/>
      <c r="N155" s="525">
        <v>43777</v>
      </c>
      <c r="O155" s="525">
        <v>43805</v>
      </c>
      <c r="P155" s="533">
        <v>43861</v>
      </c>
      <c r="Q155" s="524">
        <v>43868</v>
      </c>
      <c r="R155" s="565">
        <v>43876</v>
      </c>
      <c r="S155" s="276" t="s">
        <v>267</v>
      </c>
      <c r="T155" s="53" t="s">
        <v>211</v>
      </c>
      <c r="U155" s="53" t="s">
        <v>580</v>
      </c>
      <c r="V155" s="298" t="s">
        <v>1525</v>
      </c>
      <c r="W155" s="229" t="s">
        <v>1382</v>
      </c>
      <c r="X155" s="218">
        <v>22.96</v>
      </c>
      <c r="Y155" s="229" t="s">
        <v>1369</v>
      </c>
      <c r="Z155" s="230" t="s">
        <v>1370</v>
      </c>
      <c r="AA155" s="230" t="s">
        <v>1371</v>
      </c>
      <c r="AB155" s="229" t="s">
        <v>1372</v>
      </c>
      <c r="AC155" s="229" t="s">
        <v>1373</v>
      </c>
      <c r="AD155" s="226" t="s">
        <v>595</v>
      </c>
      <c r="AE155" s="226" t="s">
        <v>620</v>
      </c>
      <c r="AF155" s="226"/>
      <c r="AG155" s="231" t="s">
        <v>1374</v>
      </c>
      <c r="AH155" s="217" t="s">
        <v>1383</v>
      </c>
      <c r="AI155" s="226"/>
      <c r="AJ155" s="226" t="s">
        <v>650</v>
      </c>
      <c r="AK155" s="226" t="s">
        <v>213</v>
      </c>
      <c r="AL155" s="231" t="s">
        <v>1384</v>
      </c>
      <c r="AM155" s="232">
        <v>5.4</v>
      </c>
      <c r="AN155" s="218" t="s">
        <v>1264</v>
      </c>
      <c r="AO155" s="233">
        <v>1.38</v>
      </c>
      <c r="AP155" s="231" t="s">
        <v>1385</v>
      </c>
      <c r="AQ155" s="231" t="s">
        <v>1369</v>
      </c>
      <c r="AR155" s="231" t="s">
        <v>1379</v>
      </c>
      <c r="AS155" s="231" t="s">
        <v>1380</v>
      </c>
      <c r="AT155" s="231" t="s">
        <v>1381</v>
      </c>
      <c r="AV155" s="581"/>
      <c r="AW155" s="584">
        <f t="shared" si="2"/>
        <v>0</v>
      </c>
    </row>
    <row r="156" spans="1:49" s="66" customFormat="1" ht="15" hidden="1" customHeight="1">
      <c r="A156" s="217">
        <v>2335</v>
      </c>
      <c r="B156" s="52" t="s">
        <v>769</v>
      </c>
      <c r="C156" s="217" t="s">
        <v>420</v>
      </c>
      <c r="D156" s="217" t="s">
        <v>1282</v>
      </c>
      <c r="E156" s="217">
        <v>3</v>
      </c>
      <c r="F156" s="217"/>
      <c r="G156" s="217"/>
      <c r="H156" s="217" t="s">
        <v>211</v>
      </c>
      <c r="I156" s="217" t="s">
        <v>486</v>
      </c>
      <c r="J156" s="251" t="s">
        <v>489</v>
      </c>
      <c r="K156" s="51" t="s">
        <v>1530</v>
      </c>
      <c r="L156" s="251"/>
      <c r="M156" s="251"/>
      <c r="N156" s="264" t="s">
        <v>1788</v>
      </c>
      <c r="O156" s="320">
        <v>43785</v>
      </c>
      <c r="P156" s="533">
        <v>43862</v>
      </c>
      <c r="Q156" s="524">
        <v>43866</v>
      </c>
      <c r="R156" s="535">
        <v>43876</v>
      </c>
      <c r="S156" s="276" t="s">
        <v>220</v>
      </c>
      <c r="T156" s="53" t="s">
        <v>221</v>
      </c>
      <c r="U156" s="53" t="s">
        <v>258</v>
      </c>
      <c r="V156" s="411" t="s">
        <v>1304</v>
      </c>
      <c r="W156" s="53">
        <v>200</v>
      </c>
      <c r="X156" s="218" t="s">
        <v>622</v>
      </c>
      <c r="Y156" s="53" t="s">
        <v>1305</v>
      </c>
      <c r="Z156" s="53" t="s">
        <v>1305</v>
      </c>
      <c r="AA156" s="53" t="s">
        <v>1305</v>
      </c>
      <c r="AB156" s="213" t="s">
        <v>1306</v>
      </c>
      <c r="AC156" s="53" t="s">
        <v>1307</v>
      </c>
      <c r="AD156" s="226" t="s">
        <v>222</v>
      </c>
      <c r="AE156" s="226" t="s">
        <v>589</v>
      </c>
      <c r="AF156" s="226" t="s">
        <v>636</v>
      </c>
      <c r="AG156" s="226" t="s">
        <v>1327</v>
      </c>
      <c r="AH156" s="217" t="s">
        <v>1318</v>
      </c>
      <c r="AI156" s="226"/>
      <c r="AJ156" s="226" t="s">
        <v>650</v>
      </c>
      <c r="AK156" s="226" t="s">
        <v>213</v>
      </c>
      <c r="AL156" s="226" t="s">
        <v>670</v>
      </c>
      <c r="AM156" s="218">
        <v>4.8499989925419484</v>
      </c>
      <c r="AN156" s="218" t="s">
        <v>1250</v>
      </c>
      <c r="AO156" s="219">
        <v>0.88</v>
      </c>
      <c r="AP156" s="226">
        <v>3000</v>
      </c>
      <c r="AQ156" s="226"/>
      <c r="AR156" s="226" t="s">
        <v>1324</v>
      </c>
      <c r="AS156" s="226" t="s">
        <v>1325</v>
      </c>
      <c r="AT156" s="226" t="s">
        <v>1326</v>
      </c>
      <c r="AV156" s="581">
        <v>130</v>
      </c>
      <c r="AW156" s="584">
        <f t="shared" si="2"/>
        <v>114.4</v>
      </c>
    </row>
    <row r="157" spans="1:49" s="66" customFormat="1" ht="15" hidden="1" customHeight="1">
      <c r="A157" s="217">
        <v>2340</v>
      </c>
      <c r="B157" s="52" t="s">
        <v>776</v>
      </c>
      <c r="C157" s="217" t="s">
        <v>420</v>
      </c>
      <c r="D157" s="217" t="s">
        <v>421</v>
      </c>
      <c r="E157" s="217">
        <v>3</v>
      </c>
      <c r="F157" s="217"/>
      <c r="G157" s="217"/>
      <c r="H157" s="217" t="s">
        <v>211</v>
      </c>
      <c r="I157" s="217" t="s">
        <v>486</v>
      </c>
      <c r="J157" s="251" t="s">
        <v>489</v>
      </c>
      <c r="K157" s="51" t="s">
        <v>1530</v>
      </c>
      <c r="L157" s="251"/>
      <c r="M157" s="251"/>
      <c r="N157" s="264" t="s">
        <v>1788</v>
      </c>
      <c r="O157" s="320">
        <v>43778</v>
      </c>
      <c r="P157" s="533">
        <v>43862</v>
      </c>
      <c r="Q157" s="524">
        <v>43866</v>
      </c>
      <c r="R157" s="535">
        <v>43876</v>
      </c>
      <c r="S157" s="276" t="s">
        <v>220</v>
      </c>
      <c r="T157" s="53" t="s">
        <v>221</v>
      </c>
      <c r="U157" s="53" t="s">
        <v>258</v>
      </c>
      <c r="V157" s="212" t="s">
        <v>1304</v>
      </c>
      <c r="W157" s="53">
        <v>200</v>
      </c>
      <c r="X157" s="218" t="s">
        <v>622</v>
      </c>
      <c r="Y157" s="53" t="s">
        <v>1305</v>
      </c>
      <c r="Z157" s="53" t="s">
        <v>1305</v>
      </c>
      <c r="AA157" s="53" t="s">
        <v>1305</v>
      </c>
      <c r="AB157" s="213" t="s">
        <v>1306</v>
      </c>
      <c r="AC157" s="53" t="s">
        <v>1307</v>
      </c>
      <c r="AD157" s="226" t="s">
        <v>222</v>
      </c>
      <c r="AE157" s="226" t="s">
        <v>589</v>
      </c>
      <c r="AF157" s="226" t="s">
        <v>636</v>
      </c>
      <c r="AG157" s="226" t="s">
        <v>1327</v>
      </c>
      <c r="AH157" s="217" t="s">
        <v>1318</v>
      </c>
      <c r="AI157" s="226"/>
      <c r="AJ157" s="226" t="s">
        <v>650</v>
      </c>
      <c r="AK157" s="226" t="s">
        <v>213</v>
      </c>
      <c r="AL157" s="226" t="s">
        <v>670</v>
      </c>
      <c r="AM157" s="218">
        <v>4.8499999999999996</v>
      </c>
      <c r="AN157" s="218" t="s">
        <v>1250</v>
      </c>
      <c r="AO157" s="219">
        <v>0.88</v>
      </c>
      <c r="AP157" s="226">
        <v>3000</v>
      </c>
      <c r="AQ157" s="226"/>
      <c r="AR157" s="226" t="s">
        <v>1324</v>
      </c>
      <c r="AS157" s="226" t="s">
        <v>1325</v>
      </c>
      <c r="AT157" s="226" t="s">
        <v>1326</v>
      </c>
      <c r="AV157" s="581">
        <v>110</v>
      </c>
      <c r="AW157" s="584">
        <f t="shared" si="2"/>
        <v>96.8</v>
      </c>
    </row>
    <row r="158" spans="1:49" s="66" customFormat="1" ht="15" hidden="1" customHeight="1">
      <c r="A158" s="217">
        <v>2345</v>
      </c>
      <c r="B158" s="52" t="s">
        <v>931</v>
      </c>
      <c r="C158" s="217" t="s">
        <v>422</v>
      </c>
      <c r="D158" s="217" t="s">
        <v>1198</v>
      </c>
      <c r="E158" s="217">
        <v>3</v>
      </c>
      <c r="F158" s="217"/>
      <c r="G158" s="217"/>
      <c r="H158" s="217" t="s">
        <v>211</v>
      </c>
      <c r="I158" s="217" t="s">
        <v>487</v>
      </c>
      <c r="J158" s="251" t="s">
        <v>489</v>
      </c>
      <c r="K158" s="51" t="s">
        <v>1533</v>
      </c>
      <c r="L158" s="251"/>
      <c r="M158" s="251"/>
      <c r="N158" s="256">
        <f>O158-90</f>
        <v>43681</v>
      </c>
      <c r="O158" s="255">
        <v>43771</v>
      </c>
      <c r="P158" s="533">
        <v>43834</v>
      </c>
      <c r="Q158" s="524">
        <v>43838</v>
      </c>
      <c r="R158" s="535">
        <v>43845</v>
      </c>
      <c r="S158" s="276" t="s">
        <v>220</v>
      </c>
      <c r="T158" s="53" t="s">
        <v>221</v>
      </c>
      <c r="U158" s="53" t="s">
        <v>258</v>
      </c>
      <c r="V158" s="212" t="s">
        <v>1304</v>
      </c>
      <c r="W158" s="53">
        <v>200</v>
      </c>
      <c r="X158" s="218" t="s">
        <v>622</v>
      </c>
      <c r="Y158" s="53" t="s">
        <v>1305</v>
      </c>
      <c r="Z158" s="53" t="s">
        <v>1305</v>
      </c>
      <c r="AA158" s="53" t="s">
        <v>1305</v>
      </c>
      <c r="AB158" s="213" t="s">
        <v>1306</v>
      </c>
      <c r="AC158" s="53" t="s">
        <v>1307</v>
      </c>
      <c r="AD158" s="226" t="s">
        <v>590</v>
      </c>
      <c r="AE158" s="142" t="s">
        <v>591</v>
      </c>
      <c r="AF158" s="226" t="s">
        <v>211</v>
      </c>
      <c r="AG158" s="226"/>
      <c r="AH158" s="217" t="s">
        <v>1339</v>
      </c>
      <c r="AI158" s="226"/>
      <c r="AJ158" s="226" t="s">
        <v>650</v>
      </c>
      <c r="AK158" s="226" t="s">
        <v>652</v>
      </c>
      <c r="AL158" s="226" t="s">
        <v>671</v>
      </c>
      <c r="AM158" s="218">
        <v>6.3</v>
      </c>
      <c r="AN158" s="218" t="s">
        <v>1244</v>
      </c>
      <c r="AO158" s="219">
        <v>1.58</v>
      </c>
      <c r="AP158" s="226">
        <v>1000</v>
      </c>
      <c r="AQ158" s="223">
        <v>0.7</v>
      </c>
      <c r="AR158" s="226" t="s">
        <v>711</v>
      </c>
      <c r="AS158" s="226" t="s">
        <v>1340</v>
      </c>
      <c r="AT158" s="226" t="s">
        <v>1337</v>
      </c>
      <c r="AV158" s="581">
        <v>55</v>
      </c>
      <c r="AW158" s="584">
        <f t="shared" si="2"/>
        <v>86.9</v>
      </c>
    </row>
    <row r="159" spans="1:49" s="66" customFormat="1" ht="15" hidden="1" customHeight="1">
      <c r="A159" s="217">
        <v>2350</v>
      </c>
      <c r="B159" s="52" t="s">
        <v>932</v>
      </c>
      <c r="C159" s="217" t="s">
        <v>422</v>
      </c>
      <c r="D159" s="52" t="s">
        <v>1548</v>
      </c>
      <c r="E159" s="217">
        <v>3</v>
      </c>
      <c r="F159" s="217"/>
      <c r="G159" s="217"/>
      <c r="H159" s="217" t="s">
        <v>211</v>
      </c>
      <c r="I159" s="217" t="s">
        <v>487</v>
      </c>
      <c r="J159" s="251" t="s">
        <v>489</v>
      </c>
      <c r="K159" s="51" t="s">
        <v>1478</v>
      </c>
      <c r="L159" s="250"/>
      <c r="M159" s="250"/>
      <c r="N159" s="256">
        <f>O159-90</f>
        <v>43681</v>
      </c>
      <c r="O159" s="255">
        <v>43771</v>
      </c>
      <c r="P159" s="533">
        <v>43834</v>
      </c>
      <c r="Q159" s="524">
        <v>43838</v>
      </c>
      <c r="R159" s="535">
        <v>43845</v>
      </c>
      <c r="S159" s="276" t="s">
        <v>220</v>
      </c>
      <c r="T159" s="53" t="s">
        <v>221</v>
      </c>
      <c r="U159" s="53" t="s">
        <v>258</v>
      </c>
      <c r="V159" s="212" t="s">
        <v>1304</v>
      </c>
      <c r="W159" s="53">
        <v>200</v>
      </c>
      <c r="X159" s="218" t="s">
        <v>622</v>
      </c>
      <c r="Y159" s="53" t="s">
        <v>1305</v>
      </c>
      <c r="Z159" s="53" t="s">
        <v>1305</v>
      </c>
      <c r="AA159" s="53" t="s">
        <v>1305</v>
      </c>
      <c r="AB159" s="213" t="s">
        <v>1306</v>
      </c>
      <c r="AC159" s="53" t="s">
        <v>1307</v>
      </c>
      <c r="AD159" s="226" t="s">
        <v>590</v>
      </c>
      <c r="AE159" s="226" t="s">
        <v>604</v>
      </c>
      <c r="AF159" s="226" t="s">
        <v>211</v>
      </c>
      <c r="AG159" s="226"/>
      <c r="AH159" s="217"/>
      <c r="AI159" s="226"/>
      <c r="AJ159" s="226" t="s">
        <v>650</v>
      </c>
      <c r="AK159" s="226" t="s">
        <v>652</v>
      </c>
      <c r="AL159" s="226" t="s">
        <v>678</v>
      </c>
      <c r="AM159" s="226">
        <v>3.8</v>
      </c>
      <c r="AN159" s="218" t="s">
        <v>1256</v>
      </c>
      <c r="AO159" s="506">
        <v>2.6</v>
      </c>
      <c r="AP159" s="226" t="s">
        <v>1338</v>
      </c>
      <c r="AQ159" s="226"/>
      <c r="AR159" s="226" t="s">
        <v>713</v>
      </c>
      <c r="AS159" s="226" t="s">
        <v>1336</v>
      </c>
      <c r="AT159" s="226" t="s">
        <v>1337</v>
      </c>
      <c r="AV159" s="581">
        <v>100</v>
      </c>
      <c r="AW159" s="584">
        <f t="shared" si="2"/>
        <v>260</v>
      </c>
    </row>
    <row r="160" spans="1:49" s="66" customFormat="1" ht="15" hidden="1" customHeight="1">
      <c r="A160" s="217">
        <v>2355</v>
      </c>
      <c r="B160" s="52" t="s">
        <v>933</v>
      </c>
      <c r="C160" s="217" t="s">
        <v>423</v>
      </c>
      <c r="D160" s="217" t="s">
        <v>424</v>
      </c>
      <c r="E160" s="217">
        <v>1</v>
      </c>
      <c r="F160" s="217"/>
      <c r="G160" s="217"/>
      <c r="H160" s="217" t="s">
        <v>211</v>
      </c>
      <c r="I160" s="217" t="s">
        <v>487</v>
      </c>
      <c r="J160" s="251" t="s">
        <v>489</v>
      </c>
      <c r="K160" s="51" t="s">
        <v>1487</v>
      </c>
      <c r="L160" s="250"/>
      <c r="M160" s="250"/>
      <c r="N160" s="407">
        <f>O160-31</f>
        <v>43691</v>
      </c>
      <c r="O160" s="320">
        <v>43722</v>
      </c>
      <c r="P160" s="533">
        <v>43799</v>
      </c>
      <c r="Q160" s="524">
        <v>43803</v>
      </c>
      <c r="R160" s="535">
        <v>43814</v>
      </c>
      <c r="S160" s="276" t="s">
        <v>220</v>
      </c>
      <c r="T160" s="53" t="s">
        <v>221</v>
      </c>
      <c r="U160" s="53" t="s">
        <v>258</v>
      </c>
      <c r="V160" s="212" t="s">
        <v>1304</v>
      </c>
      <c r="W160" s="53">
        <v>200</v>
      </c>
      <c r="X160" s="218">
        <v>21.9</v>
      </c>
      <c r="Y160" s="53" t="s">
        <v>1305</v>
      </c>
      <c r="Z160" s="53" t="s">
        <v>1305</v>
      </c>
      <c r="AA160" s="53" t="s">
        <v>1305</v>
      </c>
      <c r="AB160" s="213" t="s">
        <v>1306</v>
      </c>
      <c r="AC160" s="53" t="s">
        <v>1307</v>
      </c>
      <c r="AD160" s="226" t="s">
        <v>586</v>
      </c>
      <c r="AE160" s="226" t="s">
        <v>587</v>
      </c>
      <c r="AF160" s="226" t="s">
        <v>634</v>
      </c>
      <c r="AG160" s="226" t="s">
        <v>1313</v>
      </c>
      <c r="AH160" s="217"/>
      <c r="AI160" s="226"/>
      <c r="AJ160" s="226" t="s">
        <v>650</v>
      </c>
      <c r="AK160" s="226" t="s">
        <v>651</v>
      </c>
      <c r="AL160" s="226" t="s">
        <v>668</v>
      </c>
      <c r="AM160" s="218">
        <v>3.9</v>
      </c>
      <c r="AN160" s="218" t="s">
        <v>1249</v>
      </c>
      <c r="AO160" s="219">
        <v>1.26</v>
      </c>
      <c r="AP160" s="226">
        <v>1500</v>
      </c>
      <c r="AQ160" s="226" t="s">
        <v>1314</v>
      </c>
      <c r="AR160" s="226" t="s">
        <v>1316</v>
      </c>
      <c r="AS160" s="226" t="s">
        <v>1486</v>
      </c>
      <c r="AT160" s="226" t="s">
        <v>1344</v>
      </c>
      <c r="AV160" s="581">
        <v>225</v>
      </c>
      <c r="AW160" s="584">
        <f t="shared" si="2"/>
        <v>283.5</v>
      </c>
    </row>
    <row r="161" spans="1:50" s="66" customFormat="1" ht="15" hidden="1" customHeight="1">
      <c r="A161" s="217">
        <v>2360</v>
      </c>
      <c r="B161" s="52" t="s">
        <v>934</v>
      </c>
      <c r="C161" s="217" t="s">
        <v>423</v>
      </c>
      <c r="D161" s="217" t="s">
        <v>307</v>
      </c>
      <c r="E161" s="217">
        <v>1</v>
      </c>
      <c r="F161" s="217"/>
      <c r="G161" s="217"/>
      <c r="H161" s="217" t="s">
        <v>211</v>
      </c>
      <c r="I161" s="217" t="s">
        <v>487</v>
      </c>
      <c r="J161" s="251" t="s">
        <v>489</v>
      </c>
      <c r="K161" s="51" t="s">
        <v>1487</v>
      </c>
      <c r="L161" s="250"/>
      <c r="M161" s="250"/>
      <c r="N161" s="263">
        <f>O161-31</f>
        <v>43691</v>
      </c>
      <c r="O161" s="320">
        <v>43722</v>
      </c>
      <c r="P161" s="533">
        <v>43799</v>
      </c>
      <c r="Q161" s="524">
        <v>43803</v>
      </c>
      <c r="R161" s="535">
        <v>43814</v>
      </c>
      <c r="S161" s="276" t="s">
        <v>220</v>
      </c>
      <c r="T161" s="53" t="s">
        <v>221</v>
      </c>
      <c r="U161" s="53" t="s">
        <v>258</v>
      </c>
      <c r="V161" s="212" t="s">
        <v>1304</v>
      </c>
      <c r="W161" s="53">
        <v>200</v>
      </c>
      <c r="X161" s="218">
        <v>21.9</v>
      </c>
      <c r="Y161" s="53" t="s">
        <v>1305</v>
      </c>
      <c r="Z161" s="53" t="s">
        <v>1305</v>
      </c>
      <c r="AA161" s="53" t="s">
        <v>1305</v>
      </c>
      <c r="AB161" s="213" t="s">
        <v>1306</v>
      </c>
      <c r="AC161" s="53" t="s">
        <v>1307</v>
      </c>
      <c r="AD161" s="226" t="s">
        <v>586</v>
      </c>
      <c r="AE161" s="226" t="s">
        <v>587</v>
      </c>
      <c r="AF161" s="226" t="s">
        <v>634</v>
      </c>
      <c r="AG161" s="226" t="s">
        <v>1313</v>
      </c>
      <c r="AH161" s="217"/>
      <c r="AI161" s="226"/>
      <c r="AJ161" s="226" t="s">
        <v>650</v>
      </c>
      <c r="AK161" s="226" t="s">
        <v>651</v>
      </c>
      <c r="AL161" s="226" t="s">
        <v>668</v>
      </c>
      <c r="AM161" s="218">
        <v>3.9</v>
      </c>
      <c r="AN161" s="218" t="s">
        <v>1249</v>
      </c>
      <c r="AO161" s="219">
        <v>1.26</v>
      </c>
      <c r="AP161" s="226">
        <v>1500</v>
      </c>
      <c r="AQ161" s="226" t="s">
        <v>1314</v>
      </c>
      <c r="AR161" s="226" t="s">
        <v>1316</v>
      </c>
      <c r="AS161" s="226" t="s">
        <v>1486</v>
      </c>
      <c r="AT161" s="226" t="s">
        <v>1344</v>
      </c>
      <c r="AV161" s="581">
        <v>220</v>
      </c>
      <c r="AW161" s="584">
        <f t="shared" si="2"/>
        <v>277.2</v>
      </c>
    </row>
    <row r="162" spans="1:50" s="66" customFormat="1" ht="15" hidden="1" customHeight="1">
      <c r="A162" s="217">
        <v>2365</v>
      </c>
      <c r="B162" s="52" t="s">
        <v>935</v>
      </c>
      <c r="C162" s="217" t="s">
        <v>423</v>
      </c>
      <c r="D162" s="217" t="s">
        <v>372</v>
      </c>
      <c r="E162" s="217">
        <v>1</v>
      </c>
      <c r="F162" s="217"/>
      <c r="G162" s="217"/>
      <c r="H162" s="217" t="s">
        <v>211</v>
      </c>
      <c r="I162" s="217" t="s">
        <v>487</v>
      </c>
      <c r="J162" s="251" t="s">
        <v>489</v>
      </c>
      <c r="K162" s="51" t="s">
        <v>1487</v>
      </c>
      <c r="L162" s="250"/>
      <c r="M162" s="250"/>
      <c r="N162" s="263">
        <f>O162-31</f>
        <v>43691</v>
      </c>
      <c r="O162" s="320">
        <v>43722</v>
      </c>
      <c r="P162" s="533">
        <v>43799</v>
      </c>
      <c r="Q162" s="524">
        <v>43803</v>
      </c>
      <c r="R162" s="535">
        <v>43814</v>
      </c>
      <c r="S162" s="276" t="s">
        <v>220</v>
      </c>
      <c r="T162" s="53" t="s">
        <v>221</v>
      </c>
      <c r="U162" s="53" t="s">
        <v>258</v>
      </c>
      <c r="V162" s="212" t="s">
        <v>1304</v>
      </c>
      <c r="W162" s="53">
        <v>200</v>
      </c>
      <c r="X162" s="218">
        <v>21.9</v>
      </c>
      <c r="Y162" s="53" t="s">
        <v>1305</v>
      </c>
      <c r="Z162" s="53" t="s">
        <v>1305</v>
      </c>
      <c r="AA162" s="53" t="s">
        <v>1305</v>
      </c>
      <c r="AB162" s="213" t="s">
        <v>1306</v>
      </c>
      <c r="AC162" s="53" t="s">
        <v>1307</v>
      </c>
      <c r="AD162" s="226" t="s">
        <v>586</v>
      </c>
      <c r="AE162" s="226" t="s">
        <v>587</v>
      </c>
      <c r="AF162" s="226" t="s">
        <v>634</v>
      </c>
      <c r="AG162" s="226" t="s">
        <v>1313</v>
      </c>
      <c r="AH162" s="217"/>
      <c r="AI162" s="226"/>
      <c r="AJ162" s="226" t="s">
        <v>650</v>
      </c>
      <c r="AK162" s="226" t="s">
        <v>651</v>
      </c>
      <c r="AL162" s="226" t="s">
        <v>668</v>
      </c>
      <c r="AM162" s="218">
        <v>3.9</v>
      </c>
      <c r="AN162" s="218" t="s">
        <v>1249</v>
      </c>
      <c r="AO162" s="219">
        <v>1.26</v>
      </c>
      <c r="AP162" s="226">
        <v>1500</v>
      </c>
      <c r="AQ162" s="226" t="s">
        <v>1314</v>
      </c>
      <c r="AR162" s="226" t="s">
        <v>1316</v>
      </c>
      <c r="AS162" s="226" t="s">
        <v>1486</v>
      </c>
      <c r="AT162" s="226" t="s">
        <v>1344</v>
      </c>
      <c r="AV162" s="581">
        <v>115</v>
      </c>
      <c r="AW162" s="584">
        <f t="shared" si="2"/>
        <v>144.9</v>
      </c>
    </row>
    <row r="163" spans="1:50" s="66" customFormat="1" ht="15" hidden="1" customHeight="1">
      <c r="A163" s="217">
        <v>2370</v>
      </c>
      <c r="B163" s="52" t="s">
        <v>936</v>
      </c>
      <c r="C163" s="217" t="s">
        <v>425</v>
      </c>
      <c r="D163" s="217" t="s">
        <v>426</v>
      </c>
      <c r="E163" s="217">
        <v>1</v>
      </c>
      <c r="F163" s="217"/>
      <c r="G163" s="217"/>
      <c r="H163" s="217" t="s">
        <v>211</v>
      </c>
      <c r="I163" s="217" t="s">
        <v>487</v>
      </c>
      <c r="J163" s="251" t="s">
        <v>489</v>
      </c>
      <c r="K163" s="51" t="s">
        <v>1487</v>
      </c>
      <c r="L163" s="250"/>
      <c r="M163" s="250"/>
      <c r="N163" s="263">
        <f>O163-31</f>
        <v>43691</v>
      </c>
      <c r="O163" s="320">
        <v>43722</v>
      </c>
      <c r="P163" s="533">
        <v>43799</v>
      </c>
      <c r="Q163" s="524">
        <v>43803</v>
      </c>
      <c r="R163" s="535">
        <v>43814</v>
      </c>
      <c r="S163" s="276" t="s">
        <v>220</v>
      </c>
      <c r="T163" s="53" t="s">
        <v>221</v>
      </c>
      <c r="U163" s="53" t="s">
        <v>258</v>
      </c>
      <c r="V163" s="212" t="s">
        <v>1304</v>
      </c>
      <c r="W163" s="53">
        <v>200</v>
      </c>
      <c r="X163" s="218">
        <v>26.7</v>
      </c>
      <c r="Y163" s="53" t="s">
        <v>1305</v>
      </c>
      <c r="Z163" s="53" t="s">
        <v>1305</v>
      </c>
      <c r="AA163" s="53" t="s">
        <v>1305</v>
      </c>
      <c r="AB163" s="213" t="s">
        <v>1306</v>
      </c>
      <c r="AC163" s="53" t="s">
        <v>1307</v>
      </c>
      <c r="AD163" s="226" t="s">
        <v>586</v>
      </c>
      <c r="AE163" s="226" t="s">
        <v>587</v>
      </c>
      <c r="AF163" s="226" t="s">
        <v>634</v>
      </c>
      <c r="AG163" s="226" t="s">
        <v>1313</v>
      </c>
      <c r="AH163" s="217"/>
      <c r="AI163" s="226"/>
      <c r="AJ163" s="226" t="s">
        <v>650</v>
      </c>
      <c r="AK163" s="226" t="s">
        <v>651</v>
      </c>
      <c r="AL163" s="226" t="s">
        <v>668</v>
      </c>
      <c r="AM163" s="218">
        <v>3.9</v>
      </c>
      <c r="AN163" s="218" t="s">
        <v>1249</v>
      </c>
      <c r="AO163" s="219">
        <v>1.34</v>
      </c>
      <c r="AP163" s="226">
        <v>1500</v>
      </c>
      <c r="AQ163" s="226" t="s">
        <v>1314</v>
      </c>
      <c r="AR163" s="226" t="s">
        <v>1316</v>
      </c>
      <c r="AS163" s="226" t="s">
        <v>1486</v>
      </c>
      <c r="AT163" s="226" t="s">
        <v>1344</v>
      </c>
      <c r="AV163" s="581">
        <v>70</v>
      </c>
      <c r="AW163" s="584">
        <f t="shared" si="2"/>
        <v>93.800000000000011</v>
      </c>
    </row>
    <row r="164" spans="1:50" s="66" customFormat="1" ht="15" hidden="1" customHeight="1">
      <c r="A164" s="217">
        <v>2375</v>
      </c>
      <c r="B164" s="52" t="s">
        <v>937</v>
      </c>
      <c r="C164" s="217" t="s">
        <v>425</v>
      </c>
      <c r="D164" s="217" t="s">
        <v>381</v>
      </c>
      <c r="E164" s="217">
        <v>1</v>
      </c>
      <c r="F164" s="217"/>
      <c r="G164" s="217"/>
      <c r="H164" s="217" t="s">
        <v>211</v>
      </c>
      <c r="I164" s="217" t="s">
        <v>487</v>
      </c>
      <c r="J164" s="251" t="s">
        <v>489</v>
      </c>
      <c r="K164" s="51" t="s">
        <v>1487</v>
      </c>
      <c r="L164" s="250"/>
      <c r="M164" s="250"/>
      <c r="N164" s="263">
        <f>O164-31</f>
        <v>43698</v>
      </c>
      <c r="O164" s="320">
        <v>43729</v>
      </c>
      <c r="P164" s="533">
        <v>43799</v>
      </c>
      <c r="Q164" s="524">
        <v>43803</v>
      </c>
      <c r="R164" s="535">
        <v>43814</v>
      </c>
      <c r="S164" s="276" t="s">
        <v>220</v>
      </c>
      <c r="T164" s="53" t="s">
        <v>221</v>
      </c>
      <c r="U164" s="53" t="s">
        <v>258</v>
      </c>
      <c r="V164" s="212" t="s">
        <v>1304</v>
      </c>
      <c r="W164" s="53">
        <v>200</v>
      </c>
      <c r="X164" s="218" t="s">
        <v>622</v>
      </c>
      <c r="Y164" s="53" t="s">
        <v>1305</v>
      </c>
      <c r="Z164" s="53" t="s">
        <v>1305</v>
      </c>
      <c r="AA164" s="53" t="s">
        <v>1305</v>
      </c>
      <c r="AB164" s="213" t="s">
        <v>1306</v>
      </c>
      <c r="AC164" s="53" t="s">
        <v>1307</v>
      </c>
      <c r="AD164" s="226" t="s">
        <v>586</v>
      </c>
      <c r="AE164" s="226" t="s">
        <v>587</v>
      </c>
      <c r="AF164" s="226" t="s">
        <v>634</v>
      </c>
      <c r="AG164" s="226" t="s">
        <v>1313</v>
      </c>
      <c r="AH164" s="217"/>
      <c r="AI164" s="226"/>
      <c r="AJ164" s="226" t="s">
        <v>650</v>
      </c>
      <c r="AK164" s="226" t="s">
        <v>651</v>
      </c>
      <c r="AL164" s="226" t="s">
        <v>668</v>
      </c>
      <c r="AM164" s="218">
        <v>3.9</v>
      </c>
      <c r="AN164" s="218" t="s">
        <v>1249</v>
      </c>
      <c r="AO164" s="219">
        <v>1.34</v>
      </c>
      <c r="AP164" s="226">
        <v>1500</v>
      </c>
      <c r="AQ164" s="226" t="s">
        <v>1314</v>
      </c>
      <c r="AR164" s="226" t="s">
        <v>1316</v>
      </c>
      <c r="AS164" s="226" t="s">
        <v>1486</v>
      </c>
      <c r="AT164" s="226" t="s">
        <v>1344</v>
      </c>
      <c r="AV164" s="581">
        <v>95</v>
      </c>
      <c r="AW164" s="584">
        <f t="shared" si="2"/>
        <v>127.30000000000001</v>
      </c>
    </row>
    <row r="165" spans="1:50" s="66" customFormat="1" ht="15" hidden="1" customHeight="1">
      <c r="A165" s="52">
        <v>3010</v>
      </c>
      <c r="B165" s="52" t="s">
        <v>864</v>
      </c>
      <c r="C165" s="580" t="s">
        <v>427</v>
      </c>
      <c r="D165" s="580" t="s">
        <v>428</v>
      </c>
      <c r="E165" s="52">
        <v>2</v>
      </c>
      <c r="F165" s="217"/>
      <c r="G165" s="217"/>
      <c r="H165" s="217" t="s">
        <v>211</v>
      </c>
      <c r="I165" s="217" t="s">
        <v>488</v>
      </c>
      <c r="J165" s="251" t="s">
        <v>219</v>
      </c>
      <c r="K165" s="51" t="s">
        <v>1777</v>
      </c>
      <c r="L165" s="250"/>
      <c r="M165" s="250" t="s">
        <v>1469</v>
      </c>
      <c r="N165" s="620" t="s">
        <v>1790</v>
      </c>
      <c r="O165" s="321">
        <v>43736</v>
      </c>
      <c r="P165" s="533">
        <v>43834</v>
      </c>
      <c r="Q165" s="524">
        <v>43838</v>
      </c>
      <c r="R165" s="535">
        <v>43845</v>
      </c>
      <c r="S165" s="276" t="s">
        <v>220</v>
      </c>
      <c r="T165" s="65" t="s">
        <v>221</v>
      </c>
      <c r="U165" s="53" t="s">
        <v>258</v>
      </c>
      <c r="V165" s="212" t="s">
        <v>1303</v>
      </c>
      <c r="W165" s="53">
        <v>200</v>
      </c>
      <c r="X165" s="218">
        <v>0</v>
      </c>
      <c r="Y165" s="53" t="s">
        <v>1305</v>
      </c>
      <c r="Z165" s="53" t="s">
        <v>1305</v>
      </c>
      <c r="AA165" s="53" t="s">
        <v>1305</v>
      </c>
      <c r="AB165" s="213" t="s">
        <v>1306</v>
      </c>
      <c r="AC165" s="53" t="s">
        <v>1307</v>
      </c>
      <c r="AD165" s="226" t="s">
        <v>145</v>
      </c>
      <c r="AE165" s="428" t="s">
        <v>625</v>
      </c>
      <c r="AF165" s="226" t="s">
        <v>639</v>
      </c>
      <c r="AG165" s="159" t="s">
        <v>1327</v>
      </c>
      <c r="AH165" s="217"/>
      <c r="AI165" s="226"/>
      <c r="AJ165" s="226" t="s">
        <v>654</v>
      </c>
      <c r="AK165" s="226" t="s">
        <v>655</v>
      </c>
      <c r="AL165" s="226" t="s">
        <v>688</v>
      </c>
      <c r="AM165" s="218">
        <v>4.7</v>
      </c>
      <c r="AN165" s="218" t="s">
        <v>1257</v>
      </c>
      <c r="AO165" s="219">
        <v>1.25</v>
      </c>
      <c r="AP165" s="226">
        <v>3000</v>
      </c>
      <c r="AQ165" s="226" t="s">
        <v>1328</v>
      </c>
      <c r="AR165" s="226" t="s">
        <v>1329</v>
      </c>
      <c r="AS165" s="159" t="s">
        <v>1331</v>
      </c>
      <c r="AT165" s="159" t="s">
        <v>1330</v>
      </c>
      <c r="AV165" s="581">
        <v>445</v>
      </c>
      <c r="AW165" s="584">
        <f t="shared" si="2"/>
        <v>556.25</v>
      </c>
    </row>
    <row r="166" spans="1:50" s="66" customFormat="1" ht="15" hidden="1" customHeight="1">
      <c r="A166" s="52">
        <v>3015</v>
      </c>
      <c r="B166" s="52" t="s">
        <v>747</v>
      </c>
      <c r="C166" s="580" t="s">
        <v>427</v>
      </c>
      <c r="D166" s="580" t="s">
        <v>429</v>
      </c>
      <c r="E166" s="297">
        <v>1</v>
      </c>
      <c r="F166" s="217"/>
      <c r="G166" s="217"/>
      <c r="H166" s="217" t="s">
        <v>211</v>
      </c>
      <c r="I166" s="217" t="s">
        <v>488</v>
      </c>
      <c r="J166" s="251" t="s">
        <v>219</v>
      </c>
      <c r="K166" s="51" t="s">
        <v>1777</v>
      </c>
      <c r="L166" s="250"/>
      <c r="M166" s="250" t="s">
        <v>1469</v>
      </c>
      <c r="N166" s="620" t="s">
        <v>1790</v>
      </c>
      <c r="O166" s="257">
        <v>43707</v>
      </c>
      <c r="P166" s="533">
        <v>43799</v>
      </c>
      <c r="Q166" s="524">
        <v>43805</v>
      </c>
      <c r="R166" s="535">
        <v>43814</v>
      </c>
      <c r="S166" s="279" t="s">
        <v>267</v>
      </c>
      <c r="T166" s="53" t="s">
        <v>585</v>
      </c>
      <c r="U166" s="53" t="s">
        <v>585</v>
      </c>
      <c r="V166" s="212" t="s">
        <v>1308</v>
      </c>
      <c r="W166" s="53" t="s">
        <v>1309</v>
      </c>
      <c r="X166" s="218">
        <v>21</v>
      </c>
      <c r="Y166" s="53" t="s">
        <v>1310</v>
      </c>
      <c r="Z166" s="215">
        <v>21</v>
      </c>
      <c r="AA166" s="215">
        <v>20.5</v>
      </c>
      <c r="AB166" s="216" t="s">
        <v>1311</v>
      </c>
      <c r="AC166" s="216" t="s">
        <v>1312</v>
      </c>
      <c r="AD166" s="226" t="s">
        <v>145</v>
      </c>
      <c r="AE166" s="286" t="s">
        <v>625</v>
      </c>
      <c r="AF166" s="226" t="s">
        <v>639</v>
      </c>
      <c r="AG166" s="291" t="s">
        <v>1327</v>
      </c>
      <c r="AH166" s="217"/>
      <c r="AI166" s="226"/>
      <c r="AJ166" s="226" t="s">
        <v>654</v>
      </c>
      <c r="AK166" s="226" t="s">
        <v>655</v>
      </c>
      <c r="AL166" s="237" t="s">
        <v>688</v>
      </c>
      <c r="AM166" s="218">
        <v>4.7</v>
      </c>
      <c r="AN166" s="218" t="s">
        <v>1257</v>
      </c>
      <c r="AO166" s="510"/>
      <c r="AP166" s="226">
        <v>3000</v>
      </c>
      <c r="AQ166" s="226" t="s">
        <v>1328</v>
      </c>
      <c r="AR166" s="226" t="s">
        <v>1329</v>
      </c>
      <c r="AS166" s="291" t="s">
        <v>1331</v>
      </c>
      <c r="AT166" s="291" t="s">
        <v>1330</v>
      </c>
      <c r="AV166" s="581">
        <v>505</v>
      </c>
      <c r="AW166" s="584">
        <f t="shared" si="2"/>
        <v>0</v>
      </c>
      <c r="AX166" s="586">
        <f>AV166*1.25</f>
        <v>631.25</v>
      </c>
    </row>
    <row r="167" spans="1:50" s="66" customFormat="1" ht="15" hidden="1" customHeight="1">
      <c r="A167" s="52">
        <v>3020</v>
      </c>
      <c r="B167" s="52" t="s">
        <v>865</v>
      </c>
      <c r="C167" s="217" t="s">
        <v>427</v>
      </c>
      <c r="D167" s="217" t="s">
        <v>430</v>
      </c>
      <c r="E167" s="52">
        <v>1</v>
      </c>
      <c r="F167" s="217"/>
      <c r="G167" s="217"/>
      <c r="H167" s="217" t="s">
        <v>211</v>
      </c>
      <c r="I167" s="217" t="s">
        <v>488</v>
      </c>
      <c r="J167" s="251" t="s">
        <v>219</v>
      </c>
      <c r="K167" s="51" t="s">
        <v>1531</v>
      </c>
      <c r="L167" s="250"/>
      <c r="M167" s="250" t="s">
        <v>1482</v>
      </c>
      <c r="N167" s="424" t="s">
        <v>94</v>
      </c>
      <c r="O167" s="320">
        <v>43722</v>
      </c>
      <c r="P167" s="533">
        <v>43799</v>
      </c>
      <c r="Q167" s="524">
        <v>43803</v>
      </c>
      <c r="R167" s="535">
        <v>43814</v>
      </c>
      <c r="S167" s="279" t="s">
        <v>220</v>
      </c>
      <c r="T167" s="53" t="s">
        <v>221</v>
      </c>
      <c r="U167" s="53" t="s">
        <v>258</v>
      </c>
      <c r="V167" s="212" t="s">
        <v>1303</v>
      </c>
      <c r="W167" s="53">
        <v>200</v>
      </c>
      <c r="X167" s="218">
        <v>0</v>
      </c>
      <c r="Y167" s="53" t="s">
        <v>1305</v>
      </c>
      <c r="Z167" s="53" t="s">
        <v>1305</v>
      </c>
      <c r="AA167" s="53" t="s">
        <v>1305</v>
      </c>
      <c r="AB167" s="213" t="s">
        <v>1306</v>
      </c>
      <c r="AC167" s="53" t="s">
        <v>1307</v>
      </c>
      <c r="AD167" s="226" t="s">
        <v>222</v>
      </c>
      <c r="AE167" s="226" t="s">
        <v>626</v>
      </c>
      <c r="AF167" s="217">
        <v>8354</v>
      </c>
      <c r="AG167" s="217" t="s">
        <v>1323</v>
      </c>
      <c r="AH167" s="217" t="s">
        <v>1318</v>
      </c>
      <c r="AI167" s="226"/>
      <c r="AJ167" s="166" t="s">
        <v>656</v>
      </c>
      <c r="AK167" s="226" t="s">
        <v>657</v>
      </c>
      <c r="AL167" s="159" t="s">
        <v>673</v>
      </c>
      <c r="AM167" s="168">
        <v>5.75</v>
      </c>
      <c r="AN167" s="218" t="s">
        <v>1248</v>
      </c>
      <c r="AO167" s="219">
        <v>1.26</v>
      </c>
      <c r="AP167" s="226">
        <v>3000</v>
      </c>
      <c r="AQ167" s="226"/>
      <c r="AR167" s="226" t="s">
        <v>1324</v>
      </c>
      <c r="AS167" s="226" t="s">
        <v>1325</v>
      </c>
      <c r="AT167" s="226" t="s">
        <v>1326</v>
      </c>
      <c r="AV167" s="581">
        <v>425</v>
      </c>
      <c r="AW167" s="584">
        <f t="shared" si="2"/>
        <v>535.5</v>
      </c>
    </row>
    <row r="168" spans="1:50" s="66" customFormat="1" ht="15" hidden="1" customHeight="1">
      <c r="A168" s="52">
        <v>3025</v>
      </c>
      <c r="B168" s="52" t="s">
        <v>866</v>
      </c>
      <c r="C168" s="580" t="s">
        <v>427</v>
      </c>
      <c r="D168" s="580" t="s">
        <v>431</v>
      </c>
      <c r="E168" s="52" t="s">
        <v>1485</v>
      </c>
      <c r="F168" s="217"/>
      <c r="G168" s="217"/>
      <c r="H168" s="217" t="s">
        <v>211</v>
      </c>
      <c r="I168" s="217" t="s">
        <v>488</v>
      </c>
      <c r="J168" s="251" t="s">
        <v>219</v>
      </c>
      <c r="K168" s="425" t="s">
        <v>1778</v>
      </c>
      <c r="L168" s="250"/>
      <c r="M168" s="250" t="s">
        <v>1469</v>
      </c>
      <c r="N168" s="424" t="s">
        <v>94</v>
      </c>
      <c r="O168" s="323">
        <v>43679</v>
      </c>
      <c r="P168" s="533">
        <v>43771</v>
      </c>
      <c r="Q168" s="524">
        <v>43775</v>
      </c>
      <c r="R168" s="535">
        <v>43784</v>
      </c>
      <c r="S168" s="279" t="s">
        <v>220</v>
      </c>
      <c r="T168" s="53" t="s">
        <v>221</v>
      </c>
      <c r="U168" s="53" t="s">
        <v>258</v>
      </c>
      <c r="V168" s="212" t="s">
        <v>1303</v>
      </c>
      <c r="W168" s="53">
        <v>200</v>
      </c>
      <c r="X168" s="218">
        <v>0</v>
      </c>
      <c r="Y168" s="53" t="s">
        <v>1305</v>
      </c>
      <c r="Z168" s="53" t="s">
        <v>1305</v>
      </c>
      <c r="AA168" s="53" t="s">
        <v>1305</v>
      </c>
      <c r="AB168" s="213" t="s">
        <v>1306</v>
      </c>
      <c r="AC168" s="53" t="s">
        <v>1307</v>
      </c>
      <c r="AD168" s="226" t="s">
        <v>145</v>
      </c>
      <c r="AE168" s="428" t="s">
        <v>625</v>
      </c>
      <c r="AF168" s="226" t="s">
        <v>639</v>
      </c>
      <c r="AG168" s="159" t="s">
        <v>1327</v>
      </c>
      <c r="AH168" s="217"/>
      <c r="AI168" s="226"/>
      <c r="AJ168" s="226" t="s">
        <v>654</v>
      </c>
      <c r="AK168" s="226" t="s">
        <v>655</v>
      </c>
      <c r="AL168" s="226" t="s">
        <v>688</v>
      </c>
      <c r="AM168" s="218">
        <v>4.7</v>
      </c>
      <c r="AN168" s="218" t="s">
        <v>1257</v>
      </c>
      <c r="AO168" s="219">
        <v>1.25</v>
      </c>
      <c r="AP168" s="226">
        <v>3000</v>
      </c>
      <c r="AQ168" s="226" t="s">
        <v>1328</v>
      </c>
      <c r="AR168" s="226" t="s">
        <v>1329</v>
      </c>
      <c r="AS168" s="159" t="s">
        <v>1331</v>
      </c>
      <c r="AT168" s="159" t="s">
        <v>1330</v>
      </c>
      <c r="AV168" s="581">
        <v>410</v>
      </c>
      <c r="AW168" s="584">
        <f t="shared" si="2"/>
        <v>512.5</v>
      </c>
      <c r="AX168" s="586"/>
    </row>
    <row r="169" spans="1:50" s="66" customFormat="1" ht="15" hidden="1" customHeight="1">
      <c r="A169" s="52">
        <v>3030</v>
      </c>
      <c r="B169" s="52" t="s">
        <v>867</v>
      </c>
      <c r="C169" s="217" t="s">
        <v>427</v>
      </c>
      <c r="D169" s="217" t="s">
        <v>432</v>
      </c>
      <c r="E169" s="297" t="s">
        <v>1485</v>
      </c>
      <c r="F169" s="217"/>
      <c r="G169" s="217"/>
      <c r="H169" s="217" t="s">
        <v>211</v>
      </c>
      <c r="I169" s="217" t="s">
        <v>488</v>
      </c>
      <c r="J169" s="251" t="s">
        <v>219</v>
      </c>
      <c r="K169" s="195" t="s">
        <v>1474</v>
      </c>
      <c r="L169" s="250"/>
      <c r="M169" s="250" t="s">
        <v>1468</v>
      </c>
      <c r="N169" s="424" t="s">
        <v>94</v>
      </c>
      <c r="O169" s="439">
        <v>43679</v>
      </c>
      <c r="P169" s="533">
        <v>43771</v>
      </c>
      <c r="Q169" s="524">
        <v>43777</v>
      </c>
      <c r="R169" s="535">
        <v>43784</v>
      </c>
      <c r="S169" s="279" t="s">
        <v>267</v>
      </c>
      <c r="T169" s="53" t="s">
        <v>585</v>
      </c>
      <c r="U169" s="53" t="s">
        <v>585</v>
      </c>
      <c r="V169" s="212" t="s">
        <v>1308</v>
      </c>
      <c r="W169" s="53" t="s">
        <v>1309</v>
      </c>
      <c r="X169" s="218">
        <v>21</v>
      </c>
      <c r="Y169" s="53" t="s">
        <v>1310</v>
      </c>
      <c r="Z169" s="215">
        <v>21</v>
      </c>
      <c r="AA169" s="215">
        <v>20.5</v>
      </c>
      <c r="AB169" s="216" t="s">
        <v>1311</v>
      </c>
      <c r="AC169" s="216" t="s">
        <v>1312</v>
      </c>
      <c r="AD169" s="226" t="s">
        <v>145</v>
      </c>
      <c r="AE169" s="286" t="s">
        <v>627</v>
      </c>
      <c r="AF169" s="159" t="s">
        <v>1332</v>
      </c>
      <c r="AG169" s="291" t="s">
        <v>1327</v>
      </c>
      <c r="AH169" s="52"/>
      <c r="AI169" s="159"/>
      <c r="AJ169" s="159" t="s">
        <v>658</v>
      </c>
      <c r="AK169" s="159" t="s">
        <v>659</v>
      </c>
      <c r="AL169" s="291" t="s">
        <v>688</v>
      </c>
      <c r="AM169" s="168">
        <v>5.25</v>
      </c>
      <c r="AN169" s="168" t="s">
        <v>1253</v>
      </c>
      <c r="AO169" s="511"/>
      <c r="AP169" s="226">
        <v>3000</v>
      </c>
      <c r="AQ169" s="226" t="s">
        <v>1328</v>
      </c>
      <c r="AR169" s="226" t="s">
        <v>1329</v>
      </c>
      <c r="AS169" s="291" t="s">
        <v>1331</v>
      </c>
      <c r="AT169" s="291" t="s">
        <v>1330</v>
      </c>
      <c r="AV169" s="581">
        <v>285</v>
      </c>
      <c r="AW169" s="584">
        <f t="shared" si="2"/>
        <v>0</v>
      </c>
      <c r="AX169" s="586">
        <f>AV169*1.3</f>
        <v>370.5</v>
      </c>
    </row>
    <row r="170" spans="1:50" s="66" customFormat="1" ht="15" hidden="1" customHeight="1">
      <c r="A170" s="52">
        <v>3035</v>
      </c>
      <c r="B170" s="52" t="s">
        <v>868</v>
      </c>
      <c r="C170" s="217" t="s">
        <v>433</v>
      </c>
      <c r="D170" s="217" t="s">
        <v>434</v>
      </c>
      <c r="E170" s="52">
        <v>1</v>
      </c>
      <c r="F170" s="217"/>
      <c r="G170" s="217"/>
      <c r="H170" s="217" t="s">
        <v>211</v>
      </c>
      <c r="I170" s="217" t="s">
        <v>488</v>
      </c>
      <c r="J170" s="251" t="s">
        <v>219</v>
      </c>
      <c r="K170" s="51" t="s">
        <v>1473</v>
      </c>
      <c r="L170" s="250"/>
      <c r="M170" s="250" t="s">
        <v>1466</v>
      </c>
      <c r="N170" s="424" t="s">
        <v>1789</v>
      </c>
      <c r="O170" s="320">
        <v>43729</v>
      </c>
      <c r="P170" s="533">
        <v>43799</v>
      </c>
      <c r="Q170" s="524">
        <v>43803</v>
      </c>
      <c r="R170" s="535">
        <v>43814</v>
      </c>
      <c r="S170" s="279" t="s">
        <v>220</v>
      </c>
      <c r="T170" s="53" t="s">
        <v>221</v>
      </c>
      <c r="U170" s="53" t="s">
        <v>258</v>
      </c>
      <c r="V170" s="212" t="s">
        <v>1303</v>
      </c>
      <c r="W170" s="53">
        <v>200</v>
      </c>
      <c r="X170" s="218">
        <v>0</v>
      </c>
      <c r="Y170" s="53" t="s">
        <v>1305</v>
      </c>
      <c r="Z170" s="53" t="s">
        <v>1305</v>
      </c>
      <c r="AA170" s="53" t="s">
        <v>1305</v>
      </c>
      <c r="AB170" s="213" t="s">
        <v>1306</v>
      </c>
      <c r="AC170" s="53" t="s">
        <v>1307</v>
      </c>
      <c r="AD170" s="226" t="s">
        <v>145</v>
      </c>
      <c r="AE170" s="286" t="s">
        <v>1333</v>
      </c>
      <c r="AF170" s="226" t="s">
        <v>641</v>
      </c>
      <c r="AG170" s="159" t="s">
        <v>1327</v>
      </c>
      <c r="AH170" s="217"/>
      <c r="AI170" s="226"/>
      <c r="AJ170" s="226" t="s">
        <v>654</v>
      </c>
      <c r="AK170" s="226" t="s">
        <v>655</v>
      </c>
      <c r="AL170" s="226" t="s">
        <v>688</v>
      </c>
      <c r="AM170" s="218">
        <v>4.7</v>
      </c>
      <c r="AN170" s="218" t="s">
        <v>1257</v>
      </c>
      <c r="AO170" s="219">
        <v>1.1200000000000001</v>
      </c>
      <c r="AP170" s="226">
        <v>3000</v>
      </c>
      <c r="AQ170" s="226" t="s">
        <v>1328</v>
      </c>
      <c r="AR170" s="226" t="s">
        <v>1329</v>
      </c>
      <c r="AS170" s="159" t="s">
        <v>1331</v>
      </c>
      <c r="AT170" s="226" t="s">
        <v>1330</v>
      </c>
      <c r="AV170" s="581">
        <v>150</v>
      </c>
      <c r="AW170" s="584">
        <f t="shared" si="2"/>
        <v>168.00000000000003</v>
      </c>
    </row>
    <row r="171" spans="1:50" s="66" customFormat="1" ht="15" hidden="1" customHeight="1">
      <c r="A171" s="52">
        <v>3040</v>
      </c>
      <c r="B171" s="52" t="s">
        <v>869</v>
      </c>
      <c r="C171" s="217" t="s">
        <v>433</v>
      </c>
      <c r="D171" s="217" t="s">
        <v>435</v>
      </c>
      <c r="E171" s="52">
        <v>1</v>
      </c>
      <c r="F171" s="217"/>
      <c r="G171" s="217"/>
      <c r="H171" s="217" t="s">
        <v>211</v>
      </c>
      <c r="I171" s="217" t="s">
        <v>488</v>
      </c>
      <c r="J171" s="251" t="s">
        <v>219</v>
      </c>
      <c r="K171" s="195" t="s">
        <v>1531</v>
      </c>
      <c r="L171" s="250"/>
      <c r="M171" s="250" t="s">
        <v>1482</v>
      </c>
      <c r="N171" s="424" t="s">
        <v>94</v>
      </c>
      <c r="O171" s="320">
        <v>43722</v>
      </c>
      <c r="P171" s="533">
        <v>43799</v>
      </c>
      <c r="Q171" s="524">
        <v>43803</v>
      </c>
      <c r="R171" s="535">
        <v>43814</v>
      </c>
      <c r="S171" s="279" t="s">
        <v>220</v>
      </c>
      <c r="T171" s="53" t="s">
        <v>221</v>
      </c>
      <c r="U171" s="53" t="s">
        <v>258</v>
      </c>
      <c r="V171" s="212" t="s">
        <v>1303</v>
      </c>
      <c r="W171" s="53">
        <v>200</v>
      </c>
      <c r="X171" s="218">
        <v>0</v>
      </c>
      <c r="Y171" s="53" t="s">
        <v>1305</v>
      </c>
      <c r="Z171" s="53" t="s">
        <v>1305</v>
      </c>
      <c r="AA171" s="53" t="s">
        <v>1305</v>
      </c>
      <c r="AB171" s="213" t="s">
        <v>1306</v>
      </c>
      <c r="AC171" s="53" t="s">
        <v>1307</v>
      </c>
      <c r="AD171" s="226" t="s">
        <v>222</v>
      </c>
      <c r="AE171" s="286" t="s">
        <v>626</v>
      </c>
      <c r="AF171" s="217">
        <v>8354</v>
      </c>
      <c r="AG171" s="217" t="s">
        <v>1323</v>
      </c>
      <c r="AH171" s="217" t="s">
        <v>1318</v>
      </c>
      <c r="AI171" s="226"/>
      <c r="AJ171" s="166" t="s">
        <v>656</v>
      </c>
      <c r="AK171" s="226" t="s">
        <v>657</v>
      </c>
      <c r="AL171" s="159" t="s">
        <v>673</v>
      </c>
      <c r="AM171" s="168">
        <v>5.75</v>
      </c>
      <c r="AN171" s="218" t="s">
        <v>1248</v>
      </c>
      <c r="AO171" s="219">
        <v>1.26</v>
      </c>
      <c r="AP171" s="226">
        <v>3000</v>
      </c>
      <c r="AQ171" s="226"/>
      <c r="AR171" s="226" t="s">
        <v>1324</v>
      </c>
      <c r="AS171" s="226" t="s">
        <v>1325</v>
      </c>
      <c r="AT171" s="226" t="s">
        <v>1326</v>
      </c>
      <c r="AV171" s="581">
        <v>420</v>
      </c>
      <c r="AW171" s="584">
        <f t="shared" si="2"/>
        <v>529.20000000000005</v>
      </c>
    </row>
    <row r="172" spans="1:50" s="66" customFormat="1" ht="15" hidden="1" customHeight="1">
      <c r="A172" s="52">
        <v>3045</v>
      </c>
      <c r="B172" s="52" t="s">
        <v>870</v>
      </c>
      <c r="C172" s="580" t="s">
        <v>433</v>
      </c>
      <c r="D172" s="580" t="s">
        <v>436</v>
      </c>
      <c r="E172" s="297" t="s">
        <v>1485</v>
      </c>
      <c r="F172" s="217"/>
      <c r="G172" s="217"/>
      <c r="H172" s="217" t="s">
        <v>211</v>
      </c>
      <c r="I172" s="217" t="s">
        <v>488</v>
      </c>
      <c r="J172" s="251" t="s">
        <v>219</v>
      </c>
      <c r="K172" s="51" t="s">
        <v>1777</v>
      </c>
      <c r="L172" s="250"/>
      <c r="M172" s="250" t="s">
        <v>1469</v>
      </c>
      <c r="N172" s="620" t="s">
        <v>1790</v>
      </c>
      <c r="O172" s="439">
        <v>43679</v>
      </c>
      <c r="P172" s="533">
        <v>43771</v>
      </c>
      <c r="Q172" s="524">
        <v>43777</v>
      </c>
      <c r="R172" s="535">
        <v>43784</v>
      </c>
      <c r="S172" s="279" t="s">
        <v>267</v>
      </c>
      <c r="T172" s="53" t="s">
        <v>585</v>
      </c>
      <c r="U172" s="53" t="s">
        <v>585</v>
      </c>
      <c r="V172" s="212" t="s">
        <v>1308</v>
      </c>
      <c r="W172" s="53" t="s">
        <v>1309</v>
      </c>
      <c r="X172" s="218">
        <v>21</v>
      </c>
      <c r="Y172" s="53" t="s">
        <v>1310</v>
      </c>
      <c r="Z172" s="215">
        <v>21</v>
      </c>
      <c r="AA172" s="215">
        <v>20.5</v>
      </c>
      <c r="AB172" s="216" t="s">
        <v>1311</v>
      </c>
      <c r="AC172" s="216" t="s">
        <v>1312</v>
      </c>
      <c r="AD172" s="226" t="s">
        <v>145</v>
      </c>
      <c r="AE172" s="286" t="s">
        <v>625</v>
      </c>
      <c r="AF172" s="226" t="s">
        <v>639</v>
      </c>
      <c r="AG172" s="291" t="s">
        <v>1327</v>
      </c>
      <c r="AH172" s="217"/>
      <c r="AI172" s="226"/>
      <c r="AJ172" s="226" t="s">
        <v>654</v>
      </c>
      <c r="AK172" s="226" t="s">
        <v>655</v>
      </c>
      <c r="AL172" s="237" t="s">
        <v>688</v>
      </c>
      <c r="AM172" s="218">
        <v>4.7</v>
      </c>
      <c r="AN172" s="218" t="s">
        <v>1257</v>
      </c>
      <c r="AO172" s="510"/>
      <c r="AP172" s="226">
        <v>3000</v>
      </c>
      <c r="AQ172" s="226" t="s">
        <v>1328</v>
      </c>
      <c r="AR172" s="226" t="s">
        <v>1329</v>
      </c>
      <c r="AS172" s="291" t="s">
        <v>1331</v>
      </c>
      <c r="AT172" s="237" t="s">
        <v>1330</v>
      </c>
      <c r="AV172" s="581">
        <v>590</v>
      </c>
      <c r="AW172" s="584">
        <f t="shared" si="2"/>
        <v>0</v>
      </c>
      <c r="AX172" s="586">
        <f>AV172*1.3</f>
        <v>767</v>
      </c>
    </row>
    <row r="173" spans="1:50" s="66" customFormat="1" ht="15" hidden="1" customHeight="1">
      <c r="A173" s="52">
        <v>3050</v>
      </c>
      <c r="B173" s="52" t="s">
        <v>871</v>
      </c>
      <c r="C173" s="217" t="s">
        <v>433</v>
      </c>
      <c r="D173" s="217" t="s">
        <v>437</v>
      </c>
      <c r="E173" s="52" t="s">
        <v>1485</v>
      </c>
      <c r="F173" s="217"/>
      <c r="G173" s="217"/>
      <c r="H173" s="217" t="s">
        <v>211</v>
      </c>
      <c r="I173" s="217" t="s">
        <v>488</v>
      </c>
      <c r="J173" s="251" t="s">
        <v>219</v>
      </c>
      <c r="K173" s="195" t="s">
        <v>1461</v>
      </c>
      <c r="L173" s="250"/>
      <c r="M173" s="250" t="s">
        <v>1465</v>
      </c>
      <c r="N173" s="424" t="s">
        <v>1565</v>
      </c>
      <c r="O173" s="323">
        <v>43673</v>
      </c>
      <c r="P173" s="533">
        <v>43771</v>
      </c>
      <c r="Q173" s="524">
        <v>43775</v>
      </c>
      <c r="R173" s="535">
        <v>43784</v>
      </c>
      <c r="S173" s="279" t="s">
        <v>220</v>
      </c>
      <c r="T173" s="53" t="s">
        <v>221</v>
      </c>
      <c r="U173" s="53" t="s">
        <v>258</v>
      </c>
      <c r="V173" s="212" t="s">
        <v>1303</v>
      </c>
      <c r="W173" s="53">
        <v>200</v>
      </c>
      <c r="X173" s="218">
        <v>0</v>
      </c>
      <c r="Y173" s="53" t="s">
        <v>1305</v>
      </c>
      <c r="Z173" s="53" t="s">
        <v>1305</v>
      </c>
      <c r="AA173" s="53" t="s">
        <v>1305</v>
      </c>
      <c r="AB173" s="213" t="s">
        <v>1306</v>
      </c>
      <c r="AC173" s="53" t="s">
        <v>1307</v>
      </c>
      <c r="AD173" s="226" t="s">
        <v>145</v>
      </c>
      <c r="AE173" s="428" t="s">
        <v>1334</v>
      </c>
      <c r="AF173" s="226" t="s">
        <v>642</v>
      </c>
      <c r="AG173" s="226" t="s">
        <v>1327</v>
      </c>
      <c r="AH173" s="217"/>
      <c r="AI173" s="226"/>
      <c r="AJ173" s="226" t="s">
        <v>660</v>
      </c>
      <c r="AK173" s="226" t="s">
        <v>1178</v>
      </c>
      <c r="AL173" s="226" t="s">
        <v>670</v>
      </c>
      <c r="AM173" s="218">
        <v>4.91</v>
      </c>
      <c r="AN173" s="218" t="s">
        <v>1244</v>
      </c>
      <c r="AO173" s="219">
        <v>1.1499999999999999</v>
      </c>
      <c r="AP173" s="226">
        <v>3000</v>
      </c>
      <c r="AQ173" s="226" t="s">
        <v>1328</v>
      </c>
      <c r="AR173" s="226" t="s">
        <v>1329</v>
      </c>
      <c r="AS173" s="159" t="s">
        <v>1331</v>
      </c>
      <c r="AT173" s="226" t="s">
        <v>1330</v>
      </c>
      <c r="AV173" s="581">
        <v>160</v>
      </c>
      <c r="AW173" s="584">
        <f t="shared" si="2"/>
        <v>184</v>
      </c>
    </row>
    <row r="174" spans="1:50" s="66" customFormat="1" ht="15" hidden="1" customHeight="1">
      <c r="A174" s="52">
        <v>3060</v>
      </c>
      <c r="B174" s="52" t="s">
        <v>872</v>
      </c>
      <c r="C174" s="217" t="s">
        <v>439</v>
      </c>
      <c r="D174" s="217" t="s">
        <v>434</v>
      </c>
      <c r="E174" s="52">
        <v>1</v>
      </c>
      <c r="F174" s="217"/>
      <c r="G174" s="217"/>
      <c r="H174" s="217" t="s">
        <v>211</v>
      </c>
      <c r="I174" s="217" t="s">
        <v>488</v>
      </c>
      <c r="J174" s="251" t="s">
        <v>219</v>
      </c>
      <c r="K174" s="195" t="s">
        <v>1463</v>
      </c>
      <c r="L174" s="250"/>
      <c r="M174" s="250" t="s">
        <v>1466</v>
      </c>
      <c r="N174" s="424" t="s">
        <v>1789</v>
      </c>
      <c r="O174" s="320">
        <v>43729</v>
      </c>
      <c r="P174" s="533">
        <v>43799</v>
      </c>
      <c r="Q174" s="524">
        <v>43803</v>
      </c>
      <c r="R174" s="535">
        <v>43814</v>
      </c>
      <c r="S174" s="279" t="s">
        <v>220</v>
      </c>
      <c r="T174" s="53" t="s">
        <v>221</v>
      </c>
      <c r="U174" s="53" t="s">
        <v>258</v>
      </c>
      <c r="V174" s="212" t="s">
        <v>1303</v>
      </c>
      <c r="W174" s="53">
        <v>200</v>
      </c>
      <c r="X174" s="218">
        <v>0</v>
      </c>
      <c r="Y174" s="53" t="s">
        <v>1305</v>
      </c>
      <c r="Z174" s="53" t="s">
        <v>1305</v>
      </c>
      <c r="AA174" s="53" t="s">
        <v>1305</v>
      </c>
      <c r="AB174" s="213" t="s">
        <v>1306</v>
      </c>
      <c r="AC174" s="53" t="s">
        <v>1307</v>
      </c>
      <c r="AD174" s="226" t="s">
        <v>145</v>
      </c>
      <c r="AE174" s="286" t="s">
        <v>1333</v>
      </c>
      <c r="AF174" s="226" t="s">
        <v>641</v>
      </c>
      <c r="AG174" s="226" t="s">
        <v>1327</v>
      </c>
      <c r="AH174" s="217"/>
      <c r="AI174" s="226"/>
      <c r="AJ174" s="226" t="s">
        <v>654</v>
      </c>
      <c r="AK174" s="226" t="s">
        <v>655</v>
      </c>
      <c r="AL174" s="226" t="s">
        <v>688</v>
      </c>
      <c r="AM174" s="218">
        <v>4.7</v>
      </c>
      <c r="AN174" s="218" t="s">
        <v>1257</v>
      </c>
      <c r="AO174" s="219">
        <v>1.1599999999999999</v>
      </c>
      <c r="AP174" s="226">
        <v>3000</v>
      </c>
      <c r="AQ174" s="226" t="s">
        <v>1328</v>
      </c>
      <c r="AR174" s="226" t="s">
        <v>1329</v>
      </c>
      <c r="AS174" s="159" t="s">
        <v>1331</v>
      </c>
      <c r="AT174" s="226" t="s">
        <v>1330</v>
      </c>
      <c r="AV174" s="581">
        <v>520</v>
      </c>
      <c r="AW174" s="584">
        <f t="shared" si="2"/>
        <v>603.19999999999993</v>
      </c>
    </row>
    <row r="175" spans="1:50" s="66" customFormat="1" ht="15" hidden="1" customHeight="1">
      <c r="A175" s="52">
        <v>3065</v>
      </c>
      <c r="B175" s="52" t="s">
        <v>873</v>
      </c>
      <c r="C175" s="580" t="s">
        <v>439</v>
      </c>
      <c r="D175" s="580" t="s">
        <v>429</v>
      </c>
      <c r="E175" s="297">
        <v>1</v>
      </c>
      <c r="F175" s="217"/>
      <c r="G175" s="217"/>
      <c r="H175" s="217" t="s">
        <v>211</v>
      </c>
      <c r="I175" s="217" t="s">
        <v>488</v>
      </c>
      <c r="J175" s="251" t="s">
        <v>219</v>
      </c>
      <c r="K175" s="51" t="s">
        <v>1777</v>
      </c>
      <c r="L175" s="250"/>
      <c r="M175" s="250" t="s">
        <v>1469</v>
      </c>
      <c r="N175" s="620" t="s">
        <v>1790</v>
      </c>
      <c r="O175" s="257">
        <v>43707</v>
      </c>
      <c r="P175" s="533">
        <v>43799</v>
      </c>
      <c r="Q175" s="524">
        <v>43805</v>
      </c>
      <c r="R175" s="535">
        <v>43814</v>
      </c>
      <c r="S175" s="279" t="s">
        <v>267</v>
      </c>
      <c r="T175" s="53" t="s">
        <v>585</v>
      </c>
      <c r="U175" s="53" t="s">
        <v>585</v>
      </c>
      <c r="V175" s="212" t="s">
        <v>1308</v>
      </c>
      <c r="W175" s="53" t="s">
        <v>1309</v>
      </c>
      <c r="X175" s="218">
        <v>21</v>
      </c>
      <c r="Y175" s="53" t="s">
        <v>1310</v>
      </c>
      <c r="Z175" s="215">
        <v>21</v>
      </c>
      <c r="AA175" s="215">
        <v>20.5</v>
      </c>
      <c r="AB175" s="216" t="s">
        <v>1311</v>
      </c>
      <c r="AC175" s="216" t="s">
        <v>1312</v>
      </c>
      <c r="AD175" s="226" t="s">
        <v>145</v>
      </c>
      <c r="AE175" s="286" t="s">
        <v>625</v>
      </c>
      <c r="AF175" s="226" t="s">
        <v>639</v>
      </c>
      <c r="AG175" s="237" t="s">
        <v>1327</v>
      </c>
      <c r="AH175" s="217"/>
      <c r="AI175" s="226"/>
      <c r="AJ175" s="226" t="s">
        <v>654</v>
      </c>
      <c r="AK175" s="226" t="s">
        <v>655</v>
      </c>
      <c r="AL175" s="237" t="s">
        <v>688</v>
      </c>
      <c r="AM175" s="218">
        <v>4.7</v>
      </c>
      <c r="AN175" s="218" t="s">
        <v>1257</v>
      </c>
      <c r="AO175" s="510"/>
      <c r="AP175" s="226">
        <v>3000</v>
      </c>
      <c r="AQ175" s="226" t="s">
        <v>1328</v>
      </c>
      <c r="AR175" s="226" t="s">
        <v>1329</v>
      </c>
      <c r="AS175" s="291" t="s">
        <v>1331</v>
      </c>
      <c r="AT175" s="237" t="s">
        <v>1330</v>
      </c>
      <c r="AV175" s="581">
        <v>335</v>
      </c>
      <c r="AW175" s="584">
        <f t="shared" si="2"/>
        <v>0</v>
      </c>
      <c r="AX175" s="586">
        <f>AV175*1.3</f>
        <v>435.5</v>
      </c>
    </row>
    <row r="176" spans="1:50" s="66" customFormat="1" ht="15" hidden="1" customHeight="1">
      <c r="A176" s="52">
        <v>3070</v>
      </c>
      <c r="B176" s="52" t="s">
        <v>874</v>
      </c>
      <c r="C176" s="217" t="s">
        <v>439</v>
      </c>
      <c r="D176" s="217" t="s">
        <v>440</v>
      </c>
      <c r="E176" s="52" t="s">
        <v>1485</v>
      </c>
      <c r="F176" s="217"/>
      <c r="G176" s="217"/>
      <c r="H176" s="217" t="s">
        <v>211</v>
      </c>
      <c r="I176" s="217" t="s">
        <v>488</v>
      </c>
      <c r="J176" s="251" t="s">
        <v>219</v>
      </c>
      <c r="K176" s="425" t="s">
        <v>1555</v>
      </c>
      <c r="L176" s="427" t="s">
        <v>1557</v>
      </c>
      <c r="M176" s="250"/>
      <c r="N176" s="424" t="s">
        <v>94</v>
      </c>
      <c r="O176" s="323">
        <v>43679</v>
      </c>
      <c r="P176" s="533">
        <v>43771</v>
      </c>
      <c r="Q176" s="524">
        <v>43775</v>
      </c>
      <c r="R176" s="535">
        <v>43784</v>
      </c>
      <c r="S176" s="279" t="s">
        <v>220</v>
      </c>
      <c r="T176" s="53" t="s">
        <v>221</v>
      </c>
      <c r="U176" s="53" t="s">
        <v>258</v>
      </c>
      <c r="V176" s="212" t="s">
        <v>1303</v>
      </c>
      <c r="W176" s="53">
        <v>200</v>
      </c>
      <c r="X176" s="218">
        <v>23</v>
      </c>
      <c r="Y176" s="53" t="s">
        <v>1305</v>
      </c>
      <c r="Z176" s="53" t="s">
        <v>1305</v>
      </c>
      <c r="AA176" s="53" t="s">
        <v>1305</v>
      </c>
      <c r="AB176" s="213" t="s">
        <v>1306</v>
      </c>
      <c r="AC176" s="53" t="s">
        <v>1307</v>
      </c>
      <c r="AD176" s="226" t="s">
        <v>599</v>
      </c>
      <c r="AE176" s="226" t="s">
        <v>629</v>
      </c>
      <c r="AF176" s="226" t="s">
        <v>211</v>
      </c>
      <c r="AG176" s="226" t="s">
        <v>1317</v>
      </c>
      <c r="AH176" s="217" t="s">
        <v>1318</v>
      </c>
      <c r="AI176" s="226"/>
      <c r="AJ176" s="222" t="s">
        <v>661</v>
      </c>
      <c r="AK176" s="156" t="s">
        <v>662</v>
      </c>
      <c r="AL176" s="221" t="s">
        <v>673</v>
      </c>
      <c r="AM176" s="220">
        <v>5.6</v>
      </c>
      <c r="AN176" s="218" t="s">
        <v>1258</v>
      </c>
      <c r="AO176" s="219">
        <v>1.22</v>
      </c>
      <c r="AP176" s="220" t="s">
        <v>1322</v>
      </c>
      <c r="AQ176" s="220" t="s">
        <v>1314</v>
      </c>
      <c r="AR176" s="226" t="s">
        <v>1319</v>
      </c>
      <c r="AS176" s="226" t="s">
        <v>1320</v>
      </c>
      <c r="AT176" s="226" t="s">
        <v>1321</v>
      </c>
      <c r="AV176" s="581">
        <v>155</v>
      </c>
      <c r="AW176" s="584">
        <f t="shared" si="2"/>
        <v>189.1</v>
      </c>
    </row>
    <row r="177" spans="1:50" s="66" customFormat="1" ht="15" hidden="1" customHeight="1">
      <c r="A177" s="52">
        <v>3075</v>
      </c>
      <c r="B177" s="52" t="s">
        <v>1550</v>
      </c>
      <c r="C177" s="580" t="s">
        <v>439</v>
      </c>
      <c r="D177" s="580" t="s">
        <v>445</v>
      </c>
      <c r="E177" s="52" t="s">
        <v>1485</v>
      </c>
      <c r="F177" s="217"/>
      <c r="G177" s="152">
        <v>43622</v>
      </c>
      <c r="H177" s="217" t="s">
        <v>211</v>
      </c>
      <c r="I177" s="217" t="s">
        <v>488</v>
      </c>
      <c r="J177" s="251" t="s">
        <v>219</v>
      </c>
      <c r="K177" s="425" t="s">
        <v>1778</v>
      </c>
      <c r="L177" s="426" t="s">
        <v>211</v>
      </c>
      <c r="M177" s="250"/>
      <c r="N177" s="424" t="s">
        <v>94</v>
      </c>
      <c r="O177" s="323">
        <v>43673</v>
      </c>
      <c r="P177" s="533">
        <v>43771</v>
      </c>
      <c r="Q177" s="524">
        <v>43775</v>
      </c>
      <c r="R177" s="535">
        <v>43784</v>
      </c>
      <c r="S177" s="279" t="s">
        <v>220</v>
      </c>
      <c r="T177" s="53" t="s">
        <v>221</v>
      </c>
      <c r="U177" s="53" t="s">
        <v>258</v>
      </c>
      <c r="V177" s="212" t="s">
        <v>1303</v>
      </c>
      <c r="W177" s="53">
        <v>200</v>
      </c>
      <c r="X177" s="218">
        <v>0</v>
      </c>
      <c r="Y177" s="53" t="s">
        <v>1305</v>
      </c>
      <c r="Z177" s="53" t="s">
        <v>1305</v>
      </c>
      <c r="AA177" s="53" t="s">
        <v>1305</v>
      </c>
      <c r="AB177" s="213" t="s">
        <v>1306</v>
      </c>
      <c r="AC177" s="53" t="s">
        <v>1307</v>
      </c>
      <c r="AD177" s="226" t="s">
        <v>145</v>
      </c>
      <c r="AE177" s="428" t="s">
        <v>625</v>
      </c>
      <c r="AF177" s="226" t="s">
        <v>639</v>
      </c>
      <c r="AG177" s="226" t="s">
        <v>1327</v>
      </c>
      <c r="AH177" s="217"/>
      <c r="AI177" s="226"/>
      <c r="AJ177" s="226" t="s">
        <v>654</v>
      </c>
      <c r="AK177" s="226" t="s">
        <v>655</v>
      </c>
      <c r="AL177" s="226" t="s">
        <v>688</v>
      </c>
      <c r="AM177" s="218">
        <v>4.7</v>
      </c>
      <c r="AN177" s="218" t="s">
        <v>1257</v>
      </c>
      <c r="AO177" s="219">
        <v>1.3</v>
      </c>
      <c r="AP177" s="226">
        <v>3000</v>
      </c>
      <c r="AQ177" s="226" t="s">
        <v>1328</v>
      </c>
      <c r="AR177" s="226" t="s">
        <v>1329</v>
      </c>
      <c r="AS177" s="159" t="s">
        <v>1331</v>
      </c>
      <c r="AT177" s="226" t="s">
        <v>1330</v>
      </c>
      <c r="AV177" s="582">
        <v>610</v>
      </c>
      <c r="AW177" s="584">
        <f t="shared" si="2"/>
        <v>793</v>
      </c>
      <c r="AX177" s="586"/>
    </row>
    <row r="178" spans="1:50" s="66" customFormat="1" ht="15" hidden="1" customHeight="1">
      <c r="A178" s="52">
        <v>3080</v>
      </c>
      <c r="B178" s="52" t="s">
        <v>748</v>
      </c>
      <c r="C178" s="580" t="s">
        <v>443</v>
      </c>
      <c r="D178" s="580" t="s">
        <v>444</v>
      </c>
      <c r="E178" s="52">
        <v>2</v>
      </c>
      <c r="F178" s="217"/>
      <c r="G178" s="217"/>
      <c r="H178" s="217" t="s">
        <v>211</v>
      </c>
      <c r="I178" s="217" t="s">
        <v>488</v>
      </c>
      <c r="J178" s="251" t="s">
        <v>219</v>
      </c>
      <c r="K178" s="51" t="s">
        <v>1777</v>
      </c>
      <c r="L178" s="250"/>
      <c r="M178" s="250" t="s">
        <v>1469</v>
      </c>
      <c r="N178" s="620" t="s">
        <v>1790</v>
      </c>
      <c r="O178" s="321">
        <v>43736</v>
      </c>
      <c r="P178" s="533">
        <v>43834</v>
      </c>
      <c r="Q178" s="524">
        <v>43838</v>
      </c>
      <c r="R178" s="535">
        <v>43845</v>
      </c>
      <c r="S178" s="279" t="s">
        <v>220</v>
      </c>
      <c r="T178" s="53" t="s">
        <v>221</v>
      </c>
      <c r="U178" s="53" t="s">
        <v>258</v>
      </c>
      <c r="V178" s="212" t="s">
        <v>1303</v>
      </c>
      <c r="W178" s="53">
        <v>200</v>
      </c>
      <c r="X178" s="218">
        <v>0</v>
      </c>
      <c r="Y178" s="53" t="s">
        <v>1305</v>
      </c>
      <c r="Z178" s="53" t="s">
        <v>1305</v>
      </c>
      <c r="AA178" s="53" t="s">
        <v>1305</v>
      </c>
      <c r="AB178" s="213" t="s">
        <v>1306</v>
      </c>
      <c r="AC178" s="53" t="s">
        <v>1307</v>
      </c>
      <c r="AD178" s="226" t="s">
        <v>145</v>
      </c>
      <c r="AE178" s="428" t="s">
        <v>625</v>
      </c>
      <c r="AF178" s="226" t="s">
        <v>639</v>
      </c>
      <c r="AG178" s="226" t="s">
        <v>1327</v>
      </c>
      <c r="AH178" s="217"/>
      <c r="AI178" s="226"/>
      <c r="AJ178" s="226" t="s">
        <v>654</v>
      </c>
      <c r="AK178" s="226" t="s">
        <v>655</v>
      </c>
      <c r="AL178" s="226" t="s">
        <v>688</v>
      </c>
      <c r="AM178" s="218">
        <v>4.7</v>
      </c>
      <c r="AN178" s="218" t="s">
        <v>1257</v>
      </c>
      <c r="AO178" s="219">
        <v>1.3</v>
      </c>
      <c r="AP178" s="226">
        <v>3000</v>
      </c>
      <c r="AQ178" s="226" t="s">
        <v>1328</v>
      </c>
      <c r="AR178" s="226" t="s">
        <v>1329</v>
      </c>
      <c r="AS178" s="159" t="s">
        <v>1331</v>
      </c>
      <c r="AT178" s="226" t="s">
        <v>1330</v>
      </c>
      <c r="AV178" s="581">
        <v>200</v>
      </c>
      <c r="AW178" s="584">
        <f t="shared" si="2"/>
        <v>260</v>
      </c>
    </row>
    <row r="179" spans="1:50" s="66" customFormat="1" ht="15" hidden="1" customHeight="1">
      <c r="A179" s="52">
        <v>3085</v>
      </c>
      <c r="B179" s="52" t="s">
        <v>875</v>
      </c>
      <c r="C179" s="580" t="s">
        <v>443</v>
      </c>
      <c r="D179" s="580" t="s">
        <v>445</v>
      </c>
      <c r="E179" s="52" t="s">
        <v>1485</v>
      </c>
      <c r="F179" s="217"/>
      <c r="G179" s="217"/>
      <c r="H179" s="217" t="s">
        <v>211</v>
      </c>
      <c r="I179" s="217" t="s">
        <v>488</v>
      </c>
      <c r="J179" s="251" t="s">
        <v>219</v>
      </c>
      <c r="K179" s="425" t="s">
        <v>1778</v>
      </c>
      <c r="L179" s="426" t="s">
        <v>211</v>
      </c>
      <c r="M179" s="250"/>
      <c r="N179" s="424" t="s">
        <v>94</v>
      </c>
      <c r="O179" s="323">
        <v>43673</v>
      </c>
      <c r="P179" s="533">
        <v>43771</v>
      </c>
      <c r="Q179" s="524">
        <v>43775</v>
      </c>
      <c r="R179" s="535">
        <v>43784</v>
      </c>
      <c r="S179" s="279" t="s">
        <v>220</v>
      </c>
      <c r="T179" s="53" t="s">
        <v>221</v>
      </c>
      <c r="U179" s="53" t="s">
        <v>258</v>
      </c>
      <c r="V179" s="212" t="s">
        <v>1303</v>
      </c>
      <c r="W179" s="53">
        <v>200</v>
      </c>
      <c r="X179" s="218">
        <v>0</v>
      </c>
      <c r="Y179" s="53" t="s">
        <v>1305</v>
      </c>
      <c r="Z179" s="53" t="s">
        <v>1305</v>
      </c>
      <c r="AA179" s="53" t="s">
        <v>1305</v>
      </c>
      <c r="AB179" s="213" t="s">
        <v>1306</v>
      </c>
      <c r="AC179" s="53" t="s">
        <v>1307</v>
      </c>
      <c r="AD179" s="226" t="s">
        <v>145</v>
      </c>
      <c r="AE179" s="428" t="s">
        <v>625</v>
      </c>
      <c r="AF179" s="226" t="s">
        <v>639</v>
      </c>
      <c r="AG179" s="226" t="s">
        <v>1327</v>
      </c>
      <c r="AH179" s="217"/>
      <c r="AI179" s="226"/>
      <c r="AJ179" s="226" t="s">
        <v>654</v>
      </c>
      <c r="AK179" s="226" t="s">
        <v>655</v>
      </c>
      <c r="AL179" s="226" t="s">
        <v>688</v>
      </c>
      <c r="AM179" s="218">
        <v>4.7</v>
      </c>
      <c r="AN179" s="218" t="s">
        <v>1257</v>
      </c>
      <c r="AO179" s="219">
        <v>1.3</v>
      </c>
      <c r="AP179" s="226">
        <v>3000</v>
      </c>
      <c r="AQ179" s="226" t="s">
        <v>1328</v>
      </c>
      <c r="AR179" s="226" t="s">
        <v>1329</v>
      </c>
      <c r="AS179" s="159" t="s">
        <v>1331</v>
      </c>
      <c r="AT179" s="226" t="s">
        <v>1330</v>
      </c>
      <c r="AV179" s="581">
        <v>595</v>
      </c>
      <c r="AW179" s="584">
        <f t="shared" si="2"/>
        <v>773.5</v>
      </c>
    </row>
    <row r="180" spans="1:50" s="66" customFormat="1" ht="15" hidden="1" customHeight="1">
      <c r="A180" s="52">
        <v>3090</v>
      </c>
      <c r="B180" s="52" t="s">
        <v>876</v>
      </c>
      <c r="C180" s="580" t="s">
        <v>443</v>
      </c>
      <c r="D180" s="580" t="s">
        <v>446</v>
      </c>
      <c r="E180" s="297">
        <v>1</v>
      </c>
      <c r="F180" s="217"/>
      <c r="G180" s="217"/>
      <c r="H180" s="217" t="s">
        <v>211</v>
      </c>
      <c r="I180" s="217" t="s">
        <v>488</v>
      </c>
      <c r="J180" s="251" t="s">
        <v>219</v>
      </c>
      <c r="K180" s="51" t="s">
        <v>1777</v>
      </c>
      <c r="L180" s="250"/>
      <c r="M180" s="250" t="s">
        <v>1469</v>
      </c>
      <c r="N180" s="620" t="s">
        <v>1790</v>
      </c>
      <c r="O180" s="257">
        <v>43707</v>
      </c>
      <c r="P180" s="533">
        <v>43799</v>
      </c>
      <c r="Q180" s="524">
        <v>43805</v>
      </c>
      <c r="R180" s="535">
        <v>43814</v>
      </c>
      <c r="S180" s="279" t="s">
        <v>267</v>
      </c>
      <c r="T180" s="53" t="s">
        <v>585</v>
      </c>
      <c r="U180" s="53" t="s">
        <v>585</v>
      </c>
      <c r="V180" s="212" t="s">
        <v>1308</v>
      </c>
      <c r="W180" s="53" t="s">
        <v>1309</v>
      </c>
      <c r="X180" s="218">
        <v>21</v>
      </c>
      <c r="Y180" s="53" t="s">
        <v>1310</v>
      </c>
      <c r="Z180" s="215">
        <v>21</v>
      </c>
      <c r="AA180" s="215">
        <v>20.5</v>
      </c>
      <c r="AB180" s="216" t="s">
        <v>1311</v>
      </c>
      <c r="AC180" s="216" t="s">
        <v>1312</v>
      </c>
      <c r="AD180" s="226" t="s">
        <v>145</v>
      </c>
      <c r="AE180" s="286" t="s">
        <v>625</v>
      </c>
      <c r="AF180" s="226" t="s">
        <v>639</v>
      </c>
      <c r="AG180" s="237" t="s">
        <v>1327</v>
      </c>
      <c r="AH180" s="217"/>
      <c r="AI180" s="226"/>
      <c r="AJ180" s="226" t="s">
        <v>654</v>
      </c>
      <c r="AK180" s="226" t="s">
        <v>655</v>
      </c>
      <c r="AL180" s="237" t="s">
        <v>688</v>
      </c>
      <c r="AM180" s="218">
        <v>4.7</v>
      </c>
      <c r="AN180" s="218" t="s">
        <v>1257</v>
      </c>
      <c r="AO180" s="510"/>
      <c r="AP180" s="226">
        <v>3000</v>
      </c>
      <c r="AQ180" s="226" t="s">
        <v>1328</v>
      </c>
      <c r="AR180" s="226" t="s">
        <v>1329</v>
      </c>
      <c r="AS180" s="291" t="s">
        <v>1331</v>
      </c>
      <c r="AT180" s="237" t="s">
        <v>1330</v>
      </c>
      <c r="AV180" s="581">
        <v>555</v>
      </c>
      <c r="AW180" s="584">
        <f t="shared" si="2"/>
        <v>0</v>
      </c>
      <c r="AX180" s="586">
        <f>AV180*1.3</f>
        <v>721.5</v>
      </c>
    </row>
    <row r="181" spans="1:50" s="66" customFormat="1" ht="15" hidden="1" customHeight="1">
      <c r="A181" s="52">
        <v>3095</v>
      </c>
      <c r="B181" s="52" t="s">
        <v>877</v>
      </c>
      <c r="C181" s="580" t="s">
        <v>443</v>
      </c>
      <c r="D181" s="580" t="s">
        <v>447</v>
      </c>
      <c r="E181" s="52" t="s">
        <v>1485</v>
      </c>
      <c r="F181" s="217"/>
      <c r="G181" s="217"/>
      <c r="H181" s="217" t="s">
        <v>211</v>
      </c>
      <c r="I181" s="217" t="s">
        <v>488</v>
      </c>
      <c r="J181" s="251" t="s">
        <v>219</v>
      </c>
      <c r="K181" s="51" t="s">
        <v>1777</v>
      </c>
      <c r="L181" s="250"/>
      <c r="M181" s="250" t="s">
        <v>1469</v>
      </c>
      <c r="N181" s="620" t="s">
        <v>1790</v>
      </c>
      <c r="O181" s="322">
        <v>43701</v>
      </c>
      <c r="P181" s="533">
        <v>43771</v>
      </c>
      <c r="Q181" s="524">
        <v>43775</v>
      </c>
      <c r="R181" s="535">
        <v>43784</v>
      </c>
      <c r="S181" s="279" t="s">
        <v>220</v>
      </c>
      <c r="T181" s="53" t="s">
        <v>221</v>
      </c>
      <c r="U181" s="53" t="s">
        <v>258</v>
      </c>
      <c r="V181" s="212" t="s">
        <v>1304</v>
      </c>
      <c r="W181" s="53">
        <v>200</v>
      </c>
      <c r="X181" s="218">
        <v>0</v>
      </c>
      <c r="Y181" s="53" t="s">
        <v>1305</v>
      </c>
      <c r="Z181" s="53" t="s">
        <v>1305</v>
      </c>
      <c r="AA181" s="53" t="s">
        <v>1305</v>
      </c>
      <c r="AB181" s="213" t="s">
        <v>1306</v>
      </c>
      <c r="AC181" s="53" t="s">
        <v>1307</v>
      </c>
      <c r="AD181" s="226" t="s">
        <v>145</v>
      </c>
      <c r="AE181" s="428" t="s">
        <v>625</v>
      </c>
      <c r="AF181" s="226" t="s">
        <v>639</v>
      </c>
      <c r="AG181" s="226" t="s">
        <v>1327</v>
      </c>
      <c r="AH181" s="217"/>
      <c r="AI181" s="226"/>
      <c r="AJ181" s="226" t="s">
        <v>654</v>
      </c>
      <c r="AK181" s="226" t="s">
        <v>655</v>
      </c>
      <c r="AL181" s="226" t="s">
        <v>688</v>
      </c>
      <c r="AM181" s="218">
        <v>4.7</v>
      </c>
      <c r="AN181" s="218" t="s">
        <v>1257</v>
      </c>
      <c r="AO181" s="219">
        <v>1.3</v>
      </c>
      <c r="AP181" s="226">
        <v>3000</v>
      </c>
      <c r="AQ181" s="226" t="s">
        <v>1328</v>
      </c>
      <c r="AR181" s="226" t="s">
        <v>1329</v>
      </c>
      <c r="AS181" s="159" t="s">
        <v>1331</v>
      </c>
      <c r="AT181" s="226" t="s">
        <v>1330</v>
      </c>
      <c r="AV181" s="581">
        <v>115</v>
      </c>
      <c r="AW181" s="584">
        <f t="shared" si="2"/>
        <v>149.5</v>
      </c>
      <c r="AX181" s="586"/>
    </row>
    <row r="182" spans="1:50" s="66" customFormat="1" ht="15" hidden="1" customHeight="1">
      <c r="A182" s="52">
        <v>3100</v>
      </c>
      <c r="B182" s="52" t="s">
        <v>878</v>
      </c>
      <c r="C182" s="217" t="s">
        <v>443</v>
      </c>
      <c r="D182" s="217" t="s">
        <v>448</v>
      </c>
      <c r="E182" s="52" t="s">
        <v>1485</v>
      </c>
      <c r="F182" s="217"/>
      <c r="G182" s="217"/>
      <c r="H182" s="217" t="s">
        <v>211</v>
      </c>
      <c r="I182" s="217" t="s">
        <v>488</v>
      </c>
      <c r="J182" s="251" t="s">
        <v>219</v>
      </c>
      <c r="K182" s="195" t="s">
        <v>1785</v>
      </c>
      <c r="L182" s="250"/>
      <c r="M182" s="250"/>
      <c r="N182" s="424" t="s">
        <v>1792</v>
      </c>
      <c r="O182" s="322">
        <v>43701</v>
      </c>
      <c r="P182" s="533">
        <v>43771</v>
      </c>
      <c r="Q182" s="524">
        <v>43775</v>
      </c>
      <c r="R182" s="535">
        <v>43784</v>
      </c>
      <c r="S182" s="279" t="s">
        <v>220</v>
      </c>
      <c r="T182" s="53" t="s">
        <v>221</v>
      </c>
      <c r="U182" s="53" t="s">
        <v>258</v>
      </c>
      <c r="V182" s="212" t="s">
        <v>1303</v>
      </c>
      <c r="W182" s="53">
        <v>200</v>
      </c>
      <c r="X182" s="218">
        <v>19.25</v>
      </c>
      <c r="Y182" s="53" t="s">
        <v>1305</v>
      </c>
      <c r="Z182" s="53" t="s">
        <v>1305</v>
      </c>
      <c r="AA182" s="53" t="s">
        <v>1305</v>
      </c>
      <c r="AB182" s="213" t="s">
        <v>1306</v>
      </c>
      <c r="AC182" s="53" t="s">
        <v>1307</v>
      </c>
      <c r="AD182" s="226" t="s">
        <v>145</v>
      </c>
      <c r="AE182" s="428" t="s">
        <v>630</v>
      </c>
      <c r="AF182" s="226" t="s">
        <v>644</v>
      </c>
      <c r="AG182" s="226" t="s">
        <v>1327</v>
      </c>
      <c r="AH182" s="217"/>
      <c r="AI182" s="226"/>
      <c r="AJ182" s="226" t="s">
        <v>663</v>
      </c>
      <c r="AK182" s="428" t="s">
        <v>664</v>
      </c>
      <c r="AL182" s="226" t="s">
        <v>670</v>
      </c>
      <c r="AM182" s="220">
        <v>5.4</v>
      </c>
      <c r="AN182" s="218" t="s">
        <v>1246</v>
      </c>
      <c r="AO182" s="219">
        <v>1.35</v>
      </c>
      <c r="AP182" s="226">
        <v>3000</v>
      </c>
      <c r="AQ182" s="226" t="s">
        <v>1328</v>
      </c>
      <c r="AR182" s="226" t="s">
        <v>1329</v>
      </c>
      <c r="AS182" s="159" t="s">
        <v>1331</v>
      </c>
      <c r="AT182" s="226" t="s">
        <v>1330</v>
      </c>
      <c r="AV182" s="581">
        <v>300</v>
      </c>
      <c r="AW182" s="584">
        <f t="shared" si="2"/>
        <v>405</v>
      </c>
    </row>
    <row r="183" spans="1:50" s="66" customFormat="1" ht="15" hidden="1" customHeight="1">
      <c r="A183" s="52">
        <v>3105</v>
      </c>
      <c r="B183" s="52" t="s">
        <v>882</v>
      </c>
      <c r="C183" s="217" t="s">
        <v>449</v>
      </c>
      <c r="D183" s="580" t="s">
        <v>450</v>
      </c>
      <c r="E183" s="297">
        <v>1</v>
      </c>
      <c r="F183" s="217"/>
      <c r="G183" s="217"/>
      <c r="H183" s="217" t="s">
        <v>211</v>
      </c>
      <c r="I183" s="217" t="s">
        <v>488</v>
      </c>
      <c r="J183" s="251" t="s">
        <v>219</v>
      </c>
      <c r="K183" s="195" t="s">
        <v>1464</v>
      </c>
      <c r="L183" s="250"/>
      <c r="M183" s="250" t="s">
        <v>1467</v>
      </c>
      <c r="N183" s="424" t="s">
        <v>1790</v>
      </c>
      <c r="O183" s="257">
        <v>43707</v>
      </c>
      <c r="P183" s="533">
        <v>43799</v>
      </c>
      <c r="Q183" s="524">
        <v>43805</v>
      </c>
      <c r="R183" s="535">
        <v>43814</v>
      </c>
      <c r="S183" s="279" t="s">
        <v>267</v>
      </c>
      <c r="T183" s="53" t="s">
        <v>585</v>
      </c>
      <c r="U183" s="53" t="s">
        <v>585</v>
      </c>
      <c r="V183" s="212" t="s">
        <v>1308</v>
      </c>
      <c r="W183" s="53" t="s">
        <v>1309</v>
      </c>
      <c r="X183" s="218">
        <v>21</v>
      </c>
      <c r="Y183" s="53" t="s">
        <v>1310</v>
      </c>
      <c r="Z183" s="215">
        <v>21</v>
      </c>
      <c r="AA183" s="215">
        <v>20.5</v>
      </c>
      <c r="AB183" s="216" t="s">
        <v>1311</v>
      </c>
      <c r="AC183" s="216" t="s">
        <v>1312</v>
      </c>
      <c r="AD183" s="226" t="s">
        <v>145</v>
      </c>
      <c r="AE183" s="428" t="s">
        <v>1772</v>
      </c>
      <c r="AF183" s="226" t="s">
        <v>645</v>
      </c>
      <c r="AG183" s="237" t="s">
        <v>1327</v>
      </c>
      <c r="AH183" s="217"/>
      <c r="AI183" s="226"/>
      <c r="AJ183" s="226" t="s">
        <v>660</v>
      </c>
      <c r="AK183" s="226" t="s">
        <v>1179</v>
      </c>
      <c r="AL183" s="237" t="s">
        <v>688</v>
      </c>
      <c r="AM183" s="218">
        <v>4.5</v>
      </c>
      <c r="AN183" s="218" t="s">
        <v>1256</v>
      </c>
      <c r="AO183" s="510"/>
      <c r="AP183" s="226">
        <v>3000</v>
      </c>
      <c r="AQ183" s="226" t="s">
        <v>1328</v>
      </c>
      <c r="AR183" s="226" t="s">
        <v>1329</v>
      </c>
      <c r="AS183" s="291" t="s">
        <v>1331</v>
      </c>
      <c r="AT183" s="237" t="s">
        <v>1330</v>
      </c>
      <c r="AV183" s="581">
        <v>465</v>
      </c>
      <c r="AW183" s="584">
        <f t="shared" si="2"/>
        <v>0</v>
      </c>
      <c r="AX183" s="66">
        <f>1.29*AV183</f>
        <v>599.85</v>
      </c>
    </row>
    <row r="184" spans="1:50" s="66" customFormat="1" ht="15" hidden="1" customHeight="1">
      <c r="A184" s="52">
        <v>3110</v>
      </c>
      <c r="B184" s="52" t="s">
        <v>883</v>
      </c>
      <c r="C184" s="217" t="s">
        <v>449</v>
      </c>
      <c r="D184" s="217" t="s">
        <v>451</v>
      </c>
      <c r="E184" s="52">
        <v>1</v>
      </c>
      <c r="F184" s="217"/>
      <c r="G184" s="217"/>
      <c r="H184" s="217" t="s">
        <v>211</v>
      </c>
      <c r="I184" s="217" t="s">
        <v>488</v>
      </c>
      <c r="J184" s="251" t="s">
        <v>219</v>
      </c>
      <c r="K184" s="51" t="s">
        <v>1464</v>
      </c>
      <c r="L184" s="251"/>
      <c r="M184" s="251" t="s">
        <v>1467</v>
      </c>
      <c r="N184" s="424" t="s">
        <v>1790</v>
      </c>
      <c r="O184" s="321">
        <v>43729</v>
      </c>
      <c r="P184" s="533">
        <v>43799</v>
      </c>
      <c r="Q184" s="524">
        <v>43803</v>
      </c>
      <c r="R184" s="535">
        <v>43814</v>
      </c>
      <c r="S184" s="279" t="s">
        <v>220</v>
      </c>
      <c r="T184" s="53" t="s">
        <v>221</v>
      </c>
      <c r="U184" s="53" t="s">
        <v>258</v>
      </c>
      <c r="V184" s="212" t="s">
        <v>1304</v>
      </c>
      <c r="W184" s="53">
        <v>200</v>
      </c>
      <c r="X184" s="218">
        <v>0</v>
      </c>
      <c r="Y184" s="53" t="s">
        <v>1305</v>
      </c>
      <c r="Z184" s="53" t="s">
        <v>1305</v>
      </c>
      <c r="AA184" s="53" t="s">
        <v>1305</v>
      </c>
      <c r="AB184" s="213" t="s">
        <v>1306</v>
      </c>
      <c r="AC184" s="53" t="s">
        <v>1307</v>
      </c>
      <c r="AD184" s="226" t="s">
        <v>145</v>
      </c>
      <c r="AE184" s="428" t="s">
        <v>1772</v>
      </c>
      <c r="AF184" s="226" t="s">
        <v>645</v>
      </c>
      <c r="AG184" s="226" t="s">
        <v>1327</v>
      </c>
      <c r="AH184" s="217"/>
      <c r="AI184" s="226"/>
      <c r="AJ184" s="226" t="s">
        <v>660</v>
      </c>
      <c r="AK184" s="226" t="s">
        <v>1179</v>
      </c>
      <c r="AL184" s="226" t="s">
        <v>688</v>
      </c>
      <c r="AM184" s="218">
        <v>4.5</v>
      </c>
      <c r="AN184" s="218" t="s">
        <v>1256</v>
      </c>
      <c r="AO184" s="219">
        <v>1.29</v>
      </c>
      <c r="AP184" s="226">
        <v>3000</v>
      </c>
      <c r="AQ184" s="226" t="s">
        <v>1328</v>
      </c>
      <c r="AR184" s="226" t="s">
        <v>1329</v>
      </c>
      <c r="AS184" s="159" t="s">
        <v>1331</v>
      </c>
      <c r="AT184" s="226" t="s">
        <v>1330</v>
      </c>
      <c r="AV184" s="581">
        <v>120</v>
      </c>
      <c r="AW184" s="584">
        <f t="shared" si="2"/>
        <v>154.80000000000001</v>
      </c>
    </row>
    <row r="185" spans="1:50" s="66" customFormat="1" ht="15" hidden="1" customHeight="1">
      <c r="A185" s="52">
        <v>3115</v>
      </c>
      <c r="B185" s="52" t="s">
        <v>884</v>
      </c>
      <c r="C185" s="217" t="s">
        <v>449</v>
      </c>
      <c r="D185" s="217" t="s">
        <v>452</v>
      </c>
      <c r="E185" s="52" t="s">
        <v>1485</v>
      </c>
      <c r="F185" s="217"/>
      <c r="G185" s="217"/>
      <c r="H185" s="217" t="s">
        <v>211</v>
      </c>
      <c r="I185" s="217" t="s">
        <v>488</v>
      </c>
      <c r="J185" s="251" t="s">
        <v>219</v>
      </c>
      <c r="K185" s="51" t="s">
        <v>1476</v>
      </c>
      <c r="L185" s="251"/>
      <c r="M185" s="251" t="s">
        <v>1471</v>
      </c>
      <c r="N185" s="424" t="s">
        <v>1581</v>
      </c>
      <c r="O185" s="323">
        <v>43679</v>
      </c>
      <c r="P185" s="533">
        <v>43771</v>
      </c>
      <c r="Q185" s="524">
        <v>43775</v>
      </c>
      <c r="R185" s="535">
        <v>43784</v>
      </c>
      <c r="S185" s="279" t="s">
        <v>220</v>
      </c>
      <c r="T185" s="53" t="s">
        <v>221</v>
      </c>
      <c r="U185" s="53" t="s">
        <v>258</v>
      </c>
      <c r="V185" s="212" t="s">
        <v>1303</v>
      </c>
      <c r="W185" s="53">
        <v>200</v>
      </c>
      <c r="X185" s="218">
        <v>0</v>
      </c>
      <c r="Y185" s="53" t="s">
        <v>1305</v>
      </c>
      <c r="Z185" s="53" t="s">
        <v>1305</v>
      </c>
      <c r="AA185" s="53" t="s">
        <v>1305</v>
      </c>
      <c r="AB185" s="213" t="s">
        <v>1306</v>
      </c>
      <c r="AC185" s="53" t="s">
        <v>1307</v>
      </c>
      <c r="AD185" s="226" t="s">
        <v>145</v>
      </c>
      <c r="AE185" s="428" t="s">
        <v>631</v>
      </c>
      <c r="AF185" s="226" t="s">
        <v>646</v>
      </c>
      <c r="AG185" s="226" t="s">
        <v>1327</v>
      </c>
      <c r="AH185" s="217"/>
      <c r="AI185" s="226"/>
      <c r="AJ185" s="226" t="s">
        <v>660</v>
      </c>
      <c r="AK185" s="226" t="s">
        <v>665</v>
      </c>
      <c r="AL185" s="226" t="s">
        <v>689</v>
      </c>
      <c r="AM185" s="218">
        <v>4.5</v>
      </c>
      <c r="AN185" s="218" t="s">
        <v>1260</v>
      </c>
      <c r="AO185" s="219">
        <v>1.23</v>
      </c>
      <c r="AP185" s="226">
        <v>3000</v>
      </c>
      <c r="AQ185" s="226" t="s">
        <v>1328</v>
      </c>
      <c r="AR185" s="226" t="s">
        <v>1329</v>
      </c>
      <c r="AS185" s="159" t="s">
        <v>1331</v>
      </c>
      <c r="AT185" s="226" t="s">
        <v>1330</v>
      </c>
      <c r="AV185" s="581">
        <v>250</v>
      </c>
      <c r="AW185" s="584">
        <f t="shared" si="2"/>
        <v>307.5</v>
      </c>
    </row>
    <row r="186" spans="1:50" s="66" customFormat="1" ht="15" hidden="1" customHeight="1">
      <c r="A186" s="52">
        <v>3120</v>
      </c>
      <c r="B186" s="52" t="s">
        <v>749</v>
      </c>
      <c r="C186" s="217" t="s">
        <v>449</v>
      </c>
      <c r="D186" s="217" t="s">
        <v>453</v>
      </c>
      <c r="E186" s="52">
        <v>1</v>
      </c>
      <c r="F186" s="217"/>
      <c r="G186" s="217"/>
      <c r="H186" s="217" t="s">
        <v>211</v>
      </c>
      <c r="I186" s="217" t="s">
        <v>488</v>
      </c>
      <c r="J186" s="251" t="s">
        <v>219</v>
      </c>
      <c r="K186" s="195" t="s">
        <v>1464</v>
      </c>
      <c r="L186" s="250"/>
      <c r="M186" s="250" t="s">
        <v>1467</v>
      </c>
      <c r="N186" s="424" t="s">
        <v>1790</v>
      </c>
      <c r="O186" s="321">
        <v>43722</v>
      </c>
      <c r="P186" s="533">
        <v>43799</v>
      </c>
      <c r="Q186" s="524">
        <v>43803</v>
      </c>
      <c r="R186" s="535">
        <v>43814</v>
      </c>
      <c r="S186" s="279" t="s">
        <v>220</v>
      </c>
      <c r="T186" s="53" t="s">
        <v>221</v>
      </c>
      <c r="U186" s="53" t="s">
        <v>258</v>
      </c>
      <c r="V186" s="212" t="s">
        <v>1304</v>
      </c>
      <c r="W186" s="53">
        <v>200</v>
      </c>
      <c r="X186" s="218">
        <v>0</v>
      </c>
      <c r="Y186" s="53" t="s">
        <v>1305</v>
      </c>
      <c r="Z186" s="53" t="s">
        <v>1305</v>
      </c>
      <c r="AA186" s="53" t="s">
        <v>1305</v>
      </c>
      <c r="AB186" s="213" t="s">
        <v>1306</v>
      </c>
      <c r="AC186" s="53" t="s">
        <v>1307</v>
      </c>
      <c r="AD186" s="226" t="s">
        <v>145</v>
      </c>
      <c r="AE186" s="428" t="s">
        <v>1772</v>
      </c>
      <c r="AF186" s="226" t="s">
        <v>645</v>
      </c>
      <c r="AG186" s="226" t="s">
        <v>1327</v>
      </c>
      <c r="AH186" s="217"/>
      <c r="AI186" s="226"/>
      <c r="AJ186" s="226" t="s">
        <v>660</v>
      </c>
      <c r="AK186" s="226" t="s">
        <v>1179</v>
      </c>
      <c r="AL186" s="226" t="s">
        <v>688</v>
      </c>
      <c r="AM186" s="218">
        <v>4.5</v>
      </c>
      <c r="AN186" s="218" t="s">
        <v>1256</v>
      </c>
      <c r="AO186" s="219">
        <v>1.29</v>
      </c>
      <c r="AP186" s="226">
        <v>3000</v>
      </c>
      <c r="AQ186" s="226" t="s">
        <v>1328</v>
      </c>
      <c r="AR186" s="226" t="s">
        <v>1329</v>
      </c>
      <c r="AS186" s="159" t="s">
        <v>1331</v>
      </c>
      <c r="AT186" s="226" t="s">
        <v>1330</v>
      </c>
      <c r="AV186" s="581">
        <v>290</v>
      </c>
      <c r="AW186" s="584">
        <f t="shared" si="2"/>
        <v>374.1</v>
      </c>
    </row>
    <row r="187" spans="1:50" s="66" customFormat="1" ht="15" hidden="1" customHeight="1">
      <c r="A187" s="52">
        <v>3125</v>
      </c>
      <c r="B187" s="52" t="s">
        <v>880</v>
      </c>
      <c r="C187" s="217" t="s">
        <v>454</v>
      </c>
      <c r="D187" s="217" t="s">
        <v>455</v>
      </c>
      <c r="E187" s="52">
        <v>1</v>
      </c>
      <c r="F187" s="217"/>
      <c r="G187" s="217"/>
      <c r="H187" s="217" t="s">
        <v>211</v>
      </c>
      <c r="I187" s="217" t="s">
        <v>488</v>
      </c>
      <c r="J187" s="251" t="s">
        <v>219</v>
      </c>
      <c r="K187" s="51" t="s">
        <v>1481</v>
      </c>
      <c r="L187" s="251"/>
      <c r="M187" s="251" t="s">
        <v>1483</v>
      </c>
      <c r="N187" s="424" t="s">
        <v>1793</v>
      </c>
      <c r="O187" s="321">
        <v>43715</v>
      </c>
      <c r="P187" s="533">
        <v>43799</v>
      </c>
      <c r="Q187" s="524">
        <v>43803</v>
      </c>
      <c r="R187" s="535">
        <v>43814</v>
      </c>
      <c r="S187" s="279" t="s">
        <v>220</v>
      </c>
      <c r="T187" s="53" t="s">
        <v>221</v>
      </c>
      <c r="U187" s="53" t="s">
        <v>258</v>
      </c>
      <c r="V187" s="212" t="s">
        <v>1303</v>
      </c>
      <c r="W187" s="53">
        <v>200</v>
      </c>
      <c r="X187" s="218">
        <v>0</v>
      </c>
      <c r="Y187" s="53" t="s">
        <v>1305</v>
      </c>
      <c r="Z187" s="53" t="s">
        <v>1305</v>
      </c>
      <c r="AA187" s="53" t="s">
        <v>1305</v>
      </c>
      <c r="AB187" s="213" t="s">
        <v>1306</v>
      </c>
      <c r="AC187" s="53" t="s">
        <v>1307</v>
      </c>
      <c r="AD187" s="226" t="s">
        <v>222</v>
      </c>
      <c r="AE187" s="428">
        <v>9575</v>
      </c>
      <c r="AF187" s="226" t="s">
        <v>638</v>
      </c>
      <c r="AG187" s="226" t="s">
        <v>1323</v>
      </c>
      <c r="AH187" s="217" t="s">
        <v>1318</v>
      </c>
      <c r="AI187" s="226"/>
      <c r="AJ187" s="226" t="s">
        <v>650</v>
      </c>
      <c r="AK187" s="226" t="s">
        <v>651</v>
      </c>
      <c r="AL187" s="226" t="s">
        <v>685</v>
      </c>
      <c r="AM187" s="218">
        <v>5.35</v>
      </c>
      <c r="AN187" s="218" t="s">
        <v>1248</v>
      </c>
      <c r="AO187" s="219">
        <v>1.4</v>
      </c>
      <c r="AP187" s="226" t="s">
        <v>694</v>
      </c>
      <c r="AQ187" s="226"/>
      <c r="AR187" s="226" t="s">
        <v>1324</v>
      </c>
      <c r="AS187" s="226" t="s">
        <v>1325</v>
      </c>
      <c r="AT187" s="226" t="s">
        <v>1326</v>
      </c>
      <c r="AV187" s="581">
        <v>170</v>
      </c>
      <c r="AW187" s="584">
        <f t="shared" si="2"/>
        <v>237.99999999999997</v>
      </c>
    </row>
    <row r="188" spans="1:50" s="66" customFormat="1" ht="15" hidden="1" customHeight="1">
      <c r="A188" s="52">
        <v>3130</v>
      </c>
      <c r="B188" s="52" t="s">
        <v>938</v>
      </c>
      <c r="C188" s="217" t="s">
        <v>454</v>
      </c>
      <c r="D188" s="217" t="s">
        <v>456</v>
      </c>
      <c r="E188" s="52">
        <v>2</v>
      </c>
      <c r="F188" s="217"/>
      <c r="G188" s="217"/>
      <c r="H188" s="217" t="s">
        <v>211</v>
      </c>
      <c r="I188" s="217" t="s">
        <v>488</v>
      </c>
      <c r="J188" s="251" t="s">
        <v>219</v>
      </c>
      <c r="K188" s="195" t="s">
        <v>1481</v>
      </c>
      <c r="L188" s="250"/>
      <c r="M188" s="250" t="s">
        <v>1483</v>
      </c>
      <c r="N188" s="424" t="s">
        <v>1793</v>
      </c>
      <c r="O188" s="321">
        <v>43736</v>
      </c>
      <c r="P188" s="533">
        <v>43834</v>
      </c>
      <c r="Q188" s="524">
        <v>43838</v>
      </c>
      <c r="R188" s="535">
        <v>43845</v>
      </c>
      <c r="S188" s="279" t="s">
        <v>220</v>
      </c>
      <c r="T188" s="53" t="s">
        <v>221</v>
      </c>
      <c r="U188" s="53" t="s">
        <v>258</v>
      </c>
      <c r="V188" s="212" t="s">
        <v>1303</v>
      </c>
      <c r="W188" s="53">
        <v>200</v>
      </c>
      <c r="X188" s="218">
        <v>0</v>
      </c>
      <c r="Y188" s="53" t="s">
        <v>1305</v>
      </c>
      <c r="Z188" s="53" t="s">
        <v>1305</v>
      </c>
      <c r="AA188" s="53" t="s">
        <v>1305</v>
      </c>
      <c r="AB188" s="213" t="s">
        <v>1306</v>
      </c>
      <c r="AC188" s="53" t="s">
        <v>1307</v>
      </c>
      <c r="AD188" s="226" t="s">
        <v>222</v>
      </c>
      <c r="AE188" s="226">
        <v>9575</v>
      </c>
      <c r="AF188" s="226" t="s">
        <v>638</v>
      </c>
      <c r="AG188" s="226" t="s">
        <v>1323</v>
      </c>
      <c r="AH188" s="217" t="s">
        <v>1318</v>
      </c>
      <c r="AI188" s="226"/>
      <c r="AJ188" s="226" t="s">
        <v>650</v>
      </c>
      <c r="AK188" s="226" t="s">
        <v>651</v>
      </c>
      <c r="AL188" s="226" t="s">
        <v>685</v>
      </c>
      <c r="AM188" s="218">
        <v>5.35</v>
      </c>
      <c r="AN188" s="218" t="s">
        <v>1248</v>
      </c>
      <c r="AO188" s="219">
        <v>1.4</v>
      </c>
      <c r="AP188" s="226" t="s">
        <v>694</v>
      </c>
      <c r="AQ188" s="226"/>
      <c r="AR188" s="226" t="s">
        <v>1324</v>
      </c>
      <c r="AS188" s="226" t="s">
        <v>1325</v>
      </c>
      <c r="AT188" s="226" t="s">
        <v>1326</v>
      </c>
      <c r="AV188" s="581">
        <v>364</v>
      </c>
      <c r="AW188" s="584">
        <f t="shared" si="2"/>
        <v>509.59999999999997</v>
      </c>
    </row>
    <row r="189" spans="1:50" s="66" customFormat="1" ht="15" hidden="1" customHeight="1">
      <c r="A189" s="52">
        <v>3135</v>
      </c>
      <c r="B189" s="52" t="s">
        <v>881</v>
      </c>
      <c r="C189" s="217" t="s">
        <v>454</v>
      </c>
      <c r="D189" s="217" t="s">
        <v>299</v>
      </c>
      <c r="E189" s="52" t="s">
        <v>1485</v>
      </c>
      <c r="F189" s="217"/>
      <c r="G189" s="217"/>
      <c r="H189" s="217" t="s">
        <v>1535</v>
      </c>
      <c r="I189" s="217" t="s">
        <v>488</v>
      </c>
      <c r="J189" s="251" t="s">
        <v>219</v>
      </c>
      <c r="K189" s="195" t="s">
        <v>1479</v>
      </c>
      <c r="L189" s="250"/>
      <c r="M189" s="250" t="s">
        <v>1305</v>
      </c>
      <c r="N189" s="424" t="s">
        <v>1580</v>
      </c>
      <c r="O189" s="320">
        <v>43708</v>
      </c>
      <c r="P189" s="533">
        <v>43771</v>
      </c>
      <c r="Q189" s="524">
        <v>43775</v>
      </c>
      <c r="R189" s="535">
        <v>43784</v>
      </c>
      <c r="S189" s="279" t="s">
        <v>220</v>
      </c>
      <c r="T189" s="53" t="s">
        <v>221</v>
      </c>
      <c r="U189" s="53" t="s">
        <v>258</v>
      </c>
      <c r="V189" s="212" t="s">
        <v>1303</v>
      </c>
      <c r="W189" s="53">
        <v>200</v>
      </c>
      <c r="X189" s="218">
        <v>0</v>
      </c>
      <c r="Y189" s="53" t="s">
        <v>1305</v>
      </c>
      <c r="Z189" s="53" t="s">
        <v>1305</v>
      </c>
      <c r="AA189" s="53" t="s">
        <v>1305</v>
      </c>
      <c r="AB189" s="213" t="s">
        <v>1306</v>
      </c>
      <c r="AC189" s="53" t="s">
        <v>1307</v>
      </c>
      <c r="AD189" s="226" t="s">
        <v>592</v>
      </c>
      <c r="AE189" s="226" t="s">
        <v>593</v>
      </c>
      <c r="AF189" s="226" t="s">
        <v>211</v>
      </c>
      <c r="AG189" s="226" t="s">
        <v>1347</v>
      </c>
      <c r="AH189" s="217"/>
      <c r="AI189" s="226"/>
      <c r="AJ189" s="226" t="s">
        <v>650</v>
      </c>
      <c r="AK189" s="226" t="s">
        <v>1202</v>
      </c>
      <c r="AL189" s="226" t="s">
        <v>672</v>
      </c>
      <c r="AM189" s="218">
        <v>5.65</v>
      </c>
      <c r="AN189" s="218" t="s">
        <v>1259</v>
      </c>
      <c r="AO189" s="219">
        <v>2.46</v>
      </c>
      <c r="AP189" s="226" t="s">
        <v>694</v>
      </c>
      <c r="AQ189" s="226" t="s">
        <v>1348</v>
      </c>
      <c r="AR189" s="226" t="s">
        <v>1349</v>
      </c>
      <c r="AS189" s="226" t="s">
        <v>1521</v>
      </c>
      <c r="AT189" s="226" t="s">
        <v>1350</v>
      </c>
      <c r="AV189" s="581">
        <v>180</v>
      </c>
      <c r="AW189" s="584">
        <f t="shared" si="2"/>
        <v>442.8</v>
      </c>
    </row>
    <row r="190" spans="1:50" s="66" customFormat="1" ht="15" hidden="1" customHeight="1">
      <c r="A190" s="52">
        <v>3140</v>
      </c>
      <c r="B190" s="52" t="s">
        <v>885</v>
      </c>
      <c r="C190" s="217" t="s">
        <v>367</v>
      </c>
      <c r="D190" s="217" t="s">
        <v>457</v>
      </c>
      <c r="E190" s="52">
        <v>2</v>
      </c>
      <c r="F190" s="217"/>
      <c r="G190" s="217"/>
      <c r="H190" s="217" t="s">
        <v>211</v>
      </c>
      <c r="I190" s="217" t="s">
        <v>488</v>
      </c>
      <c r="J190" s="251" t="s">
        <v>219</v>
      </c>
      <c r="K190" s="195" t="s">
        <v>1530</v>
      </c>
      <c r="L190" s="250"/>
      <c r="M190" s="250" t="s">
        <v>1484</v>
      </c>
      <c r="N190" s="264" t="s">
        <v>1788</v>
      </c>
      <c r="O190" s="321">
        <v>43750</v>
      </c>
      <c r="P190" s="533">
        <v>43834</v>
      </c>
      <c r="Q190" s="524">
        <v>43838</v>
      </c>
      <c r="R190" s="535">
        <v>43845</v>
      </c>
      <c r="S190" s="279" t="s">
        <v>220</v>
      </c>
      <c r="T190" s="53" t="s">
        <v>221</v>
      </c>
      <c r="U190" s="53" t="s">
        <v>258</v>
      </c>
      <c r="V190" s="212" t="s">
        <v>1303</v>
      </c>
      <c r="W190" s="53">
        <v>200</v>
      </c>
      <c r="X190" s="218">
        <v>19.100000000000001</v>
      </c>
      <c r="Y190" s="53" t="s">
        <v>1305</v>
      </c>
      <c r="Z190" s="53" t="s">
        <v>1305</v>
      </c>
      <c r="AA190" s="53" t="s">
        <v>1305</v>
      </c>
      <c r="AB190" s="213" t="s">
        <v>1306</v>
      </c>
      <c r="AC190" s="53" t="s">
        <v>1307</v>
      </c>
      <c r="AD190" s="226" t="s">
        <v>222</v>
      </c>
      <c r="AE190" s="226" t="s">
        <v>589</v>
      </c>
      <c r="AF190" s="226" t="s">
        <v>636</v>
      </c>
      <c r="AG190" s="226" t="s">
        <v>1327</v>
      </c>
      <c r="AH190" s="217" t="s">
        <v>1318</v>
      </c>
      <c r="AI190" s="226"/>
      <c r="AJ190" s="226" t="s">
        <v>650</v>
      </c>
      <c r="AK190" s="226" t="s">
        <v>213</v>
      </c>
      <c r="AL190" s="226" t="s">
        <v>670</v>
      </c>
      <c r="AM190" s="218">
        <v>4.8499999999999996</v>
      </c>
      <c r="AN190" s="218" t="s">
        <v>1250</v>
      </c>
      <c r="AO190" s="219">
        <v>1.35</v>
      </c>
      <c r="AP190" s="226">
        <v>3000</v>
      </c>
      <c r="AQ190" s="226"/>
      <c r="AR190" s="226" t="s">
        <v>1324</v>
      </c>
      <c r="AS190" s="226" t="s">
        <v>1325</v>
      </c>
      <c r="AT190" s="226" t="s">
        <v>1326</v>
      </c>
      <c r="AV190" s="581">
        <v>300</v>
      </c>
      <c r="AW190" s="584">
        <f t="shared" si="2"/>
        <v>405</v>
      </c>
    </row>
    <row r="191" spans="1:50" s="66" customFormat="1" ht="15" hidden="1" customHeight="1">
      <c r="A191" s="52">
        <v>3145</v>
      </c>
      <c r="B191" s="52" t="s">
        <v>886</v>
      </c>
      <c r="C191" s="217" t="s">
        <v>367</v>
      </c>
      <c r="D191" s="217" t="s">
        <v>1282</v>
      </c>
      <c r="E191" s="52">
        <v>1</v>
      </c>
      <c r="F191" s="217"/>
      <c r="G191" s="217"/>
      <c r="H191" s="217" t="s">
        <v>211</v>
      </c>
      <c r="I191" s="217" t="s">
        <v>488</v>
      </c>
      <c r="J191" s="251" t="s">
        <v>219</v>
      </c>
      <c r="K191" s="195" t="s">
        <v>1530</v>
      </c>
      <c r="L191" s="250"/>
      <c r="M191" s="250" t="s">
        <v>1484</v>
      </c>
      <c r="N191" s="593" t="s">
        <v>1767</v>
      </c>
      <c r="O191" s="321">
        <v>43722</v>
      </c>
      <c r="P191" s="533">
        <v>43799</v>
      </c>
      <c r="Q191" s="524">
        <v>43803</v>
      </c>
      <c r="R191" s="535">
        <v>43814</v>
      </c>
      <c r="S191" s="279" t="s">
        <v>220</v>
      </c>
      <c r="T191" s="53" t="s">
        <v>221</v>
      </c>
      <c r="U191" s="53" t="s">
        <v>258</v>
      </c>
      <c r="V191" s="212" t="s">
        <v>1303</v>
      </c>
      <c r="W191" s="53">
        <v>200</v>
      </c>
      <c r="X191" s="218">
        <v>19.100000000000001</v>
      </c>
      <c r="Y191" s="53" t="s">
        <v>1305</v>
      </c>
      <c r="Z191" s="53" t="s">
        <v>1305</v>
      </c>
      <c r="AA191" s="53" t="s">
        <v>1305</v>
      </c>
      <c r="AB191" s="213" t="s">
        <v>1306</v>
      </c>
      <c r="AC191" s="53" t="s">
        <v>1307</v>
      </c>
      <c r="AD191" s="226" t="s">
        <v>222</v>
      </c>
      <c r="AE191" s="286" t="s">
        <v>589</v>
      </c>
      <c r="AF191" s="226" t="s">
        <v>636</v>
      </c>
      <c r="AG191" s="226" t="s">
        <v>1327</v>
      </c>
      <c r="AH191" s="217" t="s">
        <v>1318</v>
      </c>
      <c r="AI191" s="226"/>
      <c r="AJ191" s="226" t="s">
        <v>650</v>
      </c>
      <c r="AK191" s="226" t="s">
        <v>213</v>
      </c>
      <c r="AL191" s="226" t="s">
        <v>670</v>
      </c>
      <c r="AM191" s="218">
        <v>4.8499999999999996</v>
      </c>
      <c r="AN191" s="218" t="s">
        <v>1250</v>
      </c>
      <c r="AO191" s="219">
        <v>1.35</v>
      </c>
      <c r="AP191" s="226">
        <v>3000</v>
      </c>
      <c r="AQ191" s="226"/>
      <c r="AR191" s="226" t="s">
        <v>1324</v>
      </c>
      <c r="AS191" s="226" t="s">
        <v>1325</v>
      </c>
      <c r="AT191" s="226" t="s">
        <v>1326</v>
      </c>
      <c r="AV191" s="581">
        <v>400</v>
      </c>
      <c r="AW191" s="584">
        <f t="shared" si="2"/>
        <v>540</v>
      </c>
    </row>
    <row r="192" spans="1:50" s="66" customFormat="1" ht="15" hidden="1" customHeight="1">
      <c r="A192" s="52">
        <v>3150</v>
      </c>
      <c r="B192" s="52" t="s">
        <v>762</v>
      </c>
      <c r="C192" s="580" t="s">
        <v>458</v>
      </c>
      <c r="D192" s="580" t="s">
        <v>429</v>
      </c>
      <c r="E192" s="297">
        <v>1</v>
      </c>
      <c r="F192" s="217"/>
      <c r="G192" s="217"/>
      <c r="H192" s="217" t="s">
        <v>211</v>
      </c>
      <c r="I192" s="217" t="s">
        <v>488</v>
      </c>
      <c r="J192" s="251" t="s">
        <v>489</v>
      </c>
      <c r="K192" s="51" t="s">
        <v>1777</v>
      </c>
      <c r="L192" s="250"/>
      <c r="M192" s="250" t="s">
        <v>1469</v>
      </c>
      <c r="N192" s="620" t="s">
        <v>1790</v>
      </c>
      <c r="O192" s="257">
        <v>43707</v>
      </c>
      <c r="P192" s="533">
        <v>43799</v>
      </c>
      <c r="Q192" s="524">
        <v>43805</v>
      </c>
      <c r="R192" s="535">
        <v>43814</v>
      </c>
      <c r="S192" s="279" t="s">
        <v>267</v>
      </c>
      <c r="T192" s="53" t="s">
        <v>585</v>
      </c>
      <c r="U192" s="53" t="s">
        <v>585</v>
      </c>
      <c r="V192" s="212" t="s">
        <v>1308</v>
      </c>
      <c r="W192" s="53" t="s">
        <v>1309</v>
      </c>
      <c r="X192" s="218">
        <v>21</v>
      </c>
      <c r="Y192" s="53" t="s">
        <v>1310</v>
      </c>
      <c r="Z192" s="215">
        <v>21</v>
      </c>
      <c r="AA192" s="215">
        <v>20.5</v>
      </c>
      <c r="AB192" s="216" t="s">
        <v>1311</v>
      </c>
      <c r="AC192" s="216" t="s">
        <v>1312</v>
      </c>
      <c r="AD192" s="226" t="s">
        <v>145</v>
      </c>
      <c r="AE192" s="286" t="s">
        <v>625</v>
      </c>
      <c r="AF192" s="226" t="s">
        <v>639</v>
      </c>
      <c r="AG192" s="237" t="s">
        <v>1327</v>
      </c>
      <c r="AH192" s="217"/>
      <c r="AI192" s="226"/>
      <c r="AJ192" s="226" t="s">
        <v>654</v>
      </c>
      <c r="AK192" s="226" t="s">
        <v>655</v>
      </c>
      <c r="AL192" s="237" t="s">
        <v>688</v>
      </c>
      <c r="AM192" s="218">
        <v>4.7</v>
      </c>
      <c r="AN192" s="218" t="s">
        <v>1257</v>
      </c>
      <c r="AO192" s="510"/>
      <c r="AP192" s="226">
        <v>3000</v>
      </c>
      <c r="AQ192" s="226" t="s">
        <v>1328</v>
      </c>
      <c r="AR192" s="226" t="s">
        <v>1329</v>
      </c>
      <c r="AS192" s="291" t="s">
        <v>1331</v>
      </c>
      <c r="AT192" s="237" t="s">
        <v>1330</v>
      </c>
      <c r="AV192" s="581">
        <v>265</v>
      </c>
      <c r="AW192" s="584">
        <f t="shared" si="2"/>
        <v>0</v>
      </c>
      <c r="AX192" s="586">
        <f>AV192*1.48</f>
        <v>392.2</v>
      </c>
    </row>
    <row r="193" spans="1:50" s="66" customFormat="1" ht="15" hidden="1" customHeight="1">
      <c r="A193" s="52">
        <v>3155</v>
      </c>
      <c r="B193" s="52" t="s">
        <v>813</v>
      </c>
      <c r="C193" s="580" t="s">
        <v>458</v>
      </c>
      <c r="D193" s="580" t="s">
        <v>445</v>
      </c>
      <c r="E193" s="52" t="s">
        <v>1485</v>
      </c>
      <c r="F193" s="217"/>
      <c r="G193" s="217"/>
      <c r="H193" s="217" t="s">
        <v>211</v>
      </c>
      <c r="I193" s="217" t="s">
        <v>488</v>
      </c>
      <c r="J193" s="251" t="s">
        <v>489</v>
      </c>
      <c r="K193" s="425" t="s">
        <v>1778</v>
      </c>
      <c r="L193" s="426" t="s">
        <v>211</v>
      </c>
      <c r="M193" s="250"/>
      <c r="N193" s="424" t="s">
        <v>94</v>
      </c>
      <c r="O193" s="323">
        <v>43673</v>
      </c>
      <c r="P193" s="533">
        <v>43771</v>
      </c>
      <c r="Q193" s="524">
        <v>43775</v>
      </c>
      <c r="R193" s="535">
        <v>43784</v>
      </c>
      <c r="S193" s="279" t="s">
        <v>220</v>
      </c>
      <c r="T193" s="53" t="s">
        <v>221</v>
      </c>
      <c r="U193" s="53" t="s">
        <v>258</v>
      </c>
      <c r="V193" s="212" t="s">
        <v>1303</v>
      </c>
      <c r="W193" s="53">
        <v>200</v>
      </c>
      <c r="X193" s="218">
        <v>0</v>
      </c>
      <c r="Y193" s="53" t="s">
        <v>1305</v>
      </c>
      <c r="Z193" s="53" t="s">
        <v>1305</v>
      </c>
      <c r="AA193" s="53" t="s">
        <v>1305</v>
      </c>
      <c r="AB193" s="213" t="s">
        <v>1306</v>
      </c>
      <c r="AC193" s="53" t="s">
        <v>1307</v>
      </c>
      <c r="AD193" s="226" t="s">
        <v>145</v>
      </c>
      <c r="AE193" s="428" t="s">
        <v>625</v>
      </c>
      <c r="AF193" s="226" t="s">
        <v>639</v>
      </c>
      <c r="AG193" s="226" t="s">
        <v>1327</v>
      </c>
      <c r="AH193" s="217"/>
      <c r="AI193" s="226"/>
      <c r="AJ193" s="226" t="s">
        <v>654</v>
      </c>
      <c r="AK193" s="226" t="s">
        <v>655</v>
      </c>
      <c r="AL193" s="226" t="s">
        <v>688</v>
      </c>
      <c r="AM193" s="218">
        <v>4.7</v>
      </c>
      <c r="AN193" s="218" t="s">
        <v>1257</v>
      </c>
      <c r="AO193" s="219">
        <v>1.48</v>
      </c>
      <c r="AP193" s="226">
        <v>3000</v>
      </c>
      <c r="AQ193" s="226" t="s">
        <v>1328</v>
      </c>
      <c r="AR193" s="226" t="s">
        <v>1329</v>
      </c>
      <c r="AS193" s="159" t="s">
        <v>1331</v>
      </c>
      <c r="AT193" s="226" t="s">
        <v>1330</v>
      </c>
      <c r="AV193" s="581">
        <v>305</v>
      </c>
      <c r="AW193" s="584">
        <f t="shared" si="2"/>
        <v>451.4</v>
      </c>
    </row>
    <row r="194" spans="1:50" s="66" customFormat="1" ht="15" hidden="1" customHeight="1">
      <c r="A194" s="52">
        <v>3160</v>
      </c>
      <c r="B194" s="52" t="s">
        <v>814</v>
      </c>
      <c r="C194" s="217" t="s">
        <v>458</v>
      </c>
      <c r="D194" s="217" t="s">
        <v>437</v>
      </c>
      <c r="E194" s="52">
        <v>1</v>
      </c>
      <c r="F194" s="217"/>
      <c r="G194" s="217"/>
      <c r="H194" s="217" t="s">
        <v>211</v>
      </c>
      <c r="I194" s="217" t="s">
        <v>488</v>
      </c>
      <c r="J194" s="251" t="s">
        <v>489</v>
      </c>
      <c r="K194" s="195" t="s">
        <v>1461</v>
      </c>
      <c r="L194" s="250"/>
      <c r="M194" s="250" t="s">
        <v>1465</v>
      </c>
      <c r="N194" s="424" t="s">
        <v>1565</v>
      </c>
      <c r="O194" s="321">
        <v>43715</v>
      </c>
      <c r="P194" s="533">
        <v>43799</v>
      </c>
      <c r="Q194" s="524">
        <v>43803</v>
      </c>
      <c r="R194" s="535">
        <v>43814</v>
      </c>
      <c r="S194" s="279" t="s">
        <v>220</v>
      </c>
      <c r="T194" s="53" t="s">
        <v>221</v>
      </c>
      <c r="U194" s="53" t="s">
        <v>258</v>
      </c>
      <c r="V194" s="212" t="s">
        <v>1303</v>
      </c>
      <c r="W194" s="53">
        <v>200</v>
      </c>
      <c r="X194" s="218">
        <v>0</v>
      </c>
      <c r="Y194" s="53" t="s">
        <v>1305</v>
      </c>
      <c r="Z194" s="53" t="s">
        <v>1305</v>
      </c>
      <c r="AA194" s="53" t="s">
        <v>1305</v>
      </c>
      <c r="AB194" s="213" t="s">
        <v>1306</v>
      </c>
      <c r="AC194" s="53" t="s">
        <v>1307</v>
      </c>
      <c r="AD194" s="226" t="s">
        <v>145</v>
      </c>
      <c r="AE194" s="428" t="s">
        <v>1334</v>
      </c>
      <c r="AF194" s="226" t="s">
        <v>642</v>
      </c>
      <c r="AG194" s="226" t="s">
        <v>1327</v>
      </c>
      <c r="AH194" s="217"/>
      <c r="AI194" s="226"/>
      <c r="AJ194" s="226" t="s">
        <v>660</v>
      </c>
      <c r="AK194" s="226" t="s">
        <v>1178</v>
      </c>
      <c r="AL194" s="226" t="s">
        <v>670</v>
      </c>
      <c r="AM194" s="218">
        <v>4.91</v>
      </c>
      <c r="AN194" s="218" t="s">
        <v>1244</v>
      </c>
      <c r="AO194" s="219">
        <v>1.36</v>
      </c>
      <c r="AP194" s="226">
        <v>3000</v>
      </c>
      <c r="AQ194" s="226" t="s">
        <v>1328</v>
      </c>
      <c r="AR194" s="226" t="s">
        <v>1329</v>
      </c>
      <c r="AS194" s="159" t="s">
        <v>1331</v>
      </c>
      <c r="AT194" s="226" t="s">
        <v>1330</v>
      </c>
      <c r="AV194" s="581">
        <v>160</v>
      </c>
      <c r="AW194" s="584">
        <f t="shared" si="2"/>
        <v>217.60000000000002</v>
      </c>
    </row>
    <row r="195" spans="1:50" s="66" customFormat="1" ht="15" hidden="1" customHeight="1">
      <c r="A195" s="52">
        <v>3165</v>
      </c>
      <c r="B195" s="52" t="s">
        <v>815</v>
      </c>
      <c r="C195" s="217" t="s">
        <v>458</v>
      </c>
      <c r="D195" s="217" t="s">
        <v>459</v>
      </c>
      <c r="E195" s="52" t="s">
        <v>1485</v>
      </c>
      <c r="F195" s="217"/>
      <c r="G195" s="217"/>
      <c r="H195" s="217" t="s">
        <v>211</v>
      </c>
      <c r="I195" s="217" t="s">
        <v>488</v>
      </c>
      <c r="J195" s="251" t="s">
        <v>489</v>
      </c>
      <c r="K195" s="425" t="s">
        <v>1558</v>
      </c>
      <c r="L195" s="426" t="s">
        <v>211</v>
      </c>
      <c r="M195" s="250" t="s">
        <v>1468</v>
      </c>
      <c r="N195" s="424" t="s">
        <v>94</v>
      </c>
      <c r="O195" s="323">
        <v>43673</v>
      </c>
      <c r="P195" s="533">
        <v>43771</v>
      </c>
      <c r="Q195" s="524">
        <v>43775</v>
      </c>
      <c r="R195" s="535">
        <v>43784</v>
      </c>
      <c r="S195" s="279" t="s">
        <v>220</v>
      </c>
      <c r="T195" s="53" t="s">
        <v>221</v>
      </c>
      <c r="U195" s="53" t="s">
        <v>258</v>
      </c>
      <c r="V195" s="212" t="s">
        <v>1303</v>
      </c>
      <c r="W195" s="53">
        <v>200</v>
      </c>
      <c r="X195" s="218">
        <v>0</v>
      </c>
      <c r="Y195" s="53" t="s">
        <v>1305</v>
      </c>
      <c r="Z195" s="53" t="s">
        <v>1305</v>
      </c>
      <c r="AA195" s="53" t="s">
        <v>1305</v>
      </c>
      <c r="AB195" s="213" t="s">
        <v>1306</v>
      </c>
      <c r="AC195" s="53" t="s">
        <v>1307</v>
      </c>
      <c r="AD195" s="226" t="s">
        <v>145</v>
      </c>
      <c r="AE195" s="428" t="s">
        <v>627</v>
      </c>
      <c r="AF195" s="159" t="s">
        <v>1332</v>
      </c>
      <c r="AG195" s="159" t="s">
        <v>1327</v>
      </c>
      <c r="AH195" s="52"/>
      <c r="AI195" s="159"/>
      <c r="AJ195" s="159" t="s">
        <v>658</v>
      </c>
      <c r="AK195" s="159" t="s">
        <v>659</v>
      </c>
      <c r="AL195" s="159" t="s">
        <v>688</v>
      </c>
      <c r="AM195" s="168">
        <v>5.25</v>
      </c>
      <c r="AN195" s="168" t="s">
        <v>1253</v>
      </c>
      <c r="AO195" s="219">
        <v>1.44</v>
      </c>
      <c r="AP195" s="159">
        <v>3000</v>
      </c>
      <c r="AQ195" s="159" t="s">
        <v>1328</v>
      </c>
      <c r="AR195" s="159" t="s">
        <v>1329</v>
      </c>
      <c r="AS195" s="159" t="s">
        <v>1331</v>
      </c>
      <c r="AT195" s="159" t="s">
        <v>1330</v>
      </c>
      <c r="AV195" s="581">
        <v>305</v>
      </c>
      <c r="AW195" s="584">
        <f t="shared" si="2"/>
        <v>439.2</v>
      </c>
    </row>
    <row r="196" spans="1:50" s="66" customFormat="1" ht="15" hidden="1" customHeight="1">
      <c r="A196" s="52">
        <v>3170</v>
      </c>
      <c r="B196" s="52" t="s">
        <v>816</v>
      </c>
      <c r="C196" s="217" t="s">
        <v>458</v>
      </c>
      <c r="D196" s="217" t="s">
        <v>432</v>
      </c>
      <c r="E196" s="297" t="s">
        <v>1485</v>
      </c>
      <c r="F196" s="217"/>
      <c r="G196" s="217"/>
      <c r="H196" s="217" t="s">
        <v>211</v>
      </c>
      <c r="I196" s="217" t="s">
        <v>488</v>
      </c>
      <c r="J196" s="251" t="s">
        <v>489</v>
      </c>
      <c r="K196" s="51" t="s">
        <v>1474</v>
      </c>
      <c r="L196" s="250"/>
      <c r="M196" s="250" t="s">
        <v>1468</v>
      </c>
      <c r="N196" s="424" t="s">
        <v>94</v>
      </c>
      <c r="O196" s="439">
        <v>43679</v>
      </c>
      <c r="P196" s="533">
        <v>43771</v>
      </c>
      <c r="Q196" s="524">
        <v>43777</v>
      </c>
      <c r="R196" s="535">
        <v>43784</v>
      </c>
      <c r="S196" s="279" t="s">
        <v>267</v>
      </c>
      <c r="T196" s="53" t="s">
        <v>585</v>
      </c>
      <c r="U196" s="53" t="s">
        <v>585</v>
      </c>
      <c r="V196" s="212" t="s">
        <v>1308</v>
      </c>
      <c r="W196" s="53" t="s">
        <v>1309</v>
      </c>
      <c r="X196" s="218">
        <v>21</v>
      </c>
      <c r="Y196" s="53" t="s">
        <v>1310</v>
      </c>
      <c r="Z196" s="215">
        <v>21</v>
      </c>
      <c r="AA196" s="215">
        <v>20.5</v>
      </c>
      <c r="AB196" s="216" t="s">
        <v>1311</v>
      </c>
      <c r="AC196" s="216" t="s">
        <v>1312</v>
      </c>
      <c r="AD196" s="226" t="s">
        <v>145</v>
      </c>
      <c r="AE196" s="286" t="s">
        <v>627</v>
      </c>
      <c r="AF196" s="159" t="s">
        <v>1332</v>
      </c>
      <c r="AG196" s="237" t="s">
        <v>1327</v>
      </c>
      <c r="AH196" s="52"/>
      <c r="AI196" s="159"/>
      <c r="AJ196" s="159" t="s">
        <v>658</v>
      </c>
      <c r="AK196" s="159" t="s">
        <v>659</v>
      </c>
      <c r="AL196" s="291" t="s">
        <v>688</v>
      </c>
      <c r="AM196" s="168">
        <v>5.25</v>
      </c>
      <c r="AN196" s="168" t="s">
        <v>1253</v>
      </c>
      <c r="AO196" s="511"/>
      <c r="AP196" s="159">
        <v>3000</v>
      </c>
      <c r="AQ196" s="159" t="s">
        <v>1328</v>
      </c>
      <c r="AR196" s="159" t="s">
        <v>1329</v>
      </c>
      <c r="AS196" s="291" t="s">
        <v>1331</v>
      </c>
      <c r="AT196" s="237" t="s">
        <v>1330</v>
      </c>
      <c r="AV196" s="581">
        <v>290</v>
      </c>
      <c r="AW196" s="584">
        <f t="shared" si="2"/>
        <v>0</v>
      </c>
      <c r="AX196" s="66">
        <f>AV196*1.3</f>
        <v>377</v>
      </c>
    </row>
    <row r="197" spans="1:50" s="66" customFormat="1" ht="15" hidden="1" customHeight="1">
      <c r="A197" s="52">
        <v>3175</v>
      </c>
      <c r="B197" s="52" t="s">
        <v>817</v>
      </c>
      <c r="C197" s="217" t="s">
        <v>458</v>
      </c>
      <c r="D197" s="217" t="s">
        <v>434</v>
      </c>
      <c r="E197" s="52">
        <v>1</v>
      </c>
      <c r="F197" s="217"/>
      <c r="G197" s="217"/>
      <c r="H197" s="217" t="s">
        <v>211</v>
      </c>
      <c r="I197" s="217" t="s">
        <v>488</v>
      </c>
      <c r="J197" s="251" t="s">
        <v>489</v>
      </c>
      <c r="K197" s="51" t="s">
        <v>1463</v>
      </c>
      <c r="L197" s="250"/>
      <c r="M197" s="250" t="s">
        <v>1466</v>
      </c>
      <c r="N197" s="424" t="s">
        <v>1789</v>
      </c>
      <c r="O197" s="321">
        <v>43729</v>
      </c>
      <c r="P197" s="533">
        <v>43799</v>
      </c>
      <c r="Q197" s="524">
        <v>43803</v>
      </c>
      <c r="R197" s="535">
        <v>43814</v>
      </c>
      <c r="S197" s="279" t="s">
        <v>220</v>
      </c>
      <c r="T197" s="53" t="s">
        <v>221</v>
      </c>
      <c r="U197" s="53" t="s">
        <v>258</v>
      </c>
      <c r="V197" s="212" t="s">
        <v>1303</v>
      </c>
      <c r="W197" s="53">
        <v>200</v>
      </c>
      <c r="X197" s="218">
        <v>0</v>
      </c>
      <c r="Y197" s="53" t="s">
        <v>1305</v>
      </c>
      <c r="Z197" s="53" t="s">
        <v>1305</v>
      </c>
      <c r="AA197" s="53" t="s">
        <v>1305</v>
      </c>
      <c r="AB197" s="213" t="s">
        <v>1306</v>
      </c>
      <c r="AC197" s="53" t="s">
        <v>1307</v>
      </c>
      <c r="AD197" s="226" t="s">
        <v>145</v>
      </c>
      <c r="AE197" s="286" t="s">
        <v>1333</v>
      </c>
      <c r="AF197" s="226" t="s">
        <v>641</v>
      </c>
      <c r="AG197" s="159" t="s">
        <v>1327</v>
      </c>
      <c r="AH197" s="217"/>
      <c r="AI197" s="226"/>
      <c r="AJ197" s="226" t="s">
        <v>654</v>
      </c>
      <c r="AK197" s="226" t="s">
        <v>655</v>
      </c>
      <c r="AL197" s="226" t="s">
        <v>688</v>
      </c>
      <c r="AM197" s="218">
        <v>4.7</v>
      </c>
      <c r="AN197" s="218" t="s">
        <v>1257</v>
      </c>
      <c r="AO197" s="219">
        <v>1.38</v>
      </c>
      <c r="AP197" s="226">
        <v>3000</v>
      </c>
      <c r="AQ197" s="226" t="s">
        <v>1328</v>
      </c>
      <c r="AR197" s="226" t="s">
        <v>1329</v>
      </c>
      <c r="AS197" s="159" t="s">
        <v>1331</v>
      </c>
      <c r="AT197" s="226" t="s">
        <v>1330</v>
      </c>
      <c r="AV197" s="581">
        <v>70</v>
      </c>
      <c r="AW197" s="584">
        <f t="shared" ref="AW197:AW260" si="3">AO197*AV197</f>
        <v>96.6</v>
      </c>
    </row>
    <row r="198" spans="1:50" s="66" customFormat="1" ht="15" hidden="1" customHeight="1">
      <c r="A198" s="52">
        <v>3180</v>
      </c>
      <c r="B198" s="52" t="s">
        <v>763</v>
      </c>
      <c r="C198" s="217" t="s">
        <v>460</v>
      </c>
      <c r="D198" s="580" t="s">
        <v>450</v>
      </c>
      <c r="E198" s="297">
        <v>2</v>
      </c>
      <c r="F198" s="217"/>
      <c r="G198" s="217"/>
      <c r="H198" s="217" t="s">
        <v>211</v>
      </c>
      <c r="I198" s="217" t="s">
        <v>488</v>
      </c>
      <c r="J198" s="251" t="s">
        <v>489</v>
      </c>
      <c r="K198" s="195" t="s">
        <v>1464</v>
      </c>
      <c r="L198" s="250"/>
      <c r="M198" s="250" t="s">
        <v>1467</v>
      </c>
      <c r="N198" s="424" t="s">
        <v>1790</v>
      </c>
      <c r="O198" s="257">
        <v>43707</v>
      </c>
      <c r="P198" s="533">
        <v>43834</v>
      </c>
      <c r="Q198" s="524">
        <v>43840</v>
      </c>
      <c r="R198" s="535">
        <v>43845</v>
      </c>
      <c r="S198" s="279" t="s">
        <v>267</v>
      </c>
      <c r="T198" s="53" t="s">
        <v>585</v>
      </c>
      <c r="U198" s="53" t="s">
        <v>585</v>
      </c>
      <c r="V198" s="212" t="s">
        <v>1308</v>
      </c>
      <c r="W198" s="53" t="s">
        <v>1309</v>
      </c>
      <c r="X198" s="218">
        <v>21</v>
      </c>
      <c r="Y198" s="53" t="s">
        <v>1310</v>
      </c>
      <c r="Z198" s="215">
        <v>21</v>
      </c>
      <c r="AA198" s="215">
        <v>20.5</v>
      </c>
      <c r="AB198" s="216" t="s">
        <v>1311</v>
      </c>
      <c r="AC198" s="216" t="s">
        <v>1312</v>
      </c>
      <c r="AD198" s="226" t="s">
        <v>145</v>
      </c>
      <c r="AE198" s="428" t="s">
        <v>1772</v>
      </c>
      <c r="AF198" s="226" t="s">
        <v>645</v>
      </c>
      <c r="AG198" s="291" t="s">
        <v>1327</v>
      </c>
      <c r="AH198" s="217"/>
      <c r="AI198" s="226"/>
      <c r="AJ198" s="226" t="s">
        <v>660</v>
      </c>
      <c r="AK198" s="226" t="s">
        <v>1179</v>
      </c>
      <c r="AL198" s="237" t="s">
        <v>688</v>
      </c>
      <c r="AM198" s="218">
        <v>4.5</v>
      </c>
      <c r="AN198" s="218" t="s">
        <v>1256</v>
      </c>
      <c r="AO198" s="510"/>
      <c r="AP198" s="226">
        <v>3000</v>
      </c>
      <c r="AQ198" s="226" t="s">
        <v>1328</v>
      </c>
      <c r="AR198" s="226" t="s">
        <v>1329</v>
      </c>
      <c r="AS198" s="291" t="s">
        <v>1331</v>
      </c>
      <c r="AT198" s="237" t="s">
        <v>1330</v>
      </c>
      <c r="AV198" s="581">
        <v>290</v>
      </c>
      <c r="AW198" s="584">
        <f t="shared" si="3"/>
        <v>0</v>
      </c>
      <c r="AX198" s="66">
        <f>1.29*AV198</f>
        <v>374.1</v>
      </c>
    </row>
    <row r="199" spans="1:50" s="66" customFormat="1" ht="15" hidden="1" customHeight="1">
      <c r="A199" s="52">
        <v>3185</v>
      </c>
      <c r="B199" s="52" t="s">
        <v>818</v>
      </c>
      <c r="C199" s="217" t="s">
        <v>460</v>
      </c>
      <c r="D199" s="580" t="s">
        <v>461</v>
      </c>
      <c r="E199" s="52">
        <v>1</v>
      </c>
      <c r="F199" s="217"/>
      <c r="G199" s="217"/>
      <c r="H199" s="217" t="s">
        <v>211</v>
      </c>
      <c r="I199" s="217" t="s">
        <v>488</v>
      </c>
      <c r="J199" s="251" t="s">
        <v>489</v>
      </c>
      <c r="K199" s="51" t="s">
        <v>1464</v>
      </c>
      <c r="L199" s="251"/>
      <c r="M199" s="251" t="s">
        <v>1467</v>
      </c>
      <c r="N199" s="424" t="s">
        <v>1790</v>
      </c>
      <c r="O199" s="321">
        <v>43715</v>
      </c>
      <c r="P199" s="533">
        <v>43799</v>
      </c>
      <c r="Q199" s="524">
        <v>43803</v>
      </c>
      <c r="R199" s="535">
        <v>43814</v>
      </c>
      <c r="S199" s="279" t="s">
        <v>220</v>
      </c>
      <c r="T199" s="53" t="s">
        <v>221</v>
      </c>
      <c r="U199" s="53" t="s">
        <v>258</v>
      </c>
      <c r="V199" s="212" t="s">
        <v>1303</v>
      </c>
      <c r="W199" s="53">
        <v>200</v>
      </c>
      <c r="X199" s="218">
        <v>0</v>
      </c>
      <c r="Y199" s="53" t="s">
        <v>1305</v>
      </c>
      <c r="Z199" s="53" t="s">
        <v>1305</v>
      </c>
      <c r="AA199" s="53" t="s">
        <v>1305</v>
      </c>
      <c r="AB199" s="213" t="s">
        <v>1306</v>
      </c>
      <c r="AC199" s="53" t="s">
        <v>1307</v>
      </c>
      <c r="AD199" s="226" t="s">
        <v>145</v>
      </c>
      <c r="AE199" s="428" t="s">
        <v>1772</v>
      </c>
      <c r="AF199" s="226" t="s">
        <v>645</v>
      </c>
      <c r="AG199" s="159" t="s">
        <v>1327</v>
      </c>
      <c r="AH199" s="217"/>
      <c r="AI199" s="226"/>
      <c r="AJ199" s="226" t="s">
        <v>660</v>
      </c>
      <c r="AK199" s="226" t="s">
        <v>1179</v>
      </c>
      <c r="AL199" s="226" t="s">
        <v>688</v>
      </c>
      <c r="AM199" s="218">
        <v>4.5</v>
      </c>
      <c r="AN199" s="218" t="s">
        <v>1256</v>
      </c>
      <c r="AO199" s="219">
        <v>1.29</v>
      </c>
      <c r="AP199" s="226">
        <v>3000</v>
      </c>
      <c r="AQ199" s="226" t="s">
        <v>1328</v>
      </c>
      <c r="AR199" s="226" t="s">
        <v>1329</v>
      </c>
      <c r="AS199" s="159" t="s">
        <v>1331</v>
      </c>
      <c r="AT199" s="226" t="s">
        <v>1330</v>
      </c>
      <c r="AV199" s="581">
        <v>390</v>
      </c>
      <c r="AW199" s="584">
        <f t="shared" si="3"/>
        <v>503.1</v>
      </c>
    </row>
    <row r="200" spans="1:50" s="66" customFormat="1" ht="15" hidden="1" customHeight="1">
      <c r="A200" s="52">
        <v>3190</v>
      </c>
      <c r="B200" s="52" t="s">
        <v>819</v>
      </c>
      <c r="C200" s="217" t="s">
        <v>460</v>
      </c>
      <c r="D200" s="217" t="s">
        <v>451</v>
      </c>
      <c r="E200" s="52">
        <v>2</v>
      </c>
      <c r="F200" s="217"/>
      <c r="G200" s="217"/>
      <c r="H200" s="217" t="s">
        <v>211</v>
      </c>
      <c r="I200" s="217" t="s">
        <v>488</v>
      </c>
      <c r="J200" s="251" t="s">
        <v>489</v>
      </c>
      <c r="K200" s="51" t="s">
        <v>1464</v>
      </c>
      <c r="L200" s="251"/>
      <c r="M200" s="251" t="s">
        <v>1467</v>
      </c>
      <c r="N200" s="424" t="s">
        <v>1790</v>
      </c>
      <c r="O200" s="321">
        <v>43743</v>
      </c>
      <c r="P200" s="533">
        <v>43834</v>
      </c>
      <c r="Q200" s="524">
        <v>43838</v>
      </c>
      <c r="R200" s="535">
        <v>43845</v>
      </c>
      <c r="S200" s="279" t="s">
        <v>220</v>
      </c>
      <c r="T200" s="53" t="s">
        <v>221</v>
      </c>
      <c r="U200" s="53" t="s">
        <v>258</v>
      </c>
      <c r="V200" s="212" t="s">
        <v>1303</v>
      </c>
      <c r="W200" s="53">
        <v>200</v>
      </c>
      <c r="X200" s="218">
        <v>0</v>
      </c>
      <c r="Y200" s="53" t="s">
        <v>1305</v>
      </c>
      <c r="Z200" s="53" t="s">
        <v>1305</v>
      </c>
      <c r="AA200" s="53" t="s">
        <v>1305</v>
      </c>
      <c r="AB200" s="213" t="s">
        <v>1306</v>
      </c>
      <c r="AC200" s="53" t="s">
        <v>1307</v>
      </c>
      <c r="AD200" s="226" t="s">
        <v>145</v>
      </c>
      <c r="AE200" s="428" t="s">
        <v>1772</v>
      </c>
      <c r="AF200" s="226" t="s">
        <v>645</v>
      </c>
      <c r="AG200" s="159" t="s">
        <v>1327</v>
      </c>
      <c r="AH200" s="217"/>
      <c r="AI200" s="226"/>
      <c r="AJ200" s="226" t="s">
        <v>660</v>
      </c>
      <c r="AK200" s="226" t="s">
        <v>1179</v>
      </c>
      <c r="AL200" s="226" t="s">
        <v>688</v>
      </c>
      <c r="AM200" s="218">
        <v>4.5</v>
      </c>
      <c r="AN200" s="218" t="s">
        <v>1256</v>
      </c>
      <c r="AO200" s="219">
        <v>1.29</v>
      </c>
      <c r="AP200" s="226">
        <v>3000</v>
      </c>
      <c r="AQ200" s="226" t="s">
        <v>1328</v>
      </c>
      <c r="AR200" s="226" t="s">
        <v>1329</v>
      </c>
      <c r="AS200" s="159" t="s">
        <v>1331</v>
      </c>
      <c r="AT200" s="226" t="s">
        <v>1330</v>
      </c>
      <c r="AV200" s="581">
        <v>500</v>
      </c>
      <c r="AW200" s="584">
        <f t="shared" si="3"/>
        <v>645</v>
      </c>
    </row>
    <row r="201" spans="1:50" s="66" customFormat="1" ht="15" hidden="1" customHeight="1">
      <c r="A201" s="52">
        <v>3195</v>
      </c>
      <c r="B201" s="52" t="s">
        <v>820</v>
      </c>
      <c r="C201" s="217" t="s">
        <v>460</v>
      </c>
      <c r="D201" s="217" t="s">
        <v>462</v>
      </c>
      <c r="E201" s="52">
        <v>1</v>
      </c>
      <c r="F201" s="217"/>
      <c r="G201" s="217"/>
      <c r="H201" s="217" t="s">
        <v>211</v>
      </c>
      <c r="I201" s="217" t="s">
        <v>488</v>
      </c>
      <c r="J201" s="251" t="s">
        <v>489</v>
      </c>
      <c r="K201" s="51" t="s">
        <v>1464</v>
      </c>
      <c r="L201" s="251"/>
      <c r="M201" s="251" t="s">
        <v>1467</v>
      </c>
      <c r="N201" s="424" t="s">
        <v>1790</v>
      </c>
      <c r="O201" s="321">
        <v>43715</v>
      </c>
      <c r="P201" s="533">
        <v>43799</v>
      </c>
      <c r="Q201" s="524">
        <v>43803</v>
      </c>
      <c r="R201" s="535">
        <v>43814</v>
      </c>
      <c r="S201" s="279" t="s">
        <v>220</v>
      </c>
      <c r="T201" s="53" t="s">
        <v>221</v>
      </c>
      <c r="U201" s="53" t="s">
        <v>258</v>
      </c>
      <c r="V201" s="212" t="s">
        <v>1303</v>
      </c>
      <c r="W201" s="53">
        <v>200</v>
      </c>
      <c r="X201" s="218">
        <v>0</v>
      </c>
      <c r="Y201" s="53" t="s">
        <v>1305</v>
      </c>
      <c r="Z201" s="53" t="s">
        <v>1305</v>
      </c>
      <c r="AA201" s="53" t="s">
        <v>1305</v>
      </c>
      <c r="AB201" s="213" t="s">
        <v>1306</v>
      </c>
      <c r="AC201" s="53" t="s">
        <v>1307</v>
      </c>
      <c r="AD201" s="226" t="s">
        <v>145</v>
      </c>
      <c r="AE201" s="428" t="s">
        <v>1772</v>
      </c>
      <c r="AF201" s="226" t="s">
        <v>645</v>
      </c>
      <c r="AG201" s="159" t="s">
        <v>1327</v>
      </c>
      <c r="AH201" s="217"/>
      <c r="AI201" s="226"/>
      <c r="AJ201" s="226" t="s">
        <v>660</v>
      </c>
      <c r="AK201" s="226" t="s">
        <v>1179</v>
      </c>
      <c r="AL201" s="226" t="s">
        <v>688</v>
      </c>
      <c r="AM201" s="218">
        <v>4.5</v>
      </c>
      <c r="AN201" s="218" t="s">
        <v>1256</v>
      </c>
      <c r="AO201" s="219">
        <v>1.29</v>
      </c>
      <c r="AP201" s="226">
        <v>3000</v>
      </c>
      <c r="AQ201" s="226" t="s">
        <v>1328</v>
      </c>
      <c r="AR201" s="226" t="s">
        <v>1329</v>
      </c>
      <c r="AS201" s="159" t="s">
        <v>1331</v>
      </c>
      <c r="AT201" s="226" t="s">
        <v>1330</v>
      </c>
      <c r="AV201" s="581">
        <v>320</v>
      </c>
      <c r="AW201" s="584">
        <f t="shared" si="3"/>
        <v>412.8</v>
      </c>
    </row>
    <row r="202" spans="1:50" s="66" customFormat="1" ht="15" hidden="1" customHeight="1">
      <c r="A202" s="52">
        <v>3200</v>
      </c>
      <c r="B202" s="52" t="s">
        <v>821</v>
      </c>
      <c r="C202" s="217" t="s">
        <v>460</v>
      </c>
      <c r="D202" s="217" t="s">
        <v>463</v>
      </c>
      <c r="E202" s="297" t="s">
        <v>1485</v>
      </c>
      <c r="F202" s="217"/>
      <c r="G202" s="217"/>
      <c r="H202" s="217" t="s">
        <v>211</v>
      </c>
      <c r="I202" s="217" t="s">
        <v>488</v>
      </c>
      <c r="J202" s="251" t="s">
        <v>489</v>
      </c>
      <c r="K202" s="51" t="s">
        <v>1476</v>
      </c>
      <c r="L202" s="251"/>
      <c r="M202" s="251" t="s">
        <v>1471</v>
      </c>
      <c r="N202" s="424" t="s">
        <v>1581</v>
      </c>
      <c r="O202" s="439">
        <v>43679</v>
      </c>
      <c r="P202" s="533">
        <v>43771</v>
      </c>
      <c r="Q202" s="524">
        <v>43777</v>
      </c>
      <c r="R202" s="535">
        <v>43784</v>
      </c>
      <c r="S202" s="279" t="s">
        <v>267</v>
      </c>
      <c r="T202" s="53" t="s">
        <v>585</v>
      </c>
      <c r="U202" s="53" t="s">
        <v>585</v>
      </c>
      <c r="V202" s="212" t="s">
        <v>1308</v>
      </c>
      <c r="W202" s="53" t="s">
        <v>1309</v>
      </c>
      <c r="X202" s="218">
        <v>21</v>
      </c>
      <c r="Y202" s="53" t="s">
        <v>1310</v>
      </c>
      <c r="Z202" s="215">
        <v>21</v>
      </c>
      <c r="AA202" s="215">
        <v>20.5</v>
      </c>
      <c r="AB202" s="216" t="s">
        <v>1311</v>
      </c>
      <c r="AC202" s="216" t="s">
        <v>1312</v>
      </c>
      <c r="AD202" s="226" t="s">
        <v>145</v>
      </c>
      <c r="AE202" s="428" t="s">
        <v>631</v>
      </c>
      <c r="AF202" s="226" t="s">
        <v>646</v>
      </c>
      <c r="AG202" s="291" t="s">
        <v>1327</v>
      </c>
      <c r="AH202" s="217"/>
      <c r="AI202" s="226"/>
      <c r="AJ202" s="226" t="s">
        <v>660</v>
      </c>
      <c r="AK202" s="226" t="s">
        <v>665</v>
      </c>
      <c r="AL202" s="237" t="s">
        <v>689</v>
      </c>
      <c r="AM202" s="218">
        <v>4.5</v>
      </c>
      <c r="AN202" s="218" t="s">
        <v>1260</v>
      </c>
      <c r="AO202" s="510"/>
      <c r="AP202" s="226">
        <v>3000</v>
      </c>
      <c r="AQ202" s="226" t="s">
        <v>1328</v>
      </c>
      <c r="AR202" s="226" t="s">
        <v>1329</v>
      </c>
      <c r="AS202" s="291" t="s">
        <v>1331</v>
      </c>
      <c r="AT202" s="237" t="s">
        <v>1330</v>
      </c>
      <c r="AV202" s="581">
        <v>340</v>
      </c>
      <c r="AW202" s="584">
        <f t="shared" si="3"/>
        <v>0</v>
      </c>
      <c r="AX202" s="66">
        <f>AV202*1.3</f>
        <v>442</v>
      </c>
    </row>
    <row r="203" spans="1:50" s="66" customFormat="1" ht="15" hidden="1" customHeight="1">
      <c r="A203" s="52">
        <v>3205</v>
      </c>
      <c r="B203" s="52" t="s">
        <v>822</v>
      </c>
      <c r="C203" s="217" t="s">
        <v>460</v>
      </c>
      <c r="D203" s="217" t="s">
        <v>464</v>
      </c>
      <c r="E203" s="52">
        <v>1</v>
      </c>
      <c r="F203" s="217"/>
      <c r="G203" s="217"/>
      <c r="H203" s="217" t="s">
        <v>211</v>
      </c>
      <c r="I203" s="217" t="s">
        <v>488</v>
      </c>
      <c r="J203" s="251" t="s">
        <v>489</v>
      </c>
      <c r="K203" s="195" t="s">
        <v>1464</v>
      </c>
      <c r="L203" s="250"/>
      <c r="M203" s="250" t="s">
        <v>1467</v>
      </c>
      <c r="N203" s="424" t="s">
        <v>1790</v>
      </c>
      <c r="O203" s="321">
        <v>43736</v>
      </c>
      <c r="P203" s="533">
        <v>43799</v>
      </c>
      <c r="Q203" s="524">
        <v>43803</v>
      </c>
      <c r="R203" s="535">
        <v>43814</v>
      </c>
      <c r="S203" s="279" t="s">
        <v>220</v>
      </c>
      <c r="T203" s="53" t="s">
        <v>221</v>
      </c>
      <c r="U203" s="53" t="s">
        <v>258</v>
      </c>
      <c r="V203" s="212" t="s">
        <v>1304</v>
      </c>
      <c r="W203" s="53">
        <v>200</v>
      </c>
      <c r="X203" s="218">
        <v>0</v>
      </c>
      <c r="Y203" s="53" t="s">
        <v>1305</v>
      </c>
      <c r="Z203" s="53" t="s">
        <v>1305</v>
      </c>
      <c r="AA203" s="53" t="s">
        <v>1305</v>
      </c>
      <c r="AB203" s="213" t="s">
        <v>1306</v>
      </c>
      <c r="AC203" s="53" t="s">
        <v>1307</v>
      </c>
      <c r="AD203" s="226" t="s">
        <v>145</v>
      </c>
      <c r="AE203" s="428" t="s">
        <v>1772</v>
      </c>
      <c r="AF203" s="226" t="s">
        <v>645</v>
      </c>
      <c r="AG203" s="159" t="s">
        <v>1327</v>
      </c>
      <c r="AH203" s="217"/>
      <c r="AI203" s="226"/>
      <c r="AJ203" s="226" t="s">
        <v>660</v>
      </c>
      <c r="AK203" s="226" t="s">
        <v>1179</v>
      </c>
      <c r="AL203" s="226" t="s">
        <v>688</v>
      </c>
      <c r="AM203" s="218">
        <v>4.5</v>
      </c>
      <c r="AN203" s="218" t="s">
        <v>1256</v>
      </c>
      <c r="AO203" s="219">
        <v>1.23</v>
      </c>
      <c r="AP203" s="226">
        <v>3000</v>
      </c>
      <c r="AQ203" s="226" t="s">
        <v>1328</v>
      </c>
      <c r="AR203" s="226" t="s">
        <v>1329</v>
      </c>
      <c r="AS203" s="159" t="s">
        <v>1331</v>
      </c>
      <c r="AT203" s="226" t="s">
        <v>1330</v>
      </c>
      <c r="AV203" s="581">
        <v>200</v>
      </c>
      <c r="AW203" s="584">
        <f t="shared" si="3"/>
        <v>246</v>
      </c>
    </row>
    <row r="204" spans="1:50" s="66" customFormat="1" ht="15" hidden="1" customHeight="1">
      <c r="A204" s="52">
        <v>3210</v>
      </c>
      <c r="B204" s="52" t="s">
        <v>823</v>
      </c>
      <c r="C204" s="217" t="s">
        <v>465</v>
      </c>
      <c r="D204" s="217" t="s">
        <v>466</v>
      </c>
      <c r="E204" s="52">
        <v>1</v>
      </c>
      <c r="F204" s="217"/>
      <c r="G204" s="217"/>
      <c r="H204" s="217" t="s">
        <v>211</v>
      </c>
      <c r="I204" s="217" t="s">
        <v>488</v>
      </c>
      <c r="J204" s="251" t="s">
        <v>489</v>
      </c>
      <c r="K204" s="51" t="s">
        <v>1461</v>
      </c>
      <c r="L204" s="251"/>
      <c r="M204" s="251" t="s">
        <v>1465</v>
      </c>
      <c r="N204" s="424" t="s">
        <v>1565</v>
      </c>
      <c r="O204" s="321">
        <v>43715</v>
      </c>
      <c r="P204" s="533">
        <v>43799</v>
      </c>
      <c r="Q204" s="524">
        <v>43803</v>
      </c>
      <c r="R204" s="535">
        <v>43814</v>
      </c>
      <c r="S204" s="279" t="s">
        <v>220</v>
      </c>
      <c r="T204" s="53" t="s">
        <v>221</v>
      </c>
      <c r="U204" s="53" t="s">
        <v>258</v>
      </c>
      <c r="V204" s="212" t="s">
        <v>1303</v>
      </c>
      <c r="W204" s="53">
        <v>200</v>
      </c>
      <c r="X204" s="218">
        <v>0</v>
      </c>
      <c r="Y204" s="53" t="s">
        <v>1305</v>
      </c>
      <c r="Z204" s="53" t="s">
        <v>1305</v>
      </c>
      <c r="AA204" s="53" t="s">
        <v>1305</v>
      </c>
      <c r="AB204" s="213" t="s">
        <v>1306</v>
      </c>
      <c r="AC204" s="53" t="s">
        <v>1307</v>
      </c>
      <c r="AD204" s="226" t="s">
        <v>145</v>
      </c>
      <c r="AE204" s="428" t="s">
        <v>1334</v>
      </c>
      <c r="AF204" s="226" t="s">
        <v>642</v>
      </c>
      <c r="AG204" s="159" t="s">
        <v>1327</v>
      </c>
      <c r="AH204" s="217"/>
      <c r="AI204" s="226"/>
      <c r="AJ204" s="226" t="s">
        <v>660</v>
      </c>
      <c r="AK204" s="226" t="s">
        <v>1178</v>
      </c>
      <c r="AL204" s="226" t="s">
        <v>670</v>
      </c>
      <c r="AM204" s="218">
        <v>4.91</v>
      </c>
      <c r="AN204" s="218" t="s">
        <v>1244</v>
      </c>
      <c r="AO204" s="219">
        <v>1.32</v>
      </c>
      <c r="AP204" s="226">
        <v>3000</v>
      </c>
      <c r="AQ204" s="226" t="s">
        <v>1328</v>
      </c>
      <c r="AR204" s="226" t="s">
        <v>1329</v>
      </c>
      <c r="AS204" s="159" t="s">
        <v>1331</v>
      </c>
      <c r="AT204" s="226" t="s">
        <v>1330</v>
      </c>
      <c r="AV204" s="581">
        <v>300</v>
      </c>
      <c r="AW204" s="584">
        <f t="shared" si="3"/>
        <v>396</v>
      </c>
    </row>
    <row r="205" spans="1:50" s="66" customFormat="1" ht="15" hidden="1" customHeight="1">
      <c r="A205" s="52">
        <v>3215</v>
      </c>
      <c r="B205" s="52" t="s">
        <v>824</v>
      </c>
      <c r="C205" s="217" t="s">
        <v>465</v>
      </c>
      <c r="D205" s="580" t="s">
        <v>467</v>
      </c>
      <c r="E205" s="52">
        <v>1</v>
      </c>
      <c r="F205" s="217"/>
      <c r="G205" s="217"/>
      <c r="H205" s="217" t="s">
        <v>211</v>
      </c>
      <c r="I205" s="217" t="s">
        <v>488</v>
      </c>
      <c r="J205" s="251" t="s">
        <v>489</v>
      </c>
      <c r="K205" s="195" t="s">
        <v>1461</v>
      </c>
      <c r="L205" s="250"/>
      <c r="M205" s="250" t="s">
        <v>1465</v>
      </c>
      <c r="N205" s="424" t="s">
        <v>1565</v>
      </c>
      <c r="O205" s="321">
        <v>43722</v>
      </c>
      <c r="P205" s="533">
        <v>43799</v>
      </c>
      <c r="Q205" s="524">
        <v>43803</v>
      </c>
      <c r="R205" s="535">
        <v>43814</v>
      </c>
      <c r="S205" s="279" t="s">
        <v>220</v>
      </c>
      <c r="T205" s="53" t="s">
        <v>221</v>
      </c>
      <c r="U205" s="53" t="s">
        <v>258</v>
      </c>
      <c r="V205" s="212" t="s">
        <v>1303</v>
      </c>
      <c r="W205" s="53">
        <v>200</v>
      </c>
      <c r="X205" s="218">
        <v>0</v>
      </c>
      <c r="Y205" s="53" t="s">
        <v>1305</v>
      </c>
      <c r="Z205" s="53" t="s">
        <v>1305</v>
      </c>
      <c r="AA205" s="53" t="s">
        <v>1305</v>
      </c>
      <c r="AB205" s="213" t="s">
        <v>1306</v>
      </c>
      <c r="AC205" s="53" t="s">
        <v>1307</v>
      </c>
      <c r="AD205" s="226" t="s">
        <v>145</v>
      </c>
      <c r="AE205" s="428" t="s">
        <v>1334</v>
      </c>
      <c r="AF205" s="226" t="s">
        <v>642</v>
      </c>
      <c r="AG205" s="159" t="s">
        <v>1327</v>
      </c>
      <c r="AH205" s="217"/>
      <c r="AI205" s="226"/>
      <c r="AJ205" s="226" t="s">
        <v>660</v>
      </c>
      <c r="AK205" s="226" t="s">
        <v>1178</v>
      </c>
      <c r="AL205" s="226" t="s">
        <v>670</v>
      </c>
      <c r="AM205" s="218">
        <v>4.91</v>
      </c>
      <c r="AN205" s="218" t="s">
        <v>1244</v>
      </c>
      <c r="AO205" s="219">
        <v>1.32</v>
      </c>
      <c r="AP205" s="226">
        <v>3000</v>
      </c>
      <c r="AQ205" s="226" t="s">
        <v>1328</v>
      </c>
      <c r="AR205" s="226" t="s">
        <v>1329</v>
      </c>
      <c r="AS205" s="159" t="s">
        <v>1331</v>
      </c>
      <c r="AT205" s="226" t="s">
        <v>1330</v>
      </c>
      <c r="AV205" s="581">
        <v>355</v>
      </c>
      <c r="AW205" s="584">
        <f t="shared" si="3"/>
        <v>468.6</v>
      </c>
    </row>
    <row r="206" spans="1:50" s="66" customFormat="1" ht="15" hidden="1" customHeight="1">
      <c r="A206" s="217">
        <v>3220</v>
      </c>
      <c r="B206" s="52" t="s">
        <v>825</v>
      </c>
      <c r="C206" s="217" t="s">
        <v>465</v>
      </c>
      <c r="D206" s="217" t="s">
        <v>441</v>
      </c>
      <c r="E206" s="52" t="s">
        <v>1485</v>
      </c>
      <c r="F206" s="217"/>
      <c r="G206" s="152">
        <v>43532</v>
      </c>
      <c r="H206" s="217" t="s">
        <v>211</v>
      </c>
      <c r="I206" s="217" t="s">
        <v>488</v>
      </c>
      <c r="J206" s="251" t="s">
        <v>489</v>
      </c>
      <c r="K206" s="425" t="s">
        <v>1782</v>
      </c>
      <c r="L206" s="427" t="s">
        <v>1559</v>
      </c>
      <c r="M206" s="250"/>
      <c r="N206" s="424" t="s">
        <v>94</v>
      </c>
      <c r="O206" s="323">
        <v>43673</v>
      </c>
      <c r="P206" s="533">
        <v>43771</v>
      </c>
      <c r="Q206" s="524">
        <v>43775</v>
      </c>
      <c r="R206" s="535">
        <v>43784</v>
      </c>
      <c r="S206" s="279" t="s">
        <v>220</v>
      </c>
      <c r="T206" s="53" t="s">
        <v>221</v>
      </c>
      <c r="U206" s="53" t="s">
        <v>258</v>
      </c>
      <c r="V206" s="212" t="s">
        <v>1303</v>
      </c>
      <c r="W206" s="53">
        <v>200</v>
      </c>
      <c r="X206" s="218">
        <v>0</v>
      </c>
      <c r="Y206" s="53" t="s">
        <v>1305</v>
      </c>
      <c r="Z206" s="53" t="s">
        <v>1305</v>
      </c>
      <c r="AA206" s="53" t="s">
        <v>1305</v>
      </c>
      <c r="AB206" s="213" t="s">
        <v>1306</v>
      </c>
      <c r="AC206" s="53" t="s">
        <v>1307</v>
      </c>
      <c r="AD206" s="226" t="s">
        <v>145</v>
      </c>
      <c r="AE206" s="428" t="s">
        <v>628</v>
      </c>
      <c r="AF206" s="226" t="s">
        <v>643</v>
      </c>
      <c r="AG206" s="159" t="s">
        <v>1327</v>
      </c>
      <c r="AH206" s="217"/>
      <c r="AI206" s="226"/>
      <c r="AJ206" s="226" t="s">
        <v>656</v>
      </c>
      <c r="AK206" s="226" t="s">
        <v>659</v>
      </c>
      <c r="AL206" s="226" t="s">
        <v>672</v>
      </c>
      <c r="AM206" s="218">
        <v>5.05</v>
      </c>
      <c r="AN206" s="218" t="s">
        <v>1253</v>
      </c>
      <c r="AO206" s="219">
        <v>1.38</v>
      </c>
      <c r="AP206" s="226">
        <v>3000</v>
      </c>
      <c r="AQ206" s="226" t="s">
        <v>1328</v>
      </c>
      <c r="AR206" s="226" t="s">
        <v>1329</v>
      </c>
      <c r="AS206" s="159" t="s">
        <v>1331</v>
      </c>
      <c r="AT206" s="226" t="s">
        <v>1330</v>
      </c>
      <c r="AV206" s="581">
        <v>125</v>
      </c>
      <c r="AW206" s="584">
        <f t="shared" si="3"/>
        <v>172.5</v>
      </c>
    </row>
    <row r="207" spans="1:50" s="66" customFormat="1" ht="15" hidden="1" customHeight="1">
      <c r="A207" s="52">
        <v>3235</v>
      </c>
      <c r="B207" s="52" t="s">
        <v>764</v>
      </c>
      <c r="C207" s="217" t="s">
        <v>469</v>
      </c>
      <c r="D207" s="580" t="s">
        <v>470</v>
      </c>
      <c r="E207" s="52">
        <v>2</v>
      </c>
      <c r="F207" s="217"/>
      <c r="G207" s="217"/>
      <c r="H207" s="217" t="s">
        <v>211</v>
      </c>
      <c r="I207" s="217" t="s">
        <v>488</v>
      </c>
      <c r="J207" s="251" t="s">
        <v>489</v>
      </c>
      <c r="K207" s="195" t="s">
        <v>1464</v>
      </c>
      <c r="L207" s="250"/>
      <c r="M207" s="250" t="s">
        <v>1467</v>
      </c>
      <c r="N207" s="424" t="s">
        <v>1790</v>
      </c>
      <c r="O207" s="321">
        <v>43736</v>
      </c>
      <c r="P207" s="533">
        <v>43834</v>
      </c>
      <c r="Q207" s="524">
        <v>43838</v>
      </c>
      <c r="R207" s="535">
        <v>43845</v>
      </c>
      <c r="S207" s="279" t="s">
        <v>220</v>
      </c>
      <c r="T207" s="53" t="s">
        <v>221</v>
      </c>
      <c r="U207" s="53" t="s">
        <v>258</v>
      </c>
      <c r="V207" s="212" t="s">
        <v>1303</v>
      </c>
      <c r="W207" s="53">
        <v>200</v>
      </c>
      <c r="X207" s="218">
        <v>0</v>
      </c>
      <c r="Y207" s="53" t="s">
        <v>1305</v>
      </c>
      <c r="Z207" s="53" t="s">
        <v>1305</v>
      </c>
      <c r="AA207" s="53" t="s">
        <v>1305</v>
      </c>
      <c r="AB207" s="213" t="s">
        <v>1306</v>
      </c>
      <c r="AC207" s="53" t="s">
        <v>1307</v>
      </c>
      <c r="AD207" s="226" t="s">
        <v>145</v>
      </c>
      <c r="AE207" s="428" t="s">
        <v>1772</v>
      </c>
      <c r="AF207" s="226" t="s">
        <v>645</v>
      </c>
      <c r="AG207" s="159" t="s">
        <v>1327</v>
      </c>
      <c r="AH207" s="217"/>
      <c r="AI207" s="226"/>
      <c r="AJ207" s="226" t="s">
        <v>660</v>
      </c>
      <c r="AK207" s="226" t="s">
        <v>1179</v>
      </c>
      <c r="AL207" s="226" t="s">
        <v>688</v>
      </c>
      <c r="AM207" s="218">
        <v>4.5</v>
      </c>
      <c r="AN207" s="218" t="s">
        <v>1256</v>
      </c>
      <c r="AO207" s="219">
        <v>1.4</v>
      </c>
      <c r="AP207" s="226">
        <v>3000</v>
      </c>
      <c r="AQ207" s="226" t="s">
        <v>1328</v>
      </c>
      <c r="AR207" s="226" t="s">
        <v>1329</v>
      </c>
      <c r="AS207" s="159" t="s">
        <v>1331</v>
      </c>
      <c r="AT207" s="226" t="s">
        <v>1330</v>
      </c>
      <c r="AV207" s="581">
        <v>130</v>
      </c>
      <c r="AW207" s="584">
        <f t="shared" si="3"/>
        <v>182</v>
      </c>
    </row>
    <row r="208" spans="1:50" s="66" customFormat="1" ht="15" hidden="1" customHeight="1">
      <c r="A208" s="52">
        <v>3240</v>
      </c>
      <c r="B208" s="52" t="s">
        <v>826</v>
      </c>
      <c r="C208" s="217" t="s">
        <v>469</v>
      </c>
      <c r="D208" s="580" t="s">
        <v>471</v>
      </c>
      <c r="E208" s="52">
        <v>1</v>
      </c>
      <c r="F208" s="217"/>
      <c r="G208" s="217"/>
      <c r="H208" s="217" t="s">
        <v>211</v>
      </c>
      <c r="I208" s="217" t="s">
        <v>488</v>
      </c>
      <c r="J208" s="251" t="s">
        <v>489</v>
      </c>
      <c r="K208" s="51" t="s">
        <v>1464</v>
      </c>
      <c r="L208" s="251"/>
      <c r="M208" s="251" t="s">
        <v>1467</v>
      </c>
      <c r="N208" s="424" t="s">
        <v>1790</v>
      </c>
      <c r="O208" s="321">
        <v>43722</v>
      </c>
      <c r="P208" s="533">
        <v>43799</v>
      </c>
      <c r="Q208" s="524">
        <v>43803</v>
      </c>
      <c r="R208" s="535">
        <v>43814</v>
      </c>
      <c r="S208" s="279" t="s">
        <v>220</v>
      </c>
      <c r="T208" s="53" t="s">
        <v>221</v>
      </c>
      <c r="U208" s="53" t="s">
        <v>258</v>
      </c>
      <c r="V208" s="212" t="s">
        <v>1303</v>
      </c>
      <c r="W208" s="53">
        <v>200</v>
      </c>
      <c r="X208" s="218">
        <v>0</v>
      </c>
      <c r="Y208" s="53" t="s">
        <v>1305</v>
      </c>
      <c r="Z208" s="53" t="s">
        <v>1305</v>
      </c>
      <c r="AA208" s="53" t="s">
        <v>1305</v>
      </c>
      <c r="AB208" s="213" t="s">
        <v>1306</v>
      </c>
      <c r="AC208" s="53" t="s">
        <v>1307</v>
      </c>
      <c r="AD208" s="226" t="s">
        <v>145</v>
      </c>
      <c r="AE208" s="428" t="s">
        <v>1772</v>
      </c>
      <c r="AF208" s="226" t="s">
        <v>645</v>
      </c>
      <c r="AG208" s="159" t="s">
        <v>1327</v>
      </c>
      <c r="AH208" s="217"/>
      <c r="AI208" s="226"/>
      <c r="AJ208" s="226" t="s">
        <v>660</v>
      </c>
      <c r="AK208" s="226" t="s">
        <v>1179</v>
      </c>
      <c r="AL208" s="226" t="s">
        <v>688</v>
      </c>
      <c r="AM208" s="218">
        <v>4.5</v>
      </c>
      <c r="AN208" s="218" t="s">
        <v>1256</v>
      </c>
      <c r="AO208" s="219">
        <v>1.4</v>
      </c>
      <c r="AP208" s="226">
        <v>3000</v>
      </c>
      <c r="AQ208" s="226" t="s">
        <v>1328</v>
      </c>
      <c r="AR208" s="226" t="s">
        <v>1329</v>
      </c>
      <c r="AS208" s="159" t="s">
        <v>1331</v>
      </c>
      <c r="AT208" s="226" t="s">
        <v>1330</v>
      </c>
      <c r="AV208" s="581">
        <v>365</v>
      </c>
      <c r="AW208" s="584">
        <f t="shared" si="3"/>
        <v>510.99999999999994</v>
      </c>
    </row>
    <row r="209" spans="1:49" s="66" customFormat="1" ht="15" hidden="1" customHeight="1">
      <c r="A209" s="52">
        <v>3250</v>
      </c>
      <c r="B209" s="52" t="s">
        <v>828</v>
      </c>
      <c r="C209" s="217" t="s">
        <v>469</v>
      </c>
      <c r="D209" s="217" t="s">
        <v>452</v>
      </c>
      <c r="E209" s="52" t="s">
        <v>1485</v>
      </c>
      <c r="F209" s="217"/>
      <c r="G209" s="217"/>
      <c r="H209" s="217" t="s">
        <v>211</v>
      </c>
      <c r="I209" s="217" t="s">
        <v>488</v>
      </c>
      <c r="J209" s="251" t="s">
        <v>489</v>
      </c>
      <c r="K209" s="51" t="s">
        <v>1476</v>
      </c>
      <c r="L209" s="251"/>
      <c r="M209" s="251" t="s">
        <v>1471</v>
      </c>
      <c r="N209" s="424" t="s">
        <v>1581</v>
      </c>
      <c r="O209" s="323">
        <v>43679</v>
      </c>
      <c r="P209" s="533">
        <v>43771</v>
      </c>
      <c r="Q209" s="524">
        <v>43775</v>
      </c>
      <c r="R209" s="535">
        <v>43784</v>
      </c>
      <c r="S209" s="279" t="s">
        <v>220</v>
      </c>
      <c r="T209" s="53" t="s">
        <v>221</v>
      </c>
      <c r="U209" s="53" t="s">
        <v>258</v>
      </c>
      <c r="V209" s="212" t="s">
        <v>1303</v>
      </c>
      <c r="W209" s="53">
        <v>200</v>
      </c>
      <c r="X209" s="218">
        <v>0</v>
      </c>
      <c r="Y209" s="53" t="s">
        <v>1305</v>
      </c>
      <c r="Z209" s="53" t="s">
        <v>1305</v>
      </c>
      <c r="AA209" s="53" t="s">
        <v>1305</v>
      </c>
      <c r="AB209" s="213" t="s">
        <v>1306</v>
      </c>
      <c r="AC209" s="53" t="s">
        <v>1307</v>
      </c>
      <c r="AD209" s="226" t="s">
        <v>145</v>
      </c>
      <c r="AE209" s="428" t="s">
        <v>631</v>
      </c>
      <c r="AF209" s="226" t="s">
        <v>646</v>
      </c>
      <c r="AG209" s="159" t="s">
        <v>1327</v>
      </c>
      <c r="AH209" s="217"/>
      <c r="AI209" s="226"/>
      <c r="AJ209" s="226" t="s">
        <v>660</v>
      </c>
      <c r="AK209" s="226" t="s">
        <v>665</v>
      </c>
      <c r="AL209" s="226" t="s">
        <v>689</v>
      </c>
      <c r="AM209" s="218">
        <v>4.5</v>
      </c>
      <c r="AN209" s="218" t="s">
        <v>1260</v>
      </c>
      <c r="AO209" s="219">
        <v>1.34</v>
      </c>
      <c r="AP209" s="226">
        <v>3000</v>
      </c>
      <c r="AQ209" s="226" t="s">
        <v>1328</v>
      </c>
      <c r="AR209" s="226" t="s">
        <v>1329</v>
      </c>
      <c r="AS209" s="159" t="s">
        <v>1331</v>
      </c>
      <c r="AT209" s="226" t="s">
        <v>1330</v>
      </c>
      <c r="AV209" s="581">
        <v>360</v>
      </c>
      <c r="AW209" s="584">
        <f t="shared" si="3"/>
        <v>482.40000000000003</v>
      </c>
    </row>
    <row r="210" spans="1:49" s="66" customFormat="1" ht="15" hidden="1" customHeight="1">
      <c r="A210" s="52">
        <v>3255</v>
      </c>
      <c r="B210" s="52" t="s">
        <v>829</v>
      </c>
      <c r="C210" s="217" t="s">
        <v>469</v>
      </c>
      <c r="D210" s="217" t="s">
        <v>473</v>
      </c>
      <c r="E210" s="52">
        <v>1</v>
      </c>
      <c r="F210" s="217"/>
      <c r="G210" s="217"/>
      <c r="H210" s="217" t="s">
        <v>211</v>
      </c>
      <c r="I210" s="217" t="s">
        <v>488</v>
      </c>
      <c r="J210" s="251" t="s">
        <v>489</v>
      </c>
      <c r="K210" s="195" t="s">
        <v>1476</v>
      </c>
      <c r="L210" s="250"/>
      <c r="M210" s="250" t="s">
        <v>1471</v>
      </c>
      <c r="N210" s="424" t="s">
        <v>1581</v>
      </c>
      <c r="O210" s="321">
        <v>43715</v>
      </c>
      <c r="P210" s="533">
        <v>43799</v>
      </c>
      <c r="Q210" s="524">
        <v>43803</v>
      </c>
      <c r="R210" s="535">
        <v>43814</v>
      </c>
      <c r="S210" s="279" t="s">
        <v>220</v>
      </c>
      <c r="T210" s="53" t="s">
        <v>221</v>
      </c>
      <c r="U210" s="53" t="s">
        <v>258</v>
      </c>
      <c r="V210" s="212" t="s">
        <v>1303</v>
      </c>
      <c r="W210" s="53">
        <v>200</v>
      </c>
      <c r="X210" s="218">
        <v>0</v>
      </c>
      <c r="Y210" s="53" t="s">
        <v>1305</v>
      </c>
      <c r="Z210" s="53" t="s">
        <v>1305</v>
      </c>
      <c r="AA210" s="53" t="s">
        <v>1305</v>
      </c>
      <c r="AB210" s="213" t="s">
        <v>1306</v>
      </c>
      <c r="AC210" s="53" t="s">
        <v>1307</v>
      </c>
      <c r="AD210" s="226" t="s">
        <v>145</v>
      </c>
      <c r="AE210" s="428" t="s">
        <v>631</v>
      </c>
      <c r="AF210" s="226" t="s">
        <v>646</v>
      </c>
      <c r="AG210" s="159" t="s">
        <v>1327</v>
      </c>
      <c r="AH210" s="217"/>
      <c r="AI210" s="226"/>
      <c r="AJ210" s="226" t="s">
        <v>660</v>
      </c>
      <c r="AK210" s="226" t="s">
        <v>665</v>
      </c>
      <c r="AL210" s="226" t="s">
        <v>689</v>
      </c>
      <c r="AM210" s="218">
        <v>4.5</v>
      </c>
      <c r="AN210" s="218" t="s">
        <v>1260</v>
      </c>
      <c r="AO210" s="219">
        <v>1.34</v>
      </c>
      <c r="AP210" s="226">
        <v>3000</v>
      </c>
      <c r="AQ210" s="226" t="s">
        <v>1328</v>
      </c>
      <c r="AR210" s="226" t="s">
        <v>1329</v>
      </c>
      <c r="AS210" s="159" t="s">
        <v>1331</v>
      </c>
      <c r="AT210" s="226" t="s">
        <v>1330</v>
      </c>
      <c r="AV210" s="581">
        <v>220</v>
      </c>
      <c r="AW210" s="584">
        <f t="shared" si="3"/>
        <v>294.8</v>
      </c>
    </row>
    <row r="211" spans="1:49" s="66" customFormat="1" ht="15" hidden="1" customHeight="1">
      <c r="A211" s="52">
        <v>3260</v>
      </c>
      <c r="B211" s="52" t="s">
        <v>830</v>
      </c>
      <c r="C211" s="217" t="s">
        <v>469</v>
      </c>
      <c r="D211" s="217" t="s">
        <v>464</v>
      </c>
      <c r="E211" s="52">
        <v>1</v>
      </c>
      <c r="F211" s="217"/>
      <c r="G211" s="217"/>
      <c r="H211" s="217" t="s">
        <v>211</v>
      </c>
      <c r="I211" s="217" t="s">
        <v>488</v>
      </c>
      <c r="J211" s="251" t="s">
        <v>489</v>
      </c>
      <c r="K211" s="195" t="s">
        <v>1464</v>
      </c>
      <c r="L211" s="250"/>
      <c r="M211" s="250" t="s">
        <v>1467</v>
      </c>
      <c r="N211" s="424" t="s">
        <v>1790</v>
      </c>
      <c r="O211" s="321">
        <v>43736</v>
      </c>
      <c r="P211" s="533">
        <v>43799</v>
      </c>
      <c r="Q211" s="524">
        <v>43803</v>
      </c>
      <c r="R211" s="535">
        <v>43814</v>
      </c>
      <c r="S211" s="279" t="s">
        <v>220</v>
      </c>
      <c r="T211" s="53" t="s">
        <v>221</v>
      </c>
      <c r="U211" s="53" t="s">
        <v>258</v>
      </c>
      <c r="V211" s="212" t="s">
        <v>1304</v>
      </c>
      <c r="W211" s="53">
        <v>200</v>
      </c>
      <c r="X211" s="218">
        <v>0</v>
      </c>
      <c r="Y211" s="53" t="s">
        <v>1305</v>
      </c>
      <c r="Z211" s="53" t="s">
        <v>1305</v>
      </c>
      <c r="AA211" s="53" t="s">
        <v>1305</v>
      </c>
      <c r="AB211" s="213" t="s">
        <v>1306</v>
      </c>
      <c r="AC211" s="53" t="s">
        <v>1307</v>
      </c>
      <c r="AD211" s="226" t="s">
        <v>145</v>
      </c>
      <c r="AE211" s="428" t="s">
        <v>1772</v>
      </c>
      <c r="AF211" s="226" t="s">
        <v>645</v>
      </c>
      <c r="AG211" s="159" t="s">
        <v>1327</v>
      </c>
      <c r="AH211" s="217"/>
      <c r="AI211" s="226"/>
      <c r="AJ211" s="226" t="s">
        <v>660</v>
      </c>
      <c r="AK211" s="226" t="s">
        <v>1179</v>
      </c>
      <c r="AL211" s="226" t="s">
        <v>688</v>
      </c>
      <c r="AM211" s="218">
        <v>4.5</v>
      </c>
      <c r="AN211" s="218" t="s">
        <v>1256</v>
      </c>
      <c r="AO211" s="219">
        <v>1.24</v>
      </c>
      <c r="AP211" s="226">
        <v>3000</v>
      </c>
      <c r="AQ211" s="226" t="s">
        <v>1328</v>
      </c>
      <c r="AR211" s="226" t="s">
        <v>1329</v>
      </c>
      <c r="AS211" s="159" t="s">
        <v>1331</v>
      </c>
      <c r="AT211" s="226" t="s">
        <v>1330</v>
      </c>
      <c r="AV211" s="581">
        <v>110</v>
      </c>
      <c r="AW211" s="584">
        <f t="shared" si="3"/>
        <v>136.4</v>
      </c>
    </row>
    <row r="212" spans="1:49" s="66" customFormat="1" ht="15" hidden="1" customHeight="1">
      <c r="A212" s="52">
        <v>3265</v>
      </c>
      <c r="B212" s="52" t="s">
        <v>831</v>
      </c>
      <c r="C212" s="217" t="s">
        <v>1213</v>
      </c>
      <c r="D212" s="217" t="s">
        <v>299</v>
      </c>
      <c r="E212" s="52" t="s">
        <v>1485</v>
      </c>
      <c r="F212" s="217"/>
      <c r="G212" s="217"/>
      <c r="H212" s="217" t="s">
        <v>1535</v>
      </c>
      <c r="I212" s="217" t="s">
        <v>488</v>
      </c>
      <c r="J212" s="251" t="s">
        <v>489</v>
      </c>
      <c r="K212" s="51" t="s">
        <v>1480</v>
      </c>
      <c r="L212" s="251"/>
      <c r="M212" s="251" t="s">
        <v>1305</v>
      </c>
      <c r="N212" s="424" t="s">
        <v>1580</v>
      </c>
      <c r="O212" s="320">
        <v>43708</v>
      </c>
      <c r="P212" s="533">
        <v>43771</v>
      </c>
      <c r="Q212" s="524">
        <v>43775</v>
      </c>
      <c r="R212" s="535">
        <v>43784</v>
      </c>
      <c r="S212" s="279" t="s">
        <v>220</v>
      </c>
      <c r="T212" s="53" t="s">
        <v>221</v>
      </c>
      <c r="U212" s="53" t="s">
        <v>258</v>
      </c>
      <c r="V212" s="212" t="s">
        <v>1303</v>
      </c>
      <c r="W212" s="53">
        <v>200</v>
      </c>
      <c r="X212" s="218">
        <v>0</v>
      </c>
      <c r="Y212" s="53" t="s">
        <v>1305</v>
      </c>
      <c r="Z212" s="53" t="s">
        <v>1305</v>
      </c>
      <c r="AA212" s="53" t="s">
        <v>1305</v>
      </c>
      <c r="AB212" s="213" t="s">
        <v>1306</v>
      </c>
      <c r="AC212" s="53" t="s">
        <v>1307</v>
      </c>
      <c r="AD212" s="226" t="s">
        <v>592</v>
      </c>
      <c r="AE212" s="226" t="s">
        <v>593</v>
      </c>
      <c r="AF212" s="226" t="s">
        <v>211</v>
      </c>
      <c r="AG212" s="226" t="s">
        <v>1347</v>
      </c>
      <c r="AH212" s="217"/>
      <c r="AI212" s="226"/>
      <c r="AJ212" s="226" t="s">
        <v>650</v>
      </c>
      <c r="AK212" s="226" t="s">
        <v>1202</v>
      </c>
      <c r="AL212" s="226" t="s">
        <v>672</v>
      </c>
      <c r="AM212" s="218">
        <v>5.65</v>
      </c>
      <c r="AN212" s="218" t="s">
        <v>1259</v>
      </c>
      <c r="AO212" s="219">
        <v>2.3199999999999998</v>
      </c>
      <c r="AP212" s="226" t="s">
        <v>694</v>
      </c>
      <c r="AQ212" s="226" t="s">
        <v>1348</v>
      </c>
      <c r="AR212" s="226" t="s">
        <v>1349</v>
      </c>
      <c r="AS212" s="226" t="s">
        <v>1521</v>
      </c>
      <c r="AT212" s="226" t="s">
        <v>1350</v>
      </c>
      <c r="AV212" s="581">
        <v>280</v>
      </c>
      <c r="AW212" s="584">
        <f t="shared" si="3"/>
        <v>649.59999999999991</v>
      </c>
    </row>
    <row r="213" spans="1:49" s="66" customFormat="1" ht="15" hidden="1" customHeight="1">
      <c r="A213" s="52">
        <v>3270</v>
      </c>
      <c r="B213" s="52" t="s">
        <v>832</v>
      </c>
      <c r="C213" s="217" t="s">
        <v>474</v>
      </c>
      <c r="D213" s="217" t="s">
        <v>475</v>
      </c>
      <c r="E213" s="52">
        <v>1</v>
      </c>
      <c r="F213" s="217"/>
      <c r="G213" s="217"/>
      <c r="H213" s="217" t="s">
        <v>211</v>
      </c>
      <c r="I213" s="217" t="s">
        <v>488</v>
      </c>
      <c r="J213" s="251" t="s">
        <v>489</v>
      </c>
      <c r="K213" s="195" t="s">
        <v>1481</v>
      </c>
      <c r="L213" s="250"/>
      <c r="M213" s="250" t="s">
        <v>1483</v>
      </c>
      <c r="N213" s="424" t="s">
        <v>1793</v>
      </c>
      <c r="O213" s="321">
        <v>43722</v>
      </c>
      <c r="P213" s="533">
        <v>43799</v>
      </c>
      <c r="Q213" s="524">
        <v>43803</v>
      </c>
      <c r="R213" s="535">
        <v>43814</v>
      </c>
      <c r="S213" s="279" t="s">
        <v>220</v>
      </c>
      <c r="T213" s="53" t="s">
        <v>221</v>
      </c>
      <c r="U213" s="53" t="s">
        <v>258</v>
      </c>
      <c r="V213" s="212" t="s">
        <v>1303</v>
      </c>
      <c r="W213" s="53">
        <v>200</v>
      </c>
      <c r="X213" s="218">
        <v>0</v>
      </c>
      <c r="Y213" s="53" t="s">
        <v>1305</v>
      </c>
      <c r="Z213" s="53" t="s">
        <v>1305</v>
      </c>
      <c r="AA213" s="53" t="s">
        <v>1305</v>
      </c>
      <c r="AB213" s="213" t="s">
        <v>1306</v>
      </c>
      <c r="AC213" s="53" t="s">
        <v>1307</v>
      </c>
      <c r="AD213" s="226" t="s">
        <v>222</v>
      </c>
      <c r="AE213" s="428">
        <v>9575</v>
      </c>
      <c r="AF213" s="226" t="s">
        <v>638</v>
      </c>
      <c r="AG213" s="226" t="s">
        <v>1323</v>
      </c>
      <c r="AH213" s="217" t="s">
        <v>1318</v>
      </c>
      <c r="AI213" s="226"/>
      <c r="AJ213" s="226" t="s">
        <v>650</v>
      </c>
      <c r="AK213" s="226" t="s">
        <v>651</v>
      </c>
      <c r="AL213" s="226" t="s">
        <v>685</v>
      </c>
      <c r="AM213" s="218">
        <v>5.35</v>
      </c>
      <c r="AN213" s="218" t="s">
        <v>1248</v>
      </c>
      <c r="AO213" s="219">
        <v>1.3</v>
      </c>
      <c r="AP213" s="226" t="s">
        <v>694</v>
      </c>
      <c r="AQ213" s="226"/>
      <c r="AR213" s="226" t="s">
        <v>1324</v>
      </c>
      <c r="AS213" s="226" t="s">
        <v>1325</v>
      </c>
      <c r="AT213" s="226" t="s">
        <v>1326</v>
      </c>
      <c r="AV213" s="581">
        <v>80</v>
      </c>
      <c r="AW213" s="584">
        <f t="shared" si="3"/>
        <v>104</v>
      </c>
    </row>
    <row r="214" spans="1:49" s="66" customFormat="1" ht="15" hidden="1" customHeight="1">
      <c r="A214" s="52">
        <v>3275</v>
      </c>
      <c r="B214" s="52" t="s">
        <v>833</v>
      </c>
      <c r="C214" s="217" t="s">
        <v>474</v>
      </c>
      <c r="D214" s="217" t="s">
        <v>456</v>
      </c>
      <c r="E214" s="52">
        <v>2</v>
      </c>
      <c r="F214" s="217"/>
      <c r="G214" s="217"/>
      <c r="H214" s="217" t="s">
        <v>211</v>
      </c>
      <c r="I214" s="217" t="s">
        <v>488</v>
      </c>
      <c r="J214" s="251" t="s">
        <v>489</v>
      </c>
      <c r="K214" s="195" t="s">
        <v>1481</v>
      </c>
      <c r="L214" s="250"/>
      <c r="M214" s="250" t="s">
        <v>1483</v>
      </c>
      <c r="N214" s="424" t="s">
        <v>1793</v>
      </c>
      <c r="O214" s="321">
        <v>43736</v>
      </c>
      <c r="P214" s="533">
        <v>43834</v>
      </c>
      <c r="Q214" s="524">
        <v>43838</v>
      </c>
      <c r="R214" s="535">
        <v>43845</v>
      </c>
      <c r="S214" s="279" t="s">
        <v>220</v>
      </c>
      <c r="T214" s="53" t="s">
        <v>221</v>
      </c>
      <c r="U214" s="53" t="s">
        <v>258</v>
      </c>
      <c r="V214" s="212" t="s">
        <v>1303</v>
      </c>
      <c r="W214" s="53">
        <v>200</v>
      </c>
      <c r="X214" s="218">
        <v>0</v>
      </c>
      <c r="Y214" s="53" t="s">
        <v>1305</v>
      </c>
      <c r="Z214" s="53" t="s">
        <v>1305</v>
      </c>
      <c r="AA214" s="53" t="s">
        <v>1305</v>
      </c>
      <c r="AB214" s="213" t="s">
        <v>1306</v>
      </c>
      <c r="AC214" s="53" t="s">
        <v>1307</v>
      </c>
      <c r="AD214" s="226" t="s">
        <v>222</v>
      </c>
      <c r="AE214" s="226">
        <v>9575</v>
      </c>
      <c r="AF214" s="226" t="s">
        <v>638</v>
      </c>
      <c r="AG214" s="226" t="s">
        <v>1323</v>
      </c>
      <c r="AH214" s="217" t="s">
        <v>1318</v>
      </c>
      <c r="AI214" s="226"/>
      <c r="AJ214" s="226" t="s">
        <v>650</v>
      </c>
      <c r="AK214" s="226" t="s">
        <v>651</v>
      </c>
      <c r="AL214" s="226" t="s">
        <v>685</v>
      </c>
      <c r="AM214" s="218">
        <v>5.35</v>
      </c>
      <c r="AN214" s="218" t="s">
        <v>1248</v>
      </c>
      <c r="AO214" s="219">
        <v>1.3</v>
      </c>
      <c r="AP214" s="226" t="s">
        <v>694</v>
      </c>
      <c r="AQ214" s="226"/>
      <c r="AR214" s="226" t="s">
        <v>1324</v>
      </c>
      <c r="AS214" s="226" t="s">
        <v>1325</v>
      </c>
      <c r="AT214" s="226" t="s">
        <v>1326</v>
      </c>
      <c r="AV214" s="581">
        <v>80</v>
      </c>
      <c r="AW214" s="584">
        <f t="shared" si="3"/>
        <v>104</v>
      </c>
    </row>
    <row r="215" spans="1:49" s="66" customFormat="1" ht="15" hidden="1" customHeight="1">
      <c r="A215" s="52">
        <v>3280</v>
      </c>
      <c r="B215" s="52" t="s">
        <v>849</v>
      </c>
      <c r="C215" s="217" t="s">
        <v>476</v>
      </c>
      <c r="D215" s="217" t="s">
        <v>299</v>
      </c>
      <c r="E215" s="52" t="s">
        <v>1485</v>
      </c>
      <c r="F215" s="217"/>
      <c r="G215" s="217"/>
      <c r="H215" s="217" t="s">
        <v>1535</v>
      </c>
      <c r="I215" s="217" t="s">
        <v>488</v>
      </c>
      <c r="J215" s="251" t="s">
        <v>490</v>
      </c>
      <c r="K215" s="195" t="s">
        <v>1480</v>
      </c>
      <c r="L215" s="250"/>
      <c r="M215" s="250" t="s">
        <v>1305</v>
      </c>
      <c r="N215" s="424" t="s">
        <v>1580</v>
      </c>
      <c r="O215" s="320">
        <v>43708</v>
      </c>
      <c r="P215" s="533">
        <v>43771</v>
      </c>
      <c r="Q215" s="524">
        <v>43775</v>
      </c>
      <c r="R215" s="535">
        <v>43784</v>
      </c>
      <c r="S215" s="279" t="s">
        <v>220</v>
      </c>
      <c r="T215" s="53" t="s">
        <v>221</v>
      </c>
      <c r="U215" s="53" t="s">
        <v>258</v>
      </c>
      <c r="V215" s="212" t="s">
        <v>1303</v>
      </c>
      <c r="W215" s="53">
        <v>200</v>
      </c>
      <c r="X215" s="218">
        <v>0</v>
      </c>
      <c r="Y215" s="53" t="s">
        <v>1305</v>
      </c>
      <c r="Z215" s="53" t="s">
        <v>1305</v>
      </c>
      <c r="AA215" s="53" t="s">
        <v>1305</v>
      </c>
      <c r="AB215" s="213" t="s">
        <v>1306</v>
      </c>
      <c r="AC215" s="53" t="s">
        <v>1307</v>
      </c>
      <c r="AD215" s="226" t="s">
        <v>592</v>
      </c>
      <c r="AE215" s="226" t="s">
        <v>593</v>
      </c>
      <c r="AF215" s="226" t="s">
        <v>211</v>
      </c>
      <c r="AG215" s="226" t="s">
        <v>1347</v>
      </c>
      <c r="AH215" s="217"/>
      <c r="AI215" s="226"/>
      <c r="AJ215" s="226" t="s">
        <v>650</v>
      </c>
      <c r="AK215" s="226" t="s">
        <v>1202</v>
      </c>
      <c r="AL215" s="226" t="s">
        <v>672</v>
      </c>
      <c r="AM215" s="218">
        <v>5.65</v>
      </c>
      <c r="AN215" s="218" t="s">
        <v>1259</v>
      </c>
      <c r="AO215" s="219">
        <v>1.55</v>
      </c>
      <c r="AP215" s="226" t="s">
        <v>694</v>
      </c>
      <c r="AQ215" s="226" t="s">
        <v>1348</v>
      </c>
      <c r="AR215" s="226" t="s">
        <v>1349</v>
      </c>
      <c r="AS215" s="226" t="s">
        <v>1521</v>
      </c>
      <c r="AT215" s="226" t="s">
        <v>1350</v>
      </c>
      <c r="AV215" s="581">
        <v>46</v>
      </c>
      <c r="AW215" s="584">
        <f t="shared" si="3"/>
        <v>71.3</v>
      </c>
    </row>
    <row r="216" spans="1:49" s="66" customFormat="1" ht="15" hidden="1" customHeight="1">
      <c r="A216" s="52">
        <v>3285</v>
      </c>
      <c r="B216" s="52" t="s">
        <v>1201</v>
      </c>
      <c r="C216" s="217" t="s">
        <v>477</v>
      </c>
      <c r="D216" s="217" t="s">
        <v>299</v>
      </c>
      <c r="E216" s="52" t="s">
        <v>1485</v>
      </c>
      <c r="F216" s="217"/>
      <c r="G216" s="217"/>
      <c r="H216" s="217" t="s">
        <v>1535</v>
      </c>
      <c r="I216" s="217" t="s">
        <v>218</v>
      </c>
      <c r="J216" s="251" t="s">
        <v>490</v>
      </c>
      <c r="K216" s="195" t="s">
        <v>1479</v>
      </c>
      <c r="L216" s="250"/>
      <c r="M216" s="250"/>
      <c r="N216" s="424" t="s">
        <v>1580</v>
      </c>
      <c r="O216" s="320">
        <v>43708</v>
      </c>
      <c r="P216" s="533">
        <v>43771</v>
      </c>
      <c r="Q216" s="524">
        <v>43775</v>
      </c>
      <c r="R216" s="535">
        <v>43784</v>
      </c>
      <c r="S216" s="279" t="s">
        <v>220</v>
      </c>
      <c r="T216" s="53" t="s">
        <v>221</v>
      </c>
      <c r="U216" s="53" t="s">
        <v>258</v>
      </c>
      <c r="V216" s="212" t="s">
        <v>1304</v>
      </c>
      <c r="W216" s="53">
        <v>200</v>
      </c>
      <c r="X216" s="218">
        <v>0</v>
      </c>
      <c r="Y216" s="53" t="s">
        <v>1305</v>
      </c>
      <c r="Z216" s="53" t="s">
        <v>1305</v>
      </c>
      <c r="AA216" s="53" t="s">
        <v>1305</v>
      </c>
      <c r="AB216" s="213" t="s">
        <v>1306</v>
      </c>
      <c r="AC216" s="53" t="s">
        <v>1307</v>
      </c>
      <c r="AD216" s="226" t="s">
        <v>592</v>
      </c>
      <c r="AE216" s="226" t="s">
        <v>593</v>
      </c>
      <c r="AF216" s="226" t="s">
        <v>211</v>
      </c>
      <c r="AG216" s="226"/>
      <c r="AH216" s="217"/>
      <c r="AI216" s="226"/>
      <c r="AJ216" s="226" t="s">
        <v>650</v>
      </c>
      <c r="AK216" s="226" t="s">
        <v>1202</v>
      </c>
      <c r="AL216" s="226" t="s">
        <v>672</v>
      </c>
      <c r="AM216" s="218">
        <v>5.65</v>
      </c>
      <c r="AN216" s="218" t="s">
        <v>1259</v>
      </c>
      <c r="AO216" s="219">
        <v>1.56</v>
      </c>
      <c r="AP216" s="226" t="s">
        <v>694</v>
      </c>
      <c r="AQ216" s="226" t="s">
        <v>1348</v>
      </c>
      <c r="AR216" s="226" t="s">
        <v>1349</v>
      </c>
      <c r="AS216" s="226" t="s">
        <v>1521</v>
      </c>
      <c r="AT216" s="226"/>
      <c r="AV216" s="581">
        <v>45</v>
      </c>
      <c r="AW216" s="584">
        <f t="shared" si="3"/>
        <v>70.2</v>
      </c>
    </row>
    <row r="217" spans="1:49" s="66" customFormat="1" ht="15" hidden="1" customHeight="1">
      <c r="A217" s="217">
        <v>1296</v>
      </c>
      <c r="B217" s="52" t="s">
        <v>1221</v>
      </c>
      <c r="C217" s="217" t="s">
        <v>348</v>
      </c>
      <c r="D217" s="217" t="s">
        <v>349</v>
      </c>
      <c r="E217" s="154">
        <v>4</v>
      </c>
      <c r="F217" s="154"/>
      <c r="G217" s="155">
        <v>43511</v>
      </c>
      <c r="H217" s="217" t="s">
        <v>211</v>
      </c>
      <c r="I217" s="217" t="s">
        <v>1037</v>
      </c>
      <c r="J217" s="259" t="s">
        <v>219</v>
      </c>
      <c r="K217" s="538"/>
      <c r="L217" s="539"/>
      <c r="M217" s="539"/>
      <c r="N217" s="532">
        <v>43778</v>
      </c>
      <c r="O217" s="541">
        <v>43826</v>
      </c>
      <c r="P217" s="533">
        <v>43890</v>
      </c>
      <c r="Q217" s="524">
        <v>43894</v>
      </c>
      <c r="R217" s="625">
        <v>43905</v>
      </c>
      <c r="S217" s="276" t="s">
        <v>220</v>
      </c>
      <c r="T217" s="53" t="s">
        <v>211</v>
      </c>
      <c r="U217" s="53" t="s">
        <v>1286</v>
      </c>
      <c r="V217" s="53" t="s">
        <v>1519</v>
      </c>
      <c r="W217" s="53" t="s">
        <v>1407</v>
      </c>
      <c r="X217" s="218" t="s">
        <v>622</v>
      </c>
      <c r="Y217" s="53"/>
      <c r="Z217" s="53" t="s">
        <v>622</v>
      </c>
      <c r="AA217" s="53" t="s">
        <v>622</v>
      </c>
      <c r="AB217" s="53" t="s">
        <v>1412</v>
      </c>
      <c r="AC217" s="53" t="s">
        <v>1413</v>
      </c>
      <c r="AD217" s="226" t="s">
        <v>1353</v>
      </c>
      <c r="AE217" s="226" t="s">
        <v>622</v>
      </c>
      <c r="AF217" s="226" t="s">
        <v>637</v>
      </c>
      <c r="AG217" s="226" t="s">
        <v>1327</v>
      </c>
      <c r="AH217" s="154"/>
      <c r="AI217" s="226"/>
      <c r="AJ217" s="226" t="s">
        <v>650</v>
      </c>
      <c r="AK217" s="226" t="s">
        <v>651</v>
      </c>
      <c r="AL217" s="221" t="s">
        <v>677</v>
      </c>
      <c r="AM217" s="167" t="s">
        <v>622</v>
      </c>
      <c r="AN217" s="167" t="s">
        <v>622</v>
      </c>
      <c r="AO217" s="219" t="s">
        <v>622</v>
      </c>
      <c r="AP217" s="226" t="s">
        <v>622</v>
      </c>
      <c r="AQ217" s="158"/>
      <c r="AR217" s="226" t="s">
        <v>622</v>
      </c>
      <c r="AS217" s="226" t="s">
        <v>622</v>
      </c>
      <c r="AT217" s="226" t="s">
        <v>1366</v>
      </c>
      <c r="AV217" s="581"/>
      <c r="AW217" s="584" t="e">
        <f t="shared" si="3"/>
        <v>#VALUE!</v>
      </c>
    </row>
    <row r="218" spans="1:49" s="66" customFormat="1" ht="15" hidden="1" customHeight="1">
      <c r="A218" s="206">
        <v>4005</v>
      </c>
      <c r="B218" s="206" t="s">
        <v>1138</v>
      </c>
      <c r="C218" s="189" t="s">
        <v>404</v>
      </c>
      <c r="D218" s="189" t="s">
        <v>330</v>
      </c>
      <c r="E218" s="217" t="s">
        <v>1092</v>
      </c>
      <c r="F218" s="217"/>
      <c r="G218" s="180">
        <v>43542</v>
      </c>
      <c r="H218" s="217" t="s">
        <v>981</v>
      </c>
      <c r="I218" s="217" t="s">
        <v>1037</v>
      </c>
      <c r="J218" s="251" t="s">
        <v>489</v>
      </c>
      <c r="K218" s="51"/>
      <c r="L218" s="251"/>
      <c r="M218" s="251"/>
      <c r="N218" s="265"/>
      <c r="O218" s="268"/>
      <c r="P218" s="533"/>
      <c r="Q218" s="524"/>
      <c r="R218" s="535">
        <v>43814</v>
      </c>
      <c r="S218" s="276" t="s">
        <v>185</v>
      </c>
      <c r="T218" s="53" t="s">
        <v>271</v>
      </c>
      <c r="U218" s="53" t="s">
        <v>582</v>
      </c>
      <c r="V218" s="53" t="s">
        <v>713</v>
      </c>
      <c r="W218" s="53"/>
      <c r="X218" s="218">
        <v>7.8</v>
      </c>
      <c r="Y218" s="53" t="s">
        <v>1411</v>
      </c>
      <c r="Z218" s="53"/>
      <c r="AA218" s="53"/>
      <c r="AB218" s="53" t="s">
        <v>1412</v>
      </c>
      <c r="AC218" s="53" t="s">
        <v>1413</v>
      </c>
      <c r="AD218" s="226" t="s">
        <v>605</v>
      </c>
      <c r="AE218" s="221" t="s">
        <v>1040</v>
      </c>
      <c r="AF218" s="226"/>
      <c r="AG218" s="226" t="s">
        <v>1327</v>
      </c>
      <c r="AH218" s="217"/>
      <c r="AI218" s="221"/>
      <c r="AJ218" s="221" t="s">
        <v>650</v>
      </c>
      <c r="AK218" s="226" t="s">
        <v>213</v>
      </c>
      <c r="AL218" s="226" t="s">
        <v>1041</v>
      </c>
      <c r="AM218" s="226"/>
      <c r="AN218" s="218"/>
      <c r="AO218" s="219" t="s">
        <v>211</v>
      </c>
      <c r="AP218" s="226"/>
      <c r="AQ218" s="226"/>
      <c r="AR218" s="226"/>
      <c r="AS218" s="226" t="s">
        <v>1419</v>
      </c>
      <c r="AT218" s="226" t="s">
        <v>1423</v>
      </c>
      <c r="AV218" s="581"/>
      <c r="AW218" s="584" t="e">
        <f t="shared" si="3"/>
        <v>#VALUE!</v>
      </c>
    </row>
    <row r="219" spans="1:49" s="66" customFormat="1" ht="15" hidden="1" customHeight="1">
      <c r="A219" s="206">
        <v>4010</v>
      </c>
      <c r="B219" s="206" t="s">
        <v>1139</v>
      </c>
      <c r="C219" s="189" t="s">
        <v>404</v>
      </c>
      <c r="D219" s="189" t="s">
        <v>1046</v>
      </c>
      <c r="E219" s="217" t="s">
        <v>1092</v>
      </c>
      <c r="F219" s="217"/>
      <c r="G219" s="180">
        <v>43542</v>
      </c>
      <c r="H219" s="217" t="s">
        <v>981</v>
      </c>
      <c r="I219" s="217" t="s">
        <v>1037</v>
      </c>
      <c r="J219" s="251" t="s">
        <v>489</v>
      </c>
      <c r="K219" s="51"/>
      <c r="L219" s="251"/>
      <c r="M219" s="251"/>
      <c r="N219" s="265"/>
      <c r="O219" s="268"/>
      <c r="P219" s="533"/>
      <c r="Q219" s="524"/>
      <c r="R219" s="535">
        <v>43814</v>
      </c>
      <c r="S219" s="276" t="s">
        <v>185</v>
      </c>
      <c r="T219" s="53" t="s">
        <v>271</v>
      </c>
      <c r="U219" s="53" t="s">
        <v>582</v>
      </c>
      <c r="V219" s="53" t="s">
        <v>713</v>
      </c>
      <c r="W219" s="53"/>
      <c r="X219" s="218">
        <v>8.15</v>
      </c>
      <c r="Y219" s="53" t="s">
        <v>1411</v>
      </c>
      <c r="Z219" s="53"/>
      <c r="AA219" s="53"/>
      <c r="AB219" s="53" t="s">
        <v>1412</v>
      </c>
      <c r="AC219" s="53" t="s">
        <v>1413</v>
      </c>
      <c r="AD219" s="226" t="s">
        <v>605</v>
      </c>
      <c r="AE219" s="221" t="s">
        <v>1040</v>
      </c>
      <c r="AF219" s="226"/>
      <c r="AG219" s="226" t="s">
        <v>1327</v>
      </c>
      <c r="AH219" s="217"/>
      <c r="AI219" s="221"/>
      <c r="AJ219" s="221" t="s">
        <v>650</v>
      </c>
      <c r="AK219" s="226" t="s">
        <v>213</v>
      </c>
      <c r="AL219" s="226" t="s">
        <v>1041</v>
      </c>
      <c r="AM219" s="226"/>
      <c r="AN219" s="218"/>
      <c r="AO219" s="219" t="s">
        <v>211</v>
      </c>
      <c r="AP219" s="226"/>
      <c r="AQ219" s="226"/>
      <c r="AR219" s="226"/>
      <c r="AS219" s="226" t="s">
        <v>1419</v>
      </c>
      <c r="AT219" s="226" t="s">
        <v>1423</v>
      </c>
      <c r="AV219" s="581"/>
      <c r="AW219" s="584" t="e">
        <f t="shared" si="3"/>
        <v>#VALUE!</v>
      </c>
    </row>
    <row r="220" spans="1:49" s="66" customFormat="1" ht="15" hidden="1" customHeight="1">
      <c r="A220" s="206">
        <v>4015</v>
      </c>
      <c r="B220" s="206" t="s">
        <v>1140</v>
      </c>
      <c r="C220" s="189" t="s">
        <v>404</v>
      </c>
      <c r="D220" s="189" t="s">
        <v>331</v>
      </c>
      <c r="E220" s="217" t="s">
        <v>1092</v>
      </c>
      <c r="F220" s="217"/>
      <c r="G220" s="180">
        <v>43542</v>
      </c>
      <c r="H220" s="217" t="s">
        <v>981</v>
      </c>
      <c r="I220" s="217" t="s">
        <v>1037</v>
      </c>
      <c r="J220" s="251" t="s">
        <v>489</v>
      </c>
      <c r="K220" s="51"/>
      <c r="L220" s="251"/>
      <c r="M220" s="251"/>
      <c r="N220" s="265"/>
      <c r="O220" s="268"/>
      <c r="P220" s="533"/>
      <c r="Q220" s="524"/>
      <c r="R220" s="535">
        <v>43814</v>
      </c>
      <c r="S220" s="276" t="s">
        <v>185</v>
      </c>
      <c r="T220" s="53" t="s">
        <v>271</v>
      </c>
      <c r="U220" s="53" t="s">
        <v>582</v>
      </c>
      <c r="V220" s="53" t="s">
        <v>713</v>
      </c>
      <c r="W220" s="53"/>
      <c r="X220" s="218">
        <v>9.6</v>
      </c>
      <c r="Y220" s="53" t="s">
        <v>1411</v>
      </c>
      <c r="Z220" s="53"/>
      <c r="AA220" s="53"/>
      <c r="AB220" s="53" t="s">
        <v>1412</v>
      </c>
      <c r="AC220" s="53" t="s">
        <v>1413</v>
      </c>
      <c r="AD220" s="226" t="s">
        <v>605</v>
      </c>
      <c r="AE220" s="226" t="s">
        <v>1049</v>
      </c>
      <c r="AF220" s="226"/>
      <c r="AG220" s="226" t="s">
        <v>1327</v>
      </c>
      <c r="AH220" s="217"/>
      <c r="AI220" s="221"/>
      <c r="AJ220" s="221" t="s">
        <v>650</v>
      </c>
      <c r="AK220" s="226" t="s">
        <v>213</v>
      </c>
      <c r="AL220" s="226" t="s">
        <v>1050</v>
      </c>
      <c r="AM220" s="218"/>
      <c r="AN220" s="218"/>
      <c r="AO220" s="219" t="s">
        <v>211</v>
      </c>
      <c r="AP220" s="226" t="s">
        <v>1051</v>
      </c>
      <c r="AQ220" s="226"/>
      <c r="AR220" s="226"/>
      <c r="AS220" s="226" t="s">
        <v>1419</v>
      </c>
      <c r="AT220" s="226" t="s">
        <v>1432</v>
      </c>
      <c r="AV220" s="581"/>
      <c r="AW220" s="584" t="e">
        <f t="shared" si="3"/>
        <v>#VALUE!</v>
      </c>
    </row>
    <row r="221" spans="1:49" s="66" customFormat="1" ht="15" hidden="1" customHeight="1">
      <c r="A221" s="217">
        <v>2146</v>
      </c>
      <c r="B221" s="52" t="s">
        <v>782</v>
      </c>
      <c r="C221" s="217" t="s">
        <v>394</v>
      </c>
      <c r="D221" s="217" t="s">
        <v>1195</v>
      </c>
      <c r="E221" s="217">
        <v>4</v>
      </c>
      <c r="F221" s="217"/>
      <c r="G221" s="152">
        <v>43511</v>
      </c>
      <c r="H221" s="217" t="s">
        <v>211</v>
      </c>
      <c r="I221" s="217" t="s">
        <v>1205</v>
      </c>
      <c r="J221" s="251" t="s">
        <v>489</v>
      </c>
      <c r="K221" s="51"/>
      <c r="L221" s="251"/>
      <c r="M221" s="251"/>
      <c r="N221" s="532">
        <v>43778</v>
      </c>
      <c r="O221" s="541">
        <v>43826</v>
      </c>
      <c r="P221" s="533">
        <v>43890</v>
      </c>
      <c r="Q221" s="524">
        <v>43894</v>
      </c>
      <c r="R221" s="625">
        <v>43905</v>
      </c>
      <c r="S221" s="276" t="s">
        <v>220</v>
      </c>
      <c r="T221" s="53" t="s">
        <v>211</v>
      </c>
      <c r="U221" s="53" t="s">
        <v>1286</v>
      </c>
      <c r="V221" s="53" t="s">
        <v>1519</v>
      </c>
      <c r="W221" s="53" t="s">
        <v>1407</v>
      </c>
      <c r="X221" s="218">
        <v>19.8</v>
      </c>
      <c r="Y221" s="53" t="s">
        <v>1411</v>
      </c>
      <c r="Z221" s="53">
        <v>18.8</v>
      </c>
      <c r="AA221" s="53">
        <v>18.8</v>
      </c>
      <c r="AB221" s="53" t="s">
        <v>1412</v>
      </c>
      <c r="AC221" s="53" t="s">
        <v>1413</v>
      </c>
      <c r="AD221" s="226" t="s">
        <v>608</v>
      </c>
      <c r="AE221" s="226" t="s">
        <v>621</v>
      </c>
      <c r="AF221" s="226" t="s">
        <v>623</v>
      </c>
      <c r="AG221" s="226" t="s">
        <v>1327</v>
      </c>
      <c r="AH221" s="217"/>
      <c r="AI221" s="226"/>
      <c r="AJ221" s="221" t="s">
        <v>650</v>
      </c>
      <c r="AK221" s="226" t="s">
        <v>213</v>
      </c>
      <c r="AL221" s="226" t="s">
        <v>687</v>
      </c>
      <c r="AM221" s="226" t="s">
        <v>693</v>
      </c>
      <c r="AN221" s="218" t="s">
        <v>1421</v>
      </c>
      <c r="AO221" s="219" t="s">
        <v>1447</v>
      </c>
      <c r="AP221" s="226" t="s">
        <v>694</v>
      </c>
      <c r="AQ221" s="226"/>
      <c r="AR221" s="226" t="s">
        <v>622</v>
      </c>
      <c r="AS221" s="226" t="s">
        <v>1419</v>
      </c>
      <c r="AT221" s="226" t="s">
        <v>1366</v>
      </c>
      <c r="AV221" s="581"/>
      <c r="AW221" s="584" t="e">
        <f t="shared" si="3"/>
        <v>#VALUE!</v>
      </c>
    </row>
    <row r="222" spans="1:49" s="66" customFormat="1" ht="15" hidden="1" customHeight="1">
      <c r="A222" s="217">
        <v>2273</v>
      </c>
      <c r="B222" s="52" t="s">
        <v>807</v>
      </c>
      <c r="C222" s="217" t="s">
        <v>404</v>
      </c>
      <c r="D222" s="217" t="s">
        <v>1195</v>
      </c>
      <c r="E222" s="217">
        <v>4</v>
      </c>
      <c r="F222" s="217"/>
      <c r="G222" s="152">
        <v>43511</v>
      </c>
      <c r="H222" s="217" t="s">
        <v>211</v>
      </c>
      <c r="I222" s="217" t="s">
        <v>1037</v>
      </c>
      <c r="J222" s="251" t="s">
        <v>489</v>
      </c>
      <c r="K222" s="51"/>
      <c r="L222" s="251"/>
      <c r="M222" s="251"/>
      <c r="N222" s="532">
        <v>43778</v>
      </c>
      <c r="O222" s="541">
        <v>43826</v>
      </c>
      <c r="P222" s="533">
        <v>43890</v>
      </c>
      <c r="Q222" s="524">
        <v>43894</v>
      </c>
      <c r="R222" s="625">
        <v>43905</v>
      </c>
      <c r="S222" s="276" t="s">
        <v>220</v>
      </c>
      <c r="T222" s="53" t="s">
        <v>211</v>
      </c>
      <c r="U222" s="53" t="s">
        <v>1286</v>
      </c>
      <c r="V222" s="53" t="s">
        <v>1520</v>
      </c>
      <c r="W222" s="53"/>
      <c r="X222" s="218">
        <v>8.8000000000000007</v>
      </c>
      <c r="Y222" s="53" t="s">
        <v>1411</v>
      </c>
      <c r="Z222" s="53">
        <v>11.3</v>
      </c>
      <c r="AA222" s="53">
        <v>10.8</v>
      </c>
      <c r="AB222" s="53" t="s">
        <v>1412</v>
      </c>
      <c r="AC222" s="53" t="s">
        <v>1413</v>
      </c>
      <c r="AD222" s="226" t="s">
        <v>1353</v>
      </c>
      <c r="AE222" s="226" t="s">
        <v>613</v>
      </c>
      <c r="AF222" s="226" t="s">
        <v>637</v>
      </c>
      <c r="AG222" s="226" t="s">
        <v>1327</v>
      </c>
      <c r="AH222" s="217" t="s">
        <v>1357</v>
      </c>
      <c r="AI222" s="226"/>
      <c r="AJ222" s="221" t="s">
        <v>650</v>
      </c>
      <c r="AK222" s="226" t="s">
        <v>213</v>
      </c>
      <c r="AL222" s="226" t="s">
        <v>677</v>
      </c>
      <c r="AM222" s="226" t="s">
        <v>1427</v>
      </c>
      <c r="AN222" s="218" t="s">
        <v>1430</v>
      </c>
      <c r="AO222" s="219" t="s">
        <v>1417</v>
      </c>
      <c r="AP222" s="226" t="s">
        <v>694</v>
      </c>
      <c r="AQ222" s="226"/>
      <c r="AR222" s="226" t="s">
        <v>708</v>
      </c>
      <c r="AS222" s="226" t="s">
        <v>1419</v>
      </c>
      <c r="AT222" s="226" t="s">
        <v>1366</v>
      </c>
      <c r="AV222" s="581"/>
      <c r="AW222" s="584" t="e">
        <f t="shared" si="3"/>
        <v>#VALUE!</v>
      </c>
    </row>
    <row r="223" spans="1:49" s="66" customFormat="1" ht="15" hidden="1" customHeight="1">
      <c r="A223" s="52">
        <v>4030</v>
      </c>
      <c r="B223" s="52" t="s">
        <v>1047</v>
      </c>
      <c r="C223" s="217" t="s">
        <v>1036</v>
      </c>
      <c r="D223" s="217" t="s">
        <v>331</v>
      </c>
      <c r="E223" s="217">
        <v>1</v>
      </c>
      <c r="F223" s="217"/>
      <c r="G223" s="180"/>
      <c r="H223" s="217" t="s">
        <v>981</v>
      </c>
      <c r="I223" s="217" t="s">
        <v>1037</v>
      </c>
      <c r="J223" s="251" t="s">
        <v>489</v>
      </c>
      <c r="K223" s="51"/>
      <c r="L223" s="251"/>
      <c r="M223" s="251"/>
      <c r="N223" s="264" t="s">
        <v>622</v>
      </c>
      <c r="O223" s="257" t="s">
        <v>622</v>
      </c>
      <c r="P223" s="264" t="s">
        <v>622</v>
      </c>
      <c r="Q223" s="264" t="s">
        <v>622</v>
      </c>
      <c r="R223" s="565">
        <v>43814</v>
      </c>
      <c r="S223" s="279" t="s">
        <v>267</v>
      </c>
      <c r="T223" s="216" t="s">
        <v>211</v>
      </c>
      <c r="U223" s="216" t="s">
        <v>1745</v>
      </c>
      <c r="V223" s="216" t="s">
        <v>622</v>
      </c>
      <c r="W223" s="216" t="s">
        <v>622</v>
      </c>
      <c r="X223" s="218" t="s">
        <v>622</v>
      </c>
      <c r="Y223" s="53" t="s">
        <v>622</v>
      </c>
      <c r="Z223" s="53" t="s">
        <v>622</v>
      </c>
      <c r="AA223" s="53" t="s">
        <v>622</v>
      </c>
      <c r="AB223" s="53" t="s">
        <v>622</v>
      </c>
      <c r="AC223" s="53" t="s">
        <v>622</v>
      </c>
      <c r="AD223" s="226" t="s">
        <v>622</v>
      </c>
      <c r="AE223" s="226" t="s">
        <v>622</v>
      </c>
      <c r="AF223" s="226"/>
      <c r="AG223" s="226" t="s">
        <v>1327</v>
      </c>
      <c r="AH223" s="217"/>
      <c r="AI223" s="221"/>
      <c r="AJ223" s="221" t="s">
        <v>650</v>
      </c>
      <c r="AK223" s="226" t="s">
        <v>213</v>
      </c>
      <c r="AL223" s="226" t="s">
        <v>622</v>
      </c>
      <c r="AM223" s="226" t="s">
        <v>622</v>
      </c>
      <c r="AN223" s="226" t="s">
        <v>622</v>
      </c>
      <c r="AO223" s="226" t="s">
        <v>622</v>
      </c>
      <c r="AP223" s="226" t="s">
        <v>622</v>
      </c>
      <c r="AQ223" s="226"/>
      <c r="AR223" s="286" t="s">
        <v>622</v>
      </c>
      <c r="AS223" s="286" t="s">
        <v>622</v>
      </c>
      <c r="AT223" s="286" t="s">
        <v>622</v>
      </c>
      <c r="AV223" s="581"/>
      <c r="AW223" s="584" t="e">
        <f t="shared" si="3"/>
        <v>#VALUE!</v>
      </c>
    </row>
    <row r="224" spans="1:49" s="66" customFormat="1" ht="15" hidden="1" customHeight="1">
      <c r="A224" s="52">
        <v>4040</v>
      </c>
      <c r="B224" s="52" t="s">
        <v>1126</v>
      </c>
      <c r="C224" s="217" t="s">
        <v>1127</v>
      </c>
      <c r="D224" s="217" t="s">
        <v>1054</v>
      </c>
      <c r="E224" s="217" t="s">
        <v>1092</v>
      </c>
      <c r="F224" s="217"/>
      <c r="G224" s="180">
        <v>43542</v>
      </c>
      <c r="H224" s="217" t="s">
        <v>981</v>
      </c>
      <c r="I224" s="217" t="s">
        <v>1062</v>
      </c>
      <c r="J224" s="251" t="s">
        <v>490</v>
      </c>
      <c r="K224" s="51"/>
      <c r="L224" s="251"/>
      <c r="M224" s="251"/>
      <c r="N224" s="304" t="s">
        <v>1305</v>
      </c>
      <c r="O224" s="305" t="s">
        <v>1305</v>
      </c>
      <c r="P224" s="308" t="s">
        <v>1305</v>
      </c>
      <c r="Q224" s="410" t="s">
        <v>1305</v>
      </c>
      <c r="R224" s="267">
        <v>43784</v>
      </c>
      <c r="S224" s="279" t="s">
        <v>220</v>
      </c>
      <c r="T224" s="53" t="s">
        <v>221</v>
      </c>
      <c r="U224" s="53" t="s">
        <v>258</v>
      </c>
      <c r="V224" s="213" t="s">
        <v>1304</v>
      </c>
      <c r="W224" s="53">
        <v>200</v>
      </c>
      <c r="X224" s="218">
        <v>16.899999999999999</v>
      </c>
      <c r="Y224" s="53" t="s">
        <v>1305</v>
      </c>
      <c r="Z224" s="53" t="s">
        <v>1305</v>
      </c>
      <c r="AA224" s="53" t="s">
        <v>1305</v>
      </c>
      <c r="AB224" s="213" t="s">
        <v>1306</v>
      </c>
      <c r="AC224" s="53" t="s">
        <v>1307</v>
      </c>
      <c r="AD224" s="226" t="s">
        <v>592</v>
      </c>
      <c r="AE224" s="221" t="s">
        <v>109</v>
      </c>
      <c r="AF224" s="226" t="s">
        <v>1057</v>
      </c>
      <c r="AG224" s="226"/>
      <c r="AH224" s="217"/>
      <c r="AI224" s="221"/>
      <c r="AJ224" s="221" t="s">
        <v>650</v>
      </c>
      <c r="AK224" s="226" t="s">
        <v>213</v>
      </c>
      <c r="AL224" s="226" t="s">
        <v>214</v>
      </c>
      <c r="AM224" s="226">
        <v>4.95</v>
      </c>
      <c r="AN224" s="218" t="s">
        <v>1259</v>
      </c>
      <c r="AO224" s="219">
        <v>1.04</v>
      </c>
      <c r="AP224" s="226">
        <v>1500</v>
      </c>
      <c r="AQ224" s="226"/>
      <c r="AR224" s="226" t="s">
        <v>1130</v>
      </c>
      <c r="AS224" s="226" t="s">
        <v>1521</v>
      </c>
      <c r="AT224" s="226"/>
      <c r="AV224" s="373"/>
      <c r="AW224" s="584">
        <f t="shared" si="3"/>
        <v>0</v>
      </c>
    </row>
    <row r="225" spans="1:49" s="66" customFormat="1" ht="15" hidden="1" customHeight="1">
      <c r="A225" s="52">
        <v>4045</v>
      </c>
      <c r="B225" s="52" t="s">
        <v>1141</v>
      </c>
      <c r="C225" s="217" t="s">
        <v>476</v>
      </c>
      <c r="D225" s="217" t="s">
        <v>1054</v>
      </c>
      <c r="E225" s="217" t="s">
        <v>1092</v>
      </c>
      <c r="F225" s="217"/>
      <c r="G225" s="180">
        <v>43542</v>
      </c>
      <c r="H225" s="217" t="s">
        <v>981</v>
      </c>
      <c r="I225" s="217" t="s">
        <v>488</v>
      </c>
      <c r="J225" s="251" t="s">
        <v>490</v>
      </c>
      <c r="K225" s="195"/>
      <c r="L225" s="250"/>
      <c r="M225" s="250"/>
      <c r="N225" s="304" t="s">
        <v>1305</v>
      </c>
      <c r="O225" s="305" t="s">
        <v>1305</v>
      </c>
      <c r="P225" s="306" t="s">
        <v>1305</v>
      </c>
      <c r="Q225" s="307" t="s">
        <v>1305</v>
      </c>
      <c r="R225" s="266">
        <v>43784</v>
      </c>
      <c r="S225" s="279" t="s">
        <v>220</v>
      </c>
      <c r="T225" s="53" t="s">
        <v>221</v>
      </c>
      <c r="U225" s="53" t="s">
        <v>258</v>
      </c>
      <c r="V225" s="212" t="s">
        <v>1303</v>
      </c>
      <c r="W225" s="53">
        <v>200</v>
      </c>
      <c r="X225" s="218">
        <v>21</v>
      </c>
      <c r="Y225" s="53" t="s">
        <v>1305</v>
      </c>
      <c r="Z225" s="53" t="s">
        <v>1305</v>
      </c>
      <c r="AA225" s="53" t="s">
        <v>1305</v>
      </c>
      <c r="AB225" s="213" t="s">
        <v>1306</v>
      </c>
      <c r="AC225" s="53" t="s">
        <v>1307</v>
      </c>
      <c r="AD225" s="226" t="s">
        <v>592</v>
      </c>
      <c r="AE225" s="226" t="s">
        <v>109</v>
      </c>
      <c r="AF225" s="226" t="s">
        <v>1057</v>
      </c>
      <c r="AG225" s="226"/>
      <c r="AH225" s="217"/>
      <c r="AI225" s="226"/>
      <c r="AJ225" s="226" t="s">
        <v>650</v>
      </c>
      <c r="AK225" s="226" t="s">
        <v>213</v>
      </c>
      <c r="AL225" s="226" t="s">
        <v>214</v>
      </c>
      <c r="AM225" s="226">
        <v>4.95</v>
      </c>
      <c r="AN225" s="218" t="s">
        <v>1259</v>
      </c>
      <c r="AO225" s="219">
        <v>1.22</v>
      </c>
      <c r="AP225" s="226">
        <v>1500</v>
      </c>
      <c r="AQ225" s="226"/>
      <c r="AR225" s="226" t="s">
        <v>1130</v>
      </c>
      <c r="AS225" s="226" t="s">
        <v>1521</v>
      </c>
      <c r="AT225" s="226"/>
      <c r="AV225" s="373"/>
      <c r="AW225" s="584">
        <f t="shared" si="3"/>
        <v>0</v>
      </c>
    </row>
    <row r="226" spans="1:49" s="66" customFormat="1" ht="15" hidden="1" customHeight="1">
      <c r="A226" s="52">
        <v>4050</v>
      </c>
      <c r="B226" s="52" t="s">
        <v>1146</v>
      </c>
      <c r="C226" s="217" t="s">
        <v>1147</v>
      </c>
      <c r="D226" s="217" t="s">
        <v>1123</v>
      </c>
      <c r="E226" s="217" t="s">
        <v>1092</v>
      </c>
      <c r="F226" s="217"/>
      <c r="G226" s="180"/>
      <c r="H226" s="217"/>
      <c r="I226" s="217" t="s">
        <v>488</v>
      </c>
      <c r="J226" s="251" t="s">
        <v>489</v>
      </c>
      <c r="K226" s="195" t="s">
        <v>1595</v>
      </c>
      <c r="L226" s="250"/>
      <c r="M226" s="250"/>
      <c r="N226" s="283" t="s">
        <v>1305</v>
      </c>
      <c r="O226" s="357" t="s">
        <v>1305</v>
      </c>
      <c r="P226" s="336" t="s">
        <v>1305</v>
      </c>
      <c r="Q226" s="336" t="s">
        <v>1305</v>
      </c>
      <c r="R226" s="266">
        <v>43784</v>
      </c>
      <c r="S226" s="279" t="s">
        <v>220</v>
      </c>
      <c r="T226" s="53" t="s">
        <v>221</v>
      </c>
      <c r="U226" s="53" t="s">
        <v>258</v>
      </c>
      <c r="V226" s="212"/>
      <c r="W226" s="53"/>
      <c r="X226" s="218"/>
      <c r="Y226" s="53"/>
      <c r="Z226" s="53"/>
      <c r="AA226" s="53"/>
      <c r="AB226" s="213"/>
      <c r="AC226" s="53"/>
      <c r="AD226" s="226"/>
      <c r="AE226" s="226"/>
      <c r="AF226" s="226"/>
      <c r="AG226" s="226"/>
      <c r="AH226" s="217"/>
      <c r="AI226" s="226"/>
      <c r="AJ226" s="226"/>
      <c r="AK226" s="226"/>
      <c r="AL226" s="226"/>
      <c r="AM226" s="226"/>
      <c r="AN226" s="218"/>
      <c r="AO226" s="219">
        <v>2.48</v>
      </c>
      <c r="AP226" s="226"/>
      <c r="AQ226" s="226"/>
      <c r="AR226" s="226"/>
      <c r="AS226" s="226"/>
      <c r="AT226" s="226"/>
      <c r="AV226" s="373"/>
      <c r="AW226" s="584">
        <f t="shared" si="3"/>
        <v>0</v>
      </c>
    </row>
    <row r="227" spans="1:49" s="66" customFormat="1" ht="15" hidden="1" customHeight="1">
      <c r="A227" s="52">
        <v>4055</v>
      </c>
      <c r="B227" s="52" t="s">
        <v>1121</v>
      </c>
      <c r="C227" s="217" t="s">
        <v>1122</v>
      </c>
      <c r="D227" s="217" t="s">
        <v>1123</v>
      </c>
      <c r="E227" s="217" t="s">
        <v>1092</v>
      </c>
      <c r="F227" s="217"/>
      <c r="G227" s="180"/>
      <c r="H227" s="217"/>
      <c r="I227" s="217" t="s">
        <v>488</v>
      </c>
      <c r="J227" s="251" t="s">
        <v>489</v>
      </c>
      <c r="K227" s="195" t="s">
        <v>1595</v>
      </c>
      <c r="L227" s="250"/>
      <c r="M227" s="250"/>
      <c r="N227" s="283" t="s">
        <v>1305</v>
      </c>
      <c r="O227" s="357" t="s">
        <v>1305</v>
      </c>
      <c r="P227" s="336" t="s">
        <v>1305</v>
      </c>
      <c r="Q227" s="336" t="s">
        <v>1305</v>
      </c>
      <c r="R227" s="266">
        <v>43784</v>
      </c>
      <c r="S227" s="279" t="s">
        <v>220</v>
      </c>
      <c r="T227" s="53" t="s">
        <v>221</v>
      </c>
      <c r="U227" s="53" t="s">
        <v>258</v>
      </c>
      <c r="V227" s="212"/>
      <c r="W227" s="53"/>
      <c r="X227" s="218"/>
      <c r="Y227" s="53"/>
      <c r="Z227" s="53"/>
      <c r="AA227" s="53"/>
      <c r="AB227" s="213"/>
      <c r="AC227" s="53"/>
      <c r="AD227" s="226"/>
      <c r="AE227" s="226"/>
      <c r="AF227" s="226"/>
      <c r="AG227" s="226"/>
      <c r="AH227" s="217"/>
      <c r="AI227" s="226"/>
      <c r="AJ227" s="226"/>
      <c r="AK227" s="226"/>
      <c r="AL227" s="226"/>
      <c r="AM227" s="226"/>
      <c r="AN227" s="218"/>
      <c r="AO227" s="219">
        <v>2.5299999999999998</v>
      </c>
      <c r="AP227" s="226"/>
      <c r="AQ227" s="226"/>
      <c r="AR227" s="226"/>
      <c r="AS227" s="226"/>
      <c r="AT227" s="226"/>
      <c r="AV227" s="373"/>
      <c r="AW227" s="584">
        <f t="shared" si="3"/>
        <v>0</v>
      </c>
    </row>
    <row r="228" spans="1:49" s="66" customFormat="1" ht="15" hidden="1" customHeight="1">
      <c r="A228" s="52">
        <v>4060</v>
      </c>
      <c r="B228" s="52" t="s">
        <v>952</v>
      </c>
      <c r="C228" s="217" t="s">
        <v>439</v>
      </c>
      <c r="D228" s="217" t="s">
        <v>442</v>
      </c>
      <c r="E228" s="217">
        <v>2</v>
      </c>
      <c r="F228" s="217"/>
      <c r="G228" s="180">
        <v>43542</v>
      </c>
      <c r="H228" s="217" t="s">
        <v>968</v>
      </c>
      <c r="I228" s="217" t="s">
        <v>488</v>
      </c>
      <c r="J228" s="251" t="s">
        <v>219</v>
      </c>
      <c r="K228" s="195" t="s">
        <v>1784</v>
      </c>
      <c r="L228" s="250"/>
      <c r="M228" s="250" t="s">
        <v>1472</v>
      </c>
      <c r="N228" s="292">
        <f>O228-54</f>
        <v>43689</v>
      </c>
      <c r="O228" s="321">
        <v>43743</v>
      </c>
      <c r="P228" s="253">
        <v>43834</v>
      </c>
      <c r="Q228" s="266">
        <v>43838</v>
      </c>
      <c r="R228" s="266">
        <v>43845</v>
      </c>
      <c r="S228" s="279" t="s">
        <v>220</v>
      </c>
      <c r="T228" s="53" t="s">
        <v>221</v>
      </c>
      <c r="U228" s="53" t="s">
        <v>258</v>
      </c>
      <c r="V228" s="212" t="s">
        <v>1303</v>
      </c>
      <c r="W228" s="53">
        <v>200</v>
      </c>
      <c r="X228" s="218">
        <v>24.35</v>
      </c>
      <c r="Y228" s="53" t="s">
        <v>1305</v>
      </c>
      <c r="Z228" s="53" t="s">
        <v>1305</v>
      </c>
      <c r="AA228" s="53" t="s">
        <v>1305</v>
      </c>
      <c r="AB228" s="213" t="s">
        <v>1306</v>
      </c>
      <c r="AC228" s="53" t="s">
        <v>1307</v>
      </c>
      <c r="AD228" s="226" t="s">
        <v>145</v>
      </c>
      <c r="AE228" s="428" t="s">
        <v>957</v>
      </c>
      <c r="AF228" s="226" t="s">
        <v>958</v>
      </c>
      <c r="AG228" s="159" t="s">
        <v>1327</v>
      </c>
      <c r="AH228" s="217"/>
      <c r="AI228" s="221"/>
      <c r="AJ228" s="226" t="s">
        <v>658</v>
      </c>
      <c r="AK228" s="182" t="s">
        <v>959</v>
      </c>
      <c r="AL228" s="226" t="s">
        <v>214</v>
      </c>
      <c r="AM228" s="218">
        <v>5.3</v>
      </c>
      <c r="AN228" s="218" t="s">
        <v>1253</v>
      </c>
      <c r="AO228" s="219">
        <v>1.22</v>
      </c>
      <c r="AP228" s="226">
        <v>3000</v>
      </c>
      <c r="AQ228" s="226" t="s">
        <v>1328</v>
      </c>
      <c r="AR228" s="226" t="s">
        <v>1329</v>
      </c>
      <c r="AS228" s="159" t="s">
        <v>1331</v>
      </c>
      <c r="AT228" s="226" t="s">
        <v>1330</v>
      </c>
      <c r="AV228" s="581">
        <v>130</v>
      </c>
      <c r="AW228" s="584">
        <f t="shared" si="3"/>
        <v>158.6</v>
      </c>
    </row>
    <row r="229" spans="1:49" s="66" customFormat="1" ht="15" hidden="1" customHeight="1">
      <c r="A229" s="52">
        <v>4070</v>
      </c>
      <c r="B229" s="52" t="s">
        <v>963</v>
      </c>
      <c r="C229" s="217" t="s">
        <v>427</v>
      </c>
      <c r="D229" s="217" t="s">
        <v>964</v>
      </c>
      <c r="E229" s="217">
        <v>2</v>
      </c>
      <c r="F229" s="217"/>
      <c r="G229" s="180">
        <v>43542</v>
      </c>
      <c r="H229" s="217" t="s">
        <v>968</v>
      </c>
      <c r="I229" s="217" t="s">
        <v>488</v>
      </c>
      <c r="J229" s="251" t="s">
        <v>219</v>
      </c>
      <c r="K229" s="51" t="s">
        <v>1784</v>
      </c>
      <c r="L229" s="250"/>
      <c r="M229" s="250" t="s">
        <v>1472</v>
      </c>
      <c r="N229" s="292">
        <f>O229-54</f>
        <v>43689</v>
      </c>
      <c r="O229" s="321">
        <v>43743</v>
      </c>
      <c r="P229" s="262">
        <v>43834</v>
      </c>
      <c r="Q229" s="243">
        <v>43838</v>
      </c>
      <c r="R229" s="266">
        <v>43845</v>
      </c>
      <c r="S229" s="279" t="s">
        <v>220</v>
      </c>
      <c r="T229" s="53" t="s">
        <v>221</v>
      </c>
      <c r="U229" s="53" t="s">
        <v>258</v>
      </c>
      <c r="V229" s="212" t="s">
        <v>1303</v>
      </c>
      <c r="W229" s="53">
        <v>200</v>
      </c>
      <c r="X229" s="218">
        <v>24.15</v>
      </c>
      <c r="Y229" s="53" t="s">
        <v>1305</v>
      </c>
      <c r="Z229" s="53" t="s">
        <v>1305</v>
      </c>
      <c r="AA229" s="53" t="s">
        <v>1305</v>
      </c>
      <c r="AB229" s="213" t="s">
        <v>1306</v>
      </c>
      <c r="AC229" s="53" t="s">
        <v>1307</v>
      </c>
      <c r="AD229" s="226" t="s">
        <v>145</v>
      </c>
      <c r="AE229" s="428" t="s">
        <v>957</v>
      </c>
      <c r="AF229" s="226" t="s">
        <v>958</v>
      </c>
      <c r="AG229" s="159" t="s">
        <v>1327</v>
      </c>
      <c r="AH229" s="217"/>
      <c r="AI229" s="221"/>
      <c r="AJ229" s="226" t="s">
        <v>658</v>
      </c>
      <c r="AK229" s="182" t="s">
        <v>959</v>
      </c>
      <c r="AL229" s="226" t="s">
        <v>214</v>
      </c>
      <c r="AM229" s="218">
        <v>5.3</v>
      </c>
      <c r="AN229" s="218" t="s">
        <v>1253</v>
      </c>
      <c r="AO229" s="219">
        <v>1.25</v>
      </c>
      <c r="AP229" s="226">
        <v>3000</v>
      </c>
      <c r="AQ229" s="226" t="s">
        <v>1328</v>
      </c>
      <c r="AR229" s="226" t="s">
        <v>1329</v>
      </c>
      <c r="AS229" s="159" t="s">
        <v>1331</v>
      </c>
      <c r="AT229" s="226" t="s">
        <v>1330</v>
      </c>
      <c r="AV229" s="581">
        <v>50</v>
      </c>
      <c r="AW229" s="584">
        <f t="shared" si="3"/>
        <v>62.5</v>
      </c>
    </row>
    <row r="230" spans="1:49" s="66" customFormat="1" ht="15" hidden="1" customHeight="1">
      <c r="A230" s="52">
        <v>4075</v>
      </c>
      <c r="B230" s="52" t="s">
        <v>969</v>
      </c>
      <c r="C230" s="217" t="s">
        <v>460</v>
      </c>
      <c r="D230" s="217" t="s">
        <v>964</v>
      </c>
      <c r="E230" s="217">
        <v>2</v>
      </c>
      <c r="F230" s="217"/>
      <c r="G230" s="180">
        <v>43542</v>
      </c>
      <c r="H230" s="217" t="s">
        <v>968</v>
      </c>
      <c r="I230" s="217" t="s">
        <v>488</v>
      </c>
      <c r="J230" s="251" t="s">
        <v>489</v>
      </c>
      <c r="K230" s="51" t="s">
        <v>1784</v>
      </c>
      <c r="L230" s="250"/>
      <c r="M230" s="250" t="s">
        <v>1472</v>
      </c>
      <c r="N230" s="292">
        <f>O230-54</f>
        <v>43689</v>
      </c>
      <c r="O230" s="321">
        <v>43743</v>
      </c>
      <c r="P230" s="253">
        <v>43834</v>
      </c>
      <c r="Q230" s="312">
        <v>43838</v>
      </c>
      <c r="R230" s="266">
        <v>43845</v>
      </c>
      <c r="S230" s="279" t="s">
        <v>220</v>
      </c>
      <c r="T230" s="53" t="s">
        <v>221</v>
      </c>
      <c r="U230" s="53" t="s">
        <v>258</v>
      </c>
      <c r="V230" s="212" t="s">
        <v>1303</v>
      </c>
      <c r="W230" s="53">
        <v>200</v>
      </c>
      <c r="X230" s="218">
        <v>24.95</v>
      </c>
      <c r="Y230" s="53" t="s">
        <v>1305</v>
      </c>
      <c r="Z230" s="53" t="s">
        <v>1305</v>
      </c>
      <c r="AA230" s="53" t="s">
        <v>1305</v>
      </c>
      <c r="AB230" s="213" t="s">
        <v>1306</v>
      </c>
      <c r="AC230" s="53" t="s">
        <v>1307</v>
      </c>
      <c r="AD230" s="226" t="s">
        <v>145</v>
      </c>
      <c r="AE230" s="428" t="s">
        <v>957</v>
      </c>
      <c r="AF230" s="226" t="s">
        <v>958</v>
      </c>
      <c r="AG230" s="159" t="s">
        <v>1327</v>
      </c>
      <c r="AH230" s="217"/>
      <c r="AI230" s="221"/>
      <c r="AJ230" s="226" t="s">
        <v>658</v>
      </c>
      <c r="AK230" s="182" t="s">
        <v>959</v>
      </c>
      <c r="AL230" s="226" t="s">
        <v>214</v>
      </c>
      <c r="AM230" s="218">
        <v>5.3</v>
      </c>
      <c r="AN230" s="218" t="s">
        <v>1253</v>
      </c>
      <c r="AO230" s="219">
        <v>1.4</v>
      </c>
      <c r="AP230" s="226">
        <v>3000</v>
      </c>
      <c r="AQ230" s="226" t="s">
        <v>1328</v>
      </c>
      <c r="AR230" s="226" t="s">
        <v>1329</v>
      </c>
      <c r="AS230" s="159" t="s">
        <v>1331</v>
      </c>
      <c r="AT230" s="226" t="s">
        <v>1330</v>
      </c>
      <c r="AV230" s="581">
        <v>50</v>
      </c>
      <c r="AW230" s="584">
        <f t="shared" si="3"/>
        <v>70</v>
      </c>
    </row>
    <row r="231" spans="1:49" s="66" customFormat="1" ht="15" hidden="1" customHeight="1">
      <c r="A231" s="52">
        <v>4140</v>
      </c>
      <c r="B231" s="52" t="s">
        <v>1052</v>
      </c>
      <c r="C231" s="217" t="s">
        <v>1053</v>
      </c>
      <c r="D231" s="217" t="s">
        <v>1054</v>
      </c>
      <c r="E231" s="217" t="s">
        <v>1092</v>
      </c>
      <c r="F231" s="217"/>
      <c r="G231" s="180"/>
      <c r="H231" s="217"/>
      <c r="I231" s="217" t="s">
        <v>488</v>
      </c>
      <c r="J231" s="251" t="s">
        <v>489</v>
      </c>
      <c r="K231" s="195" t="s">
        <v>1595</v>
      </c>
      <c r="L231" s="250"/>
      <c r="M231" s="250"/>
      <c r="N231" s="450" t="s">
        <v>1305</v>
      </c>
      <c r="O231" s="451" t="s">
        <v>1305</v>
      </c>
      <c r="P231" s="359" t="s">
        <v>1305</v>
      </c>
      <c r="Q231" s="336" t="s">
        <v>1305</v>
      </c>
      <c r="R231" s="266">
        <v>43784</v>
      </c>
      <c r="S231" s="279" t="s">
        <v>220</v>
      </c>
      <c r="T231" s="53" t="s">
        <v>221</v>
      </c>
      <c r="U231" s="53" t="s">
        <v>258</v>
      </c>
      <c r="V231" s="212"/>
      <c r="W231" s="53"/>
      <c r="X231" s="218"/>
      <c r="Y231" s="53"/>
      <c r="Z231" s="53"/>
      <c r="AA231" s="53"/>
      <c r="AB231" s="213"/>
      <c r="AC231" s="53"/>
      <c r="AD231" s="226"/>
      <c r="AE231" s="226"/>
      <c r="AF231" s="226"/>
      <c r="AG231" s="159"/>
      <c r="AH231" s="217"/>
      <c r="AI231" s="221"/>
      <c r="AJ231" s="226"/>
      <c r="AK231" s="182"/>
      <c r="AL231" s="226"/>
      <c r="AM231" s="218"/>
      <c r="AN231" s="218"/>
      <c r="AO231" s="219">
        <v>2.4700000000000002</v>
      </c>
      <c r="AP231" s="226"/>
      <c r="AQ231" s="226"/>
      <c r="AR231" s="226"/>
      <c r="AS231" s="159"/>
      <c r="AT231" s="226"/>
      <c r="AV231" s="373"/>
      <c r="AW231" s="584">
        <f t="shared" si="3"/>
        <v>0</v>
      </c>
    </row>
    <row r="232" spans="1:49" s="66" customFormat="1" ht="15" hidden="1" customHeight="1">
      <c r="A232" s="52">
        <v>4145</v>
      </c>
      <c r="B232" s="52" t="s">
        <v>1135</v>
      </c>
      <c r="C232" s="217" t="s">
        <v>1136</v>
      </c>
      <c r="D232" s="217" t="s">
        <v>1054</v>
      </c>
      <c r="E232" s="217" t="s">
        <v>1092</v>
      </c>
      <c r="F232" s="217"/>
      <c r="G232" s="180"/>
      <c r="H232" s="217"/>
      <c r="I232" s="217" t="s">
        <v>488</v>
      </c>
      <c r="J232" s="251" t="s">
        <v>489</v>
      </c>
      <c r="K232" s="195" t="s">
        <v>1595</v>
      </c>
      <c r="L232" s="250"/>
      <c r="M232" s="250"/>
      <c r="N232" s="450" t="s">
        <v>1305</v>
      </c>
      <c r="O232" s="451" t="s">
        <v>1305</v>
      </c>
      <c r="P232" s="359" t="s">
        <v>1305</v>
      </c>
      <c r="Q232" s="336" t="s">
        <v>1305</v>
      </c>
      <c r="R232" s="266">
        <v>43784</v>
      </c>
      <c r="S232" s="279" t="s">
        <v>220</v>
      </c>
      <c r="T232" s="53" t="s">
        <v>221</v>
      </c>
      <c r="U232" s="53" t="s">
        <v>258</v>
      </c>
      <c r="V232" s="212"/>
      <c r="W232" s="53"/>
      <c r="X232" s="218"/>
      <c r="Y232" s="53"/>
      <c r="Z232" s="53"/>
      <c r="AA232" s="53"/>
      <c r="AB232" s="213"/>
      <c r="AC232" s="53"/>
      <c r="AD232" s="226"/>
      <c r="AE232" s="226"/>
      <c r="AF232" s="226"/>
      <c r="AG232" s="159"/>
      <c r="AH232" s="217"/>
      <c r="AI232" s="221"/>
      <c r="AJ232" s="226"/>
      <c r="AK232" s="182"/>
      <c r="AL232" s="226"/>
      <c r="AM232" s="218"/>
      <c r="AN232" s="218"/>
      <c r="AO232" s="219">
        <v>2.48</v>
      </c>
      <c r="AP232" s="226"/>
      <c r="AQ232" s="226"/>
      <c r="AR232" s="226"/>
      <c r="AS232" s="159"/>
      <c r="AT232" s="226"/>
      <c r="AV232" s="373"/>
      <c r="AW232" s="584">
        <f t="shared" si="3"/>
        <v>0</v>
      </c>
    </row>
    <row r="233" spans="1:49" s="66" customFormat="1" ht="15" hidden="1" customHeight="1">
      <c r="A233" s="52">
        <v>4185</v>
      </c>
      <c r="B233" s="52" t="s">
        <v>1032</v>
      </c>
      <c r="C233" s="217" t="s">
        <v>427</v>
      </c>
      <c r="D233" s="217" t="s">
        <v>1007</v>
      </c>
      <c r="E233" s="217" t="s">
        <v>1092</v>
      </c>
      <c r="F233" s="217"/>
      <c r="G233" s="180"/>
      <c r="H233" s="217"/>
      <c r="I233" s="217" t="s">
        <v>488</v>
      </c>
      <c r="J233" s="251" t="s">
        <v>219</v>
      </c>
      <c r="K233" s="195" t="s">
        <v>1595</v>
      </c>
      <c r="L233" s="250"/>
      <c r="M233" s="250"/>
      <c r="N233" s="450" t="s">
        <v>1305</v>
      </c>
      <c r="O233" s="451" t="s">
        <v>1305</v>
      </c>
      <c r="P233" s="359" t="s">
        <v>1305</v>
      </c>
      <c r="Q233" s="336" t="s">
        <v>1305</v>
      </c>
      <c r="R233" s="266">
        <v>43784</v>
      </c>
      <c r="S233" s="279" t="s">
        <v>220</v>
      </c>
      <c r="T233" s="53" t="s">
        <v>221</v>
      </c>
      <c r="U233" s="53" t="s">
        <v>258</v>
      </c>
      <c r="V233" s="212"/>
      <c r="W233" s="53"/>
      <c r="X233" s="218"/>
      <c r="Y233" s="53"/>
      <c r="Z233" s="53"/>
      <c r="AA233" s="53"/>
      <c r="AB233" s="213"/>
      <c r="AC233" s="53"/>
      <c r="AD233" s="226"/>
      <c r="AE233" s="226"/>
      <c r="AF233" s="226"/>
      <c r="AG233" s="159"/>
      <c r="AH233" s="217"/>
      <c r="AI233" s="221"/>
      <c r="AJ233" s="226"/>
      <c r="AK233" s="182"/>
      <c r="AL233" s="226"/>
      <c r="AM233" s="218"/>
      <c r="AN233" s="218"/>
      <c r="AO233" s="219">
        <v>1.4</v>
      </c>
      <c r="AP233" s="226"/>
      <c r="AQ233" s="226"/>
      <c r="AR233" s="226"/>
      <c r="AS233" s="159"/>
      <c r="AT233" s="226"/>
      <c r="AV233" s="373"/>
      <c r="AW233" s="584">
        <f t="shared" si="3"/>
        <v>0</v>
      </c>
    </row>
    <row r="234" spans="1:49" s="66" customFormat="1" ht="15" hidden="1" customHeight="1">
      <c r="A234" s="52">
        <v>4190</v>
      </c>
      <c r="B234" s="52" t="s">
        <v>1150</v>
      </c>
      <c r="C234" s="217" t="s">
        <v>1147</v>
      </c>
      <c r="D234" s="217" t="s">
        <v>1151</v>
      </c>
      <c r="E234" s="217" t="s">
        <v>1092</v>
      </c>
      <c r="F234" s="217"/>
      <c r="G234" s="180"/>
      <c r="H234" s="217"/>
      <c r="I234" s="217" t="s">
        <v>488</v>
      </c>
      <c r="J234" s="251" t="s">
        <v>489</v>
      </c>
      <c r="K234" s="195" t="s">
        <v>1595</v>
      </c>
      <c r="L234" s="250"/>
      <c r="M234" s="250"/>
      <c r="N234" s="450" t="s">
        <v>1305</v>
      </c>
      <c r="O234" s="451" t="s">
        <v>1305</v>
      </c>
      <c r="P234" s="359" t="s">
        <v>1305</v>
      </c>
      <c r="Q234" s="336" t="s">
        <v>1305</v>
      </c>
      <c r="R234" s="266">
        <v>43784</v>
      </c>
      <c r="S234" s="279" t="s">
        <v>220</v>
      </c>
      <c r="T234" s="53" t="s">
        <v>221</v>
      </c>
      <c r="U234" s="53" t="s">
        <v>258</v>
      </c>
      <c r="V234" s="212"/>
      <c r="W234" s="53"/>
      <c r="X234" s="218"/>
      <c r="Y234" s="53"/>
      <c r="Z234" s="53"/>
      <c r="AA234" s="53"/>
      <c r="AB234" s="213"/>
      <c r="AC234" s="53"/>
      <c r="AD234" s="226"/>
      <c r="AE234" s="226"/>
      <c r="AF234" s="226"/>
      <c r="AG234" s="159"/>
      <c r="AH234" s="217"/>
      <c r="AI234" s="221"/>
      <c r="AJ234" s="226"/>
      <c r="AK234" s="182"/>
      <c r="AL234" s="226"/>
      <c r="AM234" s="218"/>
      <c r="AN234" s="218"/>
      <c r="AO234" s="219">
        <v>2.5</v>
      </c>
      <c r="AP234" s="226"/>
      <c r="AQ234" s="226"/>
      <c r="AR234" s="226"/>
      <c r="AS234" s="159"/>
      <c r="AT234" s="226"/>
      <c r="AV234" s="373"/>
      <c r="AW234" s="584">
        <f t="shared" si="3"/>
        <v>0</v>
      </c>
    </row>
    <row r="235" spans="1:49" s="66" customFormat="1" ht="15" hidden="1" customHeight="1">
      <c r="A235" s="52">
        <v>4200</v>
      </c>
      <c r="B235" s="52" t="s">
        <v>973</v>
      </c>
      <c r="C235" s="217" t="s">
        <v>433</v>
      </c>
      <c r="D235" s="217" t="s">
        <v>438</v>
      </c>
      <c r="E235" s="217">
        <v>2</v>
      </c>
      <c r="F235" s="217"/>
      <c r="G235" s="180">
        <v>43542</v>
      </c>
      <c r="H235" s="217" t="s">
        <v>968</v>
      </c>
      <c r="I235" s="217" t="s">
        <v>488</v>
      </c>
      <c r="J235" s="251" t="s">
        <v>219</v>
      </c>
      <c r="K235" s="195" t="s">
        <v>1783</v>
      </c>
      <c r="L235" s="250"/>
      <c r="M235" s="250" t="s">
        <v>1470</v>
      </c>
      <c r="N235" s="408">
        <f>O235-54</f>
        <v>43682</v>
      </c>
      <c r="O235" s="409">
        <v>43736</v>
      </c>
      <c r="P235" s="262">
        <v>43834</v>
      </c>
      <c r="Q235" s="243">
        <v>43838</v>
      </c>
      <c r="R235" s="266">
        <v>43845</v>
      </c>
      <c r="S235" s="279" t="s">
        <v>220</v>
      </c>
      <c r="T235" s="53" t="s">
        <v>221</v>
      </c>
      <c r="U235" s="53" t="s">
        <v>258</v>
      </c>
      <c r="V235" s="212" t="s">
        <v>1303</v>
      </c>
      <c r="W235" s="53">
        <v>200</v>
      </c>
      <c r="X235" s="218">
        <v>22.8</v>
      </c>
      <c r="Y235" s="53" t="s">
        <v>1305</v>
      </c>
      <c r="Z235" s="53" t="s">
        <v>1305</v>
      </c>
      <c r="AA235" s="53" t="s">
        <v>1305</v>
      </c>
      <c r="AB235" s="213" t="s">
        <v>1306</v>
      </c>
      <c r="AC235" s="53" t="s">
        <v>1307</v>
      </c>
      <c r="AD235" s="226" t="s">
        <v>145</v>
      </c>
      <c r="AE235" s="428" t="s">
        <v>628</v>
      </c>
      <c r="AF235" s="226" t="s">
        <v>643</v>
      </c>
      <c r="AG235" s="226" t="s">
        <v>1327</v>
      </c>
      <c r="AH235" s="217"/>
      <c r="AI235" s="221"/>
      <c r="AJ235" s="226" t="s">
        <v>656</v>
      </c>
      <c r="AK235" s="182" t="s">
        <v>659</v>
      </c>
      <c r="AL235" s="226" t="s">
        <v>672</v>
      </c>
      <c r="AM235" s="218">
        <v>5.05</v>
      </c>
      <c r="AN235" s="218" t="s">
        <v>1253</v>
      </c>
      <c r="AO235" s="219">
        <v>1.25</v>
      </c>
      <c r="AP235" s="226">
        <v>3000</v>
      </c>
      <c r="AQ235" s="226" t="s">
        <v>1328</v>
      </c>
      <c r="AR235" s="226" t="s">
        <v>1329</v>
      </c>
      <c r="AS235" s="159" t="s">
        <v>1331</v>
      </c>
      <c r="AT235" s="226" t="s">
        <v>1330</v>
      </c>
      <c r="AV235" s="581">
        <v>100</v>
      </c>
      <c r="AW235" s="584">
        <f t="shared" si="3"/>
        <v>125</v>
      </c>
    </row>
    <row r="236" spans="1:49" s="66" customFormat="1" ht="15" hidden="1" customHeight="1">
      <c r="A236" s="52">
        <v>4205</v>
      </c>
      <c r="B236" s="52" t="s">
        <v>970</v>
      </c>
      <c r="C236" s="217" t="s">
        <v>439</v>
      </c>
      <c r="D236" s="217" t="s">
        <v>441</v>
      </c>
      <c r="E236" s="217">
        <v>2</v>
      </c>
      <c r="F236" s="217"/>
      <c r="G236" s="180">
        <v>43542</v>
      </c>
      <c r="H236" s="217" t="s">
        <v>968</v>
      </c>
      <c r="I236" s="217" t="s">
        <v>488</v>
      </c>
      <c r="J236" s="251" t="s">
        <v>219</v>
      </c>
      <c r="K236" s="195" t="s">
        <v>1783</v>
      </c>
      <c r="L236" s="250"/>
      <c r="M236" s="250" t="s">
        <v>1470</v>
      </c>
      <c r="N236" s="292">
        <f>O236-54</f>
        <v>43682</v>
      </c>
      <c r="O236" s="321">
        <v>43736</v>
      </c>
      <c r="P236" s="253">
        <v>43834</v>
      </c>
      <c r="Q236" s="244">
        <v>43838</v>
      </c>
      <c r="R236" s="266">
        <v>43845</v>
      </c>
      <c r="S236" s="279" t="s">
        <v>220</v>
      </c>
      <c r="T236" s="53" t="s">
        <v>221</v>
      </c>
      <c r="U236" s="53" t="s">
        <v>258</v>
      </c>
      <c r="V236" s="212" t="s">
        <v>1303</v>
      </c>
      <c r="W236" s="53">
        <v>200</v>
      </c>
      <c r="X236" s="218">
        <v>24</v>
      </c>
      <c r="Y236" s="53" t="s">
        <v>1305</v>
      </c>
      <c r="Z236" s="53" t="s">
        <v>1305</v>
      </c>
      <c r="AA236" s="53" t="s">
        <v>1305</v>
      </c>
      <c r="AB236" s="213" t="s">
        <v>1306</v>
      </c>
      <c r="AC236" s="53" t="s">
        <v>1307</v>
      </c>
      <c r="AD236" s="226" t="s">
        <v>145</v>
      </c>
      <c r="AE236" s="428" t="s">
        <v>628</v>
      </c>
      <c r="AF236" s="226" t="s">
        <v>643</v>
      </c>
      <c r="AG236" s="226" t="s">
        <v>1327</v>
      </c>
      <c r="AH236" s="217"/>
      <c r="AI236" s="221"/>
      <c r="AJ236" s="226" t="s">
        <v>656</v>
      </c>
      <c r="AK236" s="182" t="s">
        <v>659</v>
      </c>
      <c r="AL236" s="226" t="s">
        <v>672</v>
      </c>
      <c r="AM236" s="218">
        <v>5.05</v>
      </c>
      <c r="AN236" s="218" t="s">
        <v>1253</v>
      </c>
      <c r="AO236" s="219">
        <v>1.19</v>
      </c>
      <c r="AP236" s="226">
        <v>3000</v>
      </c>
      <c r="AQ236" s="226" t="s">
        <v>1328</v>
      </c>
      <c r="AR236" s="226" t="s">
        <v>1329</v>
      </c>
      <c r="AS236" s="159" t="s">
        <v>1331</v>
      </c>
      <c r="AT236" s="226" t="s">
        <v>1330</v>
      </c>
      <c r="AV236" s="581">
        <v>100</v>
      </c>
      <c r="AW236" s="584">
        <f t="shared" si="3"/>
        <v>119</v>
      </c>
    </row>
    <row r="237" spans="1:49" s="66" customFormat="1" ht="15" hidden="1" customHeight="1">
      <c r="A237" s="217">
        <v>4241</v>
      </c>
      <c r="B237" s="52" t="s">
        <v>765</v>
      </c>
      <c r="C237" s="217" t="s">
        <v>417</v>
      </c>
      <c r="D237" s="52" t="s">
        <v>1548</v>
      </c>
      <c r="E237" s="217">
        <v>3</v>
      </c>
      <c r="F237" s="217"/>
      <c r="G237" s="217"/>
      <c r="H237" s="217" t="s">
        <v>211</v>
      </c>
      <c r="I237" s="217" t="s">
        <v>486</v>
      </c>
      <c r="J237" s="251" t="s">
        <v>489</v>
      </c>
      <c r="K237" s="51" t="s">
        <v>1478</v>
      </c>
      <c r="L237" s="251"/>
      <c r="M237" s="251"/>
      <c r="N237" s="256">
        <f>O237-90</f>
        <v>43681</v>
      </c>
      <c r="O237" s="255">
        <v>43771</v>
      </c>
      <c r="P237" s="253">
        <v>43834</v>
      </c>
      <c r="Q237" s="266">
        <v>43838</v>
      </c>
      <c r="R237" s="266">
        <v>43845</v>
      </c>
      <c r="S237" s="276" t="s">
        <v>220</v>
      </c>
      <c r="T237" s="53" t="s">
        <v>221</v>
      </c>
      <c r="U237" s="53" t="s">
        <v>258</v>
      </c>
      <c r="V237" s="212" t="s">
        <v>1304</v>
      </c>
      <c r="W237" s="53">
        <v>200</v>
      </c>
      <c r="X237" s="218">
        <v>21</v>
      </c>
      <c r="Y237" s="53" t="s">
        <v>1305</v>
      </c>
      <c r="Z237" s="53" t="s">
        <v>1305</v>
      </c>
      <c r="AA237" s="53" t="s">
        <v>1305</v>
      </c>
      <c r="AB237" s="213" t="s">
        <v>1306</v>
      </c>
      <c r="AC237" s="53" t="s">
        <v>1307</v>
      </c>
      <c r="AD237" s="226" t="s">
        <v>590</v>
      </c>
      <c r="AE237" s="226" t="s">
        <v>604</v>
      </c>
      <c r="AF237" s="226" t="s">
        <v>211</v>
      </c>
      <c r="AG237" s="226"/>
      <c r="AH237" s="217"/>
      <c r="AI237" s="226"/>
      <c r="AJ237" s="226" t="s">
        <v>650</v>
      </c>
      <c r="AK237" s="226" t="s">
        <v>652</v>
      </c>
      <c r="AL237" s="226" t="s">
        <v>678</v>
      </c>
      <c r="AM237" s="226">
        <v>3.8</v>
      </c>
      <c r="AN237" s="218" t="s">
        <v>1256</v>
      </c>
      <c r="AO237" s="506">
        <v>0.89</v>
      </c>
      <c r="AP237" s="226" t="s">
        <v>1338</v>
      </c>
      <c r="AQ237" s="226"/>
      <c r="AR237" s="226" t="s">
        <v>713</v>
      </c>
      <c r="AS237" s="226" t="s">
        <v>1336</v>
      </c>
      <c r="AT237" s="226" t="s">
        <v>1337</v>
      </c>
      <c r="AV237" s="581">
        <v>145</v>
      </c>
      <c r="AW237" s="584">
        <f t="shared" si="3"/>
        <v>129.05000000000001</v>
      </c>
    </row>
    <row r="238" spans="1:49" s="66" customFormat="1" ht="15" hidden="1" customHeight="1">
      <c r="A238" s="52">
        <v>4245</v>
      </c>
      <c r="B238" s="52" t="s">
        <v>1089</v>
      </c>
      <c r="C238" s="217" t="s">
        <v>1090</v>
      </c>
      <c r="D238" s="217" t="s">
        <v>1091</v>
      </c>
      <c r="E238" s="217" t="s">
        <v>1092</v>
      </c>
      <c r="F238" s="217"/>
      <c r="G238" s="180"/>
      <c r="H238" s="217" t="s">
        <v>1534</v>
      </c>
      <c r="I238" s="217" t="s">
        <v>218</v>
      </c>
      <c r="J238" s="260" t="s">
        <v>489</v>
      </c>
      <c r="K238" s="246" t="s">
        <v>1305</v>
      </c>
      <c r="L238" s="261"/>
      <c r="M238" s="261"/>
      <c r="N238" s="310" t="s">
        <v>1305</v>
      </c>
      <c r="O238" s="311" t="s">
        <v>1305</v>
      </c>
      <c r="P238" s="308" t="s">
        <v>1305</v>
      </c>
      <c r="Q238" s="309" t="s">
        <v>1305</v>
      </c>
      <c r="R238" s="267">
        <v>43784</v>
      </c>
      <c r="S238" s="279" t="s">
        <v>220</v>
      </c>
      <c r="T238" s="53" t="s">
        <v>221</v>
      </c>
      <c r="U238" s="53" t="s">
        <v>258</v>
      </c>
      <c r="V238" s="213" t="s">
        <v>1304</v>
      </c>
      <c r="W238" s="53">
        <v>200</v>
      </c>
      <c r="X238" s="218">
        <v>24.6</v>
      </c>
      <c r="Y238" s="53" t="s">
        <v>1305</v>
      </c>
      <c r="Z238" s="53" t="s">
        <v>1305</v>
      </c>
      <c r="AA238" s="53" t="s">
        <v>1305</v>
      </c>
      <c r="AB238" s="213" t="s">
        <v>1306</v>
      </c>
      <c r="AC238" s="53" t="s">
        <v>1307</v>
      </c>
      <c r="AD238" s="226" t="s">
        <v>222</v>
      </c>
      <c r="AE238" s="226" t="s">
        <v>1096</v>
      </c>
      <c r="AF238" s="226"/>
      <c r="AG238" s="226" t="s">
        <v>1323</v>
      </c>
      <c r="AH238" s="217" t="s">
        <v>1318</v>
      </c>
      <c r="AI238" s="226"/>
      <c r="AJ238" s="226" t="s">
        <v>650</v>
      </c>
      <c r="AK238" s="226" t="s">
        <v>213</v>
      </c>
      <c r="AL238" s="226" t="s">
        <v>214</v>
      </c>
      <c r="AM238" s="218">
        <v>5.15</v>
      </c>
      <c r="AN238" s="218" t="s">
        <v>1251</v>
      </c>
      <c r="AO238" s="219">
        <v>1.48</v>
      </c>
      <c r="AP238" s="226" t="s">
        <v>694</v>
      </c>
      <c r="AQ238" s="226"/>
      <c r="AR238" s="226" t="s">
        <v>1324</v>
      </c>
      <c r="AS238" s="226" t="s">
        <v>1325</v>
      </c>
      <c r="AT238" s="226" t="s">
        <v>1326</v>
      </c>
      <c r="AV238" s="373"/>
      <c r="AW238" s="584">
        <f t="shared" si="3"/>
        <v>0</v>
      </c>
    </row>
    <row r="239" spans="1:49" s="66" customFormat="1" ht="15" hidden="1" customHeight="1">
      <c r="A239" s="52">
        <v>4250</v>
      </c>
      <c r="B239" s="52" t="s">
        <v>1097</v>
      </c>
      <c r="C239" s="217" t="s">
        <v>1098</v>
      </c>
      <c r="D239" s="217" t="s">
        <v>1054</v>
      </c>
      <c r="E239" s="217" t="s">
        <v>1092</v>
      </c>
      <c r="F239" s="217"/>
      <c r="G239" s="180"/>
      <c r="H239" s="217" t="s">
        <v>1534</v>
      </c>
      <c r="I239" s="217" t="s">
        <v>218</v>
      </c>
      <c r="J239" s="260" t="s">
        <v>489</v>
      </c>
      <c r="K239" s="246"/>
      <c r="L239" s="261"/>
      <c r="M239" s="261"/>
      <c r="N239" s="310" t="s">
        <v>1305</v>
      </c>
      <c r="O239" s="311" t="s">
        <v>1305</v>
      </c>
      <c r="P239" s="308" t="s">
        <v>1305</v>
      </c>
      <c r="Q239" s="309" t="s">
        <v>1305</v>
      </c>
      <c r="R239" s="266">
        <v>43784</v>
      </c>
      <c r="S239" s="279" t="s">
        <v>220</v>
      </c>
      <c r="T239" s="53" t="s">
        <v>221</v>
      </c>
      <c r="U239" s="53" t="s">
        <v>258</v>
      </c>
      <c r="V239" s="213" t="s">
        <v>1304</v>
      </c>
      <c r="W239" s="53">
        <v>200</v>
      </c>
      <c r="X239" s="218">
        <v>29.9</v>
      </c>
      <c r="Y239" s="53" t="s">
        <v>1305</v>
      </c>
      <c r="Z239" s="53" t="s">
        <v>1305</v>
      </c>
      <c r="AA239" s="53" t="s">
        <v>1305</v>
      </c>
      <c r="AB239" s="213" t="s">
        <v>1306</v>
      </c>
      <c r="AC239" s="53" t="s">
        <v>1307</v>
      </c>
      <c r="AD239" s="226" t="s">
        <v>592</v>
      </c>
      <c r="AE239" s="226" t="s">
        <v>109</v>
      </c>
      <c r="AF239" s="226" t="s">
        <v>1057</v>
      </c>
      <c r="AG239" s="226"/>
      <c r="AH239" s="217"/>
      <c r="AI239" s="226"/>
      <c r="AJ239" s="226" t="s">
        <v>650</v>
      </c>
      <c r="AK239" s="226" t="s">
        <v>213</v>
      </c>
      <c r="AL239" s="226" t="s">
        <v>214</v>
      </c>
      <c r="AM239" s="218">
        <v>4.95</v>
      </c>
      <c r="AN239" s="218" t="s">
        <v>1259</v>
      </c>
      <c r="AO239" s="219">
        <v>2.8</v>
      </c>
      <c r="AP239" s="226"/>
      <c r="AQ239" s="226"/>
      <c r="AR239" s="226"/>
      <c r="AS239" s="226" t="s">
        <v>1521</v>
      </c>
      <c r="AT239" s="226"/>
      <c r="AV239" s="373"/>
      <c r="AW239" s="584">
        <f t="shared" si="3"/>
        <v>0</v>
      </c>
    </row>
    <row r="240" spans="1:49" s="66" customFormat="1" ht="15" hidden="1" customHeight="1">
      <c r="A240" s="52">
        <v>4285</v>
      </c>
      <c r="B240" s="52" t="s">
        <v>1100</v>
      </c>
      <c r="C240" s="217" t="s">
        <v>1101</v>
      </c>
      <c r="D240" s="217" t="s">
        <v>1102</v>
      </c>
      <c r="E240" s="217" t="s">
        <v>1092</v>
      </c>
      <c r="F240" s="217"/>
      <c r="G240" s="180">
        <v>43542</v>
      </c>
      <c r="H240" s="217" t="s">
        <v>981</v>
      </c>
      <c r="I240" s="217" t="s">
        <v>1062</v>
      </c>
      <c r="J240" s="251" t="s">
        <v>490</v>
      </c>
      <c r="K240" s="51"/>
      <c r="L240" s="251"/>
      <c r="M240" s="251"/>
      <c r="N240" s="280"/>
      <c r="O240" s="299"/>
      <c r="P240" s="281"/>
      <c r="Q240" s="195"/>
      <c r="R240" s="266">
        <v>43814</v>
      </c>
      <c r="S240" s="279" t="s">
        <v>220</v>
      </c>
      <c r="T240" s="53" t="s">
        <v>9</v>
      </c>
      <c r="U240" s="53" t="s">
        <v>281</v>
      </c>
      <c r="V240" s="53"/>
      <c r="W240" s="53"/>
      <c r="X240" s="218">
        <v>14</v>
      </c>
      <c r="Y240" s="53"/>
      <c r="Z240" s="53"/>
      <c r="AA240" s="53"/>
      <c r="AB240" s="53"/>
      <c r="AC240" s="53"/>
      <c r="AD240" s="226" t="s">
        <v>592</v>
      </c>
      <c r="AE240" s="226" t="s">
        <v>1106</v>
      </c>
      <c r="AF240" s="226"/>
      <c r="AG240" s="226"/>
      <c r="AH240" s="217"/>
      <c r="AI240" s="226"/>
      <c r="AJ240" s="226" t="s">
        <v>1107</v>
      </c>
      <c r="AK240" s="226" t="s">
        <v>1108</v>
      </c>
      <c r="AL240" s="226" t="s">
        <v>670</v>
      </c>
      <c r="AM240" s="218"/>
      <c r="AN240" s="218" t="s">
        <v>1259</v>
      </c>
      <c r="AO240" s="219" t="s">
        <v>211</v>
      </c>
      <c r="AP240" s="226" t="s">
        <v>1109</v>
      </c>
      <c r="AQ240" s="226"/>
      <c r="AR240" s="226"/>
      <c r="AS240" s="226"/>
      <c r="AT240" s="226"/>
      <c r="AV240" s="581"/>
      <c r="AW240" s="584" t="e">
        <f t="shared" si="3"/>
        <v>#VALUE!</v>
      </c>
    </row>
    <row r="241" spans="1:50" s="66" customFormat="1" ht="15" hidden="1" customHeight="1">
      <c r="A241" s="52">
        <v>4315</v>
      </c>
      <c r="B241" s="52" t="s">
        <v>1154</v>
      </c>
      <c r="C241" s="217" t="s">
        <v>1155</v>
      </c>
      <c r="D241" s="217" t="s">
        <v>516</v>
      </c>
      <c r="E241" s="52" t="s">
        <v>1092</v>
      </c>
      <c r="F241" s="217"/>
      <c r="G241" s="180">
        <v>43542</v>
      </c>
      <c r="H241" s="217" t="s">
        <v>1103</v>
      </c>
      <c r="I241" s="217" t="s">
        <v>1062</v>
      </c>
      <c r="J241" s="251" t="s">
        <v>490</v>
      </c>
      <c r="K241" s="51"/>
      <c r="L241" s="251"/>
      <c r="M241" s="251"/>
      <c r="N241" s="280"/>
      <c r="O241" s="299"/>
      <c r="P241" s="281"/>
      <c r="Q241" s="195"/>
      <c r="R241" s="266">
        <v>43814</v>
      </c>
      <c r="S241" s="279" t="s">
        <v>262</v>
      </c>
      <c r="T241" s="53" t="s">
        <v>1114</v>
      </c>
      <c r="U241" s="53" t="s">
        <v>285</v>
      </c>
      <c r="V241" s="53"/>
      <c r="W241" s="53"/>
      <c r="X241" s="218">
        <v>8.0500000000000007</v>
      </c>
      <c r="Y241" s="53"/>
      <c r="Z241" s="53"/>
      <c r="AA241" s="53"/>
      <c r="AB241" s="53"/>
      <c r="AC241" s="53"/>
      <c r="AD241" s="272" t="s">
        <v>1115</v>
      </c>
      <c r="AE241" s="272" t="s">
        <v>211</v>
      </c>
      <c r="AF241" s="272"/>
      <c r="AG241" s="272"/>
      <c r="AH241" s="270"/>
      <c r="AI241" s="272"/>
      <c r="AJ241" s="272" t="s">
        <v>1067</v>
      </c>
      <c r="AK241" s="272" t="s">
        <v>1157</v>
      </c>
      <c r="AL241" s="272"/>
      <c r="AM241" s="273"/>
      <c r="AN241" s="273"/>
      <c r="AO241" s="274" t="s">
        <v>211</v>
      </c>
      <c r="AP241" s="272"/>
      <c r="AQ241" s="272"/>
      <c r="AR241" s="272"/>
      <c r="AS241" s="272"/>
      <c r="AT241" s="272"/>
      <c r="AV241" s="581"/>
      <c r="AW241" s="584" t="e">
        <f t="shared" si="3"/>
        <v>#VALUE!</v>
      </c>
    </row>
    <row r="242" spans="1:50" s="66" customFormat="1" ht="15" hidden="1" customHeight="1">
      <c r="A242" s="52">
        <v>4320</v>
      </c>
      <c r="B242" s="52" t="s">
        <v>1498</v>
      </c>
      <c r="C242" s="217" t="s">
        <v>427</v>
      </c>
      <c r="D242" s="217" t="s">
        <v>448</v>
      </c>
      <c r="E242" s="52" t="s">
        <v>1485</v>
      </c>
      <c r="F242" s="217"/>
      <c r="G242" s="180">
        <v>43586</v>
      </c>
      <c r="H242" s="217" t="s">
        <v>1450</v>
      </c>
      <c r="I242" s="217" t="s">
        <v>488</v>
      </c>
      <c r="J242" s="251" t="s">
        <v>219</v>
      </c>
      <c r="K242" s="195" t="s">
        <v>1785</v>
      </c>
      <c r="L242" s="251"/>
      <c r="M242" s="250"/>
      <c r="N242" s="424" t="s">
        <v>1792</v>
      </c>
      <c r="O242" s="322">
        <v>43701</v>
      </c>
      <c r="P242" s="262">
        <v>43771</v>
      </c>
      <c r="Q242" s="243">
        <v>43775</v>
      </c>
      <c r="R242" s="266">
        <v>43784</v>
      </c>
      <c r="S242" s="279" t="s">
        <v>220</v>
      </c>
      <c r="T242" s="53" t="s">
        <v>221</v>
      </c>
      <c r="U242" s="53" t="s">
        <v>258</v>
      </c>
      <c r="V242" s="53" t="s">
        <v>1303</v>
      </c>
      <c r="W242" s="53"/>
      <c r="X242" s="218">
        <v>8.0500000000000007</v>
      </c>
      <c r="Y242" s="53"/>
      <c r="Z242" s="53"/>
      <c r="AA242" s="53"/>
      <c r="AB242" s="53"/>
      <c r="AC242" s="53"/>
      <c r="AD242" s="226" t="s">
        <v>145</v>
      </c>
      <c r="AE242" s="428" t="s">
        <v>630</v>
      </c>
      <c r="AF242" s="226" t="s">
        <v>644</v>
      </c>
      <c r="AG242" s="226" t="s">
        <v>1327</v>
      </c>
      <c r="AH242" s="217"/>
      <c r="AI242" s="226"/>
      <c r="AJ242" s="226" t="s">
        <v>663</v>
      </c>
      <c r="AK242" s="428" t="s">
        <v>664</v>
      </c>
      <c r="AL242" s="226" t="s">
        <v>670</v>
      </c>
      <c r="AM242" s="220">
        <v>5.4</v>
      </c>
      <c r="AN242" s="218" t="s">
        <v>1246</v>
      </c>
      <c r="AO242" s="219">
        <v>1.3</v>
      </c>
      <c r="AP242" s="226">
        <v>1500</v>
      </c>
      <c r="AQ242" s="226" t="s">
        <v>1314</v>
      </c>
      <c r="AR242" s="226" t="s">
        <v>1419</v>
      </c>
      <c r="AS242" s="226" t="s">
        <v>1486</v>
      </c>
      <c r="AT242" s="226" t="s">
        <v>1489</v>
      </c>
      <c r="AV242" s="581">
        <v>660</v>
      </c>
      <c r="AW242" s="584"/>
      <c r="AX242" s="66">
        <f>1.3*AV242</f>
        <v>858</v>
      </c>
    </row>
    <row r="243" spans="1:50" s="66" customFormat="1" ht="15" hidden="1" customHeight="1">
      <c r="A243" s="52">
        <v>4325</v>
      </c>
      <c r="B243" s="52" t="s">
        <v>1499</v>
      </c>
      <c r="C243" s="217" t="s">
        <v>433</v>
      </c>
      <c r="D243" s="217" t="s">
        <v>448</v>
      </c>
      <c r="E243" s="52" t="s">
        <v>1485</v>
      </c>
      <c r="F243" s="217"/>
      <c r="G243" s="180">
        <v>43586</v>
      </c>
      <c r="H243" s="217" t="s">
        <v>1450</v>
      </c>
      <c r="I243" s="217" t="s">
        <v>488</v>
      </c>
      <c r="J243" s="251" t="s">
        <v>219</v>
      </c>
      <c r="K243" s="195" t="s">
        <v>1785</v>
      </c>
      <c r="L243" s="251"/>
      <c r="M243" s="250"/>
      <c r="N243" s="424" t="s">
        <v>1792</v>
      </c>
      <c r="O243" s="322">
        <v>43701</v>
      </c>
      <c r="P243" s="253">
        <v>43771</v>
      </c>
      <c r="Q243" s="243">
        <v>43775</v>
      </c>
      <c r="R243" s="266">
        <v>43784</v>
      </c>
      <c r="S243" s="279" t="s">
        <v>220</v>
      </c>
      <c r="T243" s="53" t="s">
        <v>221</v>
      </c>
      <c r="U243" s="53" t="s">
        <v>258</v>
      </c>
      <c r="V243" s="212" t="s">
        <v>1303</v>
      </c>
      <c r="W243" s="53"/>
      <c r="X243" s="218">
        <v>8.0500000000000007</v>
      </c>
      <c r="Y243" s="53"/>
      <c r="Z243" s="53"/>
      <c r="AA243" s="53"/>
      <c r="AB243" s="53"/>
      <c r="AC243" s="53"/>
      <c r="AD243" s="226" t="s">
        <v>145</v>
      </c>
      <c r="AE243" s="428" t="s">
        <v>630</v>
      </c>
      <c r="AF243" s="226" t="s">
        <v>644</v>
      </c>
      <c r="AG243" s="226" t="s">
        <v>1327</v>
      </c>
      <c r="AH243" s="217"/>
      <c r="AI243" s="226"/>
      <c r="AJ243" s="226" t="s">
        <v>663</v>
      </c>
      <c r="AK243" s="428" t="s">
        <v>664</v>
      </c>
      <c r="AL243" s="226" t="s">
        <v>670</v>
      </c>
      <c r="AM243" s="220">
        <v>5.4</v>
      </c>
      <c r="AN243" s="218" t="s">
        <v>1246</v>
      </c>
      <c r="AO243" s="219">
        <v>1.3</v>
      </c>
      <c r="AP243" s="226">
        <v>1500</v>
      </c>
      <c r="AQ243" s="226" t="s">
        <v>1314</v>
      </c>
      <c r="AR243" s="226" t="s">
        <v>1419</v>
      </c>
      <c r="AS243" s="226" t="s">
        <v>1486</v>
      </c>
      <c r="AT243" s="226" t="s">
        <v>1489</v>
      </c>
      <c r="AV243" s="581">
        <v>900</v>
      </c>
      <c r="AW243" s="584"/>
      <c r="AX243" s="66">
        <f t="shared" ref="AX243:AX244" si="4">1.3*AV243</f>
        <v>1170</v>
      </c>
    </row>
    <row r="244" spans="1:50" s="66" customFormat="1" ht="15" hidden="1" customHeight="1">
      <c r="A244" s="52">
        <v>4330</v>
      </c>
      <c r="B244" s="52" t="s">
        <v>1500</v>
      </c>
      <c r="C244" s="217" t="s">
        <v>439</v>
      </c>
      <c r="D244" s="217" t="s">
        <v>448</v>
      </c>
      <c r="E244" s="52" t="s">
        <v>1485</v>
      </c>
      <c r="F244" s="217"/>
      <c r="G244" s="180">
        <v>43586</v>
      </c>
      <c r="H244" s="217" t="s">
        <v>1450</v>
      </c>
      <c r="I244" s="217" t="s">
        <v>488</v>
      </c>
      <c r="J244" s="251" t="s">
        <v>219</v>
      </c>
      <c r="K244" s="195" t="s">
        <v>1785</v>
      </c>
      <c r="L244" s="251"/>
      <c r="M244" s="250"/>
      <c r="N244" s="424" t="s">
        <v>1792</v>
      </c>
      <c r="O244" s="322">
        <v>43701</v>
      </c>
      <c r="P244" s="253">
        <v>43771</v>
      </c>
      <c r="Q244" s="244">
        <v>43775</v>
      </c>
      <c r="R244" s="266">
        <v>43784</v>
      </c>
      <c r="S244" s="279" t="s">
        <v>220</v>
      </c>
      <c r="T244" s="53" t="s">
        <v>221</v>
      </c>
      <c r="U244" s="53" t="s">
        <v>258</v>
      </c>
      <c r="V244" s="212" t="s">
        <v>1303</v>
      </c>
      <c r="W244" s="53"/>
      <c r="X244" s="218">
        <v>8.0500000000000007</v>
      </c>
      <c r="Y244" s="53"/>
      <c r="Z244" s="53"/>
      <c r="AA244" s="53"/>
      <c r="AB244" s="53"/>
      <c r="AC244" s="53"/>
      <c r="AD244" s="226" t="s">
        <v>145</v>
      </c>
      <c r="AE244" s="428" t="s">
        <v>630</v>
      </c>
      <c r="AF244" s="226" t="s">
        <v>644</v>
      </c>
      <c r="AG244" s="226" t="s">
        <v>1327</v>
      </c>
      <c r="AH244" s="217"/>
      <c r="AI244" s="226"/>
      <c r="AJ244" s="226" t="s">
        <v>663</v>
      </c>
      <c r="AK244" s="428" t="s">
        <v>664</v>
      </c>
      <c r="AL244" s="226" t="s">
        <v>670</v>
      </c>
      <c r="AM244" s="220">
        <v>5.4</v>
      </c>
      <c r="AN244" s="218" t="s">
        <v>1246</v>
      </c>
      <c r="AO244" s="219">
        <v>1.3</v>
      </c>
      <c r="AP244" s="226">
        <v>1500</v>
      </c>
      <c r="AQ244" s="226" t="s">
        <v>1314</v>
      </c>
      <c r="AR244" s="226" t="s">
        <v>1419</v>
      </c>
      <c r="AS244" s="226" t="s">
        <v>1486</v>
      </c>
      <c r="AT244" s="226" t="s">
        <v>1489</v>
      </c>
      <c r="AV244" s="581">
        <v>870</v>
      </c>
      <c r="AW244" s="584"/>
      <c r="AX244" s="66">
        <f t="shared" si="4"/>
        <v>1131</v>
      </c>
    </row>
    <row r="245" spans="1:50" s="66" customFormat="1" ht="15" hidden="1" customHeight="1">
      <c r="A245" s="52">
        <v>4335</v>
      </c>
      <c r="B245" s="52" t="s">
        <v>1501</v>
      </c>
      <c r="C245" s="217" t="s">
        <v>465</v>
      </c>
      <c r="D245" s="217" t="s">
        <v>448</v>
      </c>
      <c r="E245" s="52" t="s">
        <v>1485</v>
      </c>
      <c r="F245" s="217"/>
      <c r="G245" s="180">
        <v>43586</v>
      </c>
      <c r="H245" s="217" t="s">
        <v>1450</v>
      </c>
      <c r="I245" s="217" t="s">
        <v>488</v>
      </c>
      <c r="J245" s="260" t="s">
        <v>489</v>
      </c>
      <c r="K245" s="195" t="s">
        <v>1785</v>
      </c>
      <c r="L245" s="251"/>
      <c r="M245" s="250"/>
      <c r="N245" s="424" t="s">
        <v>1792</v>
      </c>
      <c r="O245" s="322">
        <v>43701</v>
      </c>
      <c r="P245" s="253">
        <v>43771</v>
      </c>
      <c r="Q245" s="244">
        <v>43775</v>
      </c>
      <c r="R245" s="266">
        <v>43784</v>
      </c>
      <c r="S245" s="279" t="s">
        <v>220</v>
      </c>
      <c r="T245" s="53" t="s">
        <v>221</v>
      </c>
      <c r="U245" s="53" t="s">
        <v>258</v>
      </c>
      <c r="V245" s="212" t="s">
        <v>1303</v>
      </c>
      <c r="W245" s="53"/>
      <c r="X245" s="218">
        <v>8.0500000000000007</v>
      </c>
      <c r="Y245" s="53"/>
      <c r="Z245" s="53"/>
      <c r="AA245" s="53"/>
      <c r="AB245" s="53"/>
      <c r="AC245" s="53"/>
      <c r="AD245" s="226" t="s">
        <v>145</v>
      </c>
      <c r="AE245" s="428" t="s">
        <v>630</v>
      </c>
      <c r="AF245" s="226" t="s">
        <v>644</v>
      </c>
      <c r="AG245" s="226" t="s">
        <v>1327</v>
      </c>
      <c r="AH245" s="217"/>
      <c r="AI245" s="226"/>
      <c r="AJ245" s="226" t="s">
        <v>663</v>
      </c>
      <c r="AK245" s="428" t="s">
        <v>664</v>
      </c>
      <c r="AL245" s="226" t="s">
        <v>670</v>
      </c>
      <c r="AM245" s="220">
        <v>5.4</v>
      </c>
      <c r="AN245" s="218" t="s">
        <v>1246</v>
      </c>
      <c r="AO245" s="219">
        <v>1.4</v>
      </c>
      <c r="AP245" s="226">
        <v>1500</v>
      </c>
      <c r="AQ245" s="226" t="s">
        <v>1314</v>
      </c>
      <c r="AR245" s="226" t="s">
        <v>1419</v>
      </c>
      <c r="AS245" s="226" t="s">
        <v>1486</v>
      </c>
      <c r="AT245" s="226" t="s">
        <v>1489</v>
      </c>
      <c r="AV245" s="581">
        <v>520</v>
      </c>
      <c r="AW245" s="584"/>
      <c r="AX245" s="66">
        <f>1.4*AV245</f>
        <v>728</v>
      </c>
    </row>
    <row r="246" spans="1:50" s="66" customFormat="1" ht="15" hidden="1" customHeight="1">
      <c r="A246" s="52">
        <v>4340</v>
      </c>
      <c r="B246" s="52" t="s">
        <v>1502</v>
      </c>
      <c r="C246" s="217" t="s">
        <v>469</v>
      </c>
      <c r="D246" s="217" t="s">
        <v>448</v>
      </c>
      <c r="E246" s="52" t="s">
        <v>1485</v>
      </c>
      <c r="F246" s="217"/>
      <c r="G246" s="180">
        <v>43586</v>
      </c>
      <c r="H246" s="217" t="s">
        <v>1450</v>
      </c>
      <c r="I246" s="217" t="s">
        <v>488</v>
      </c>
      <c r="J246" s="260" t="s">
        <v>489</v>
      </c>
      <c r="K246" s="195" t="s">
        <v>1785</v>
      </c>
      <c r="L246" s="251"/>
      <c r="M246" s="250"/>
      <c r="N246" s="424" t="s">
        <v>1792</v>
      </c>
      <c r="O246" s="322">
        <v>43701</v>
      </c>
      <c r="P246" s="262">
        <v>43771</v>
      </c>
      <c r="Q246" s="243">
        <v>43775</v>
      </c>
      <c r="R246" s="266">
        <v>43784</v>
      </c>
      <c r="S246" s="279" t="s">
        <v>220</v>
      </c>
      <c r="T246" s="53" t="s">
        <v>221</v>
      </c>
      <c r="U246" s="53" t="s">
        <v>258</v>
      </c>
      <c r="V246" s="212" t="s">
        <v>1303</v>
      </c>
      <c r="W246" s="53"/>
      <c r="X246" s="218">
        <v>8.0500000000000007</v>
      </c>
      <c r="Y246" s="53"/>
      <c r="Z246" s="53"/>
      <c r="AA246" s="53"/>
      <c r="AB246" s="53"/>
      <c r="AC246" s="53"/>
      <c r="AD246" s="226" t="s">
        <v>145</v>
      </c>
      <c r="AE246" s="428" t="s">
        <v>630</v>
      </c>
      <c r="AF246" s="226" t="s">
        <v>644</v>
      </c>
      <c r="AG246" s="226" t="s">
        <v>1327</v>
      </c>
      <c r="AH246" s="217"/>
      <c r="AI246" s="226"/>
      <c r="AJ246" s="226" t="s">
        <v>663</v>
      </c>
      <c r="AK246" s="428" t="s">
        <v>664</v>
      </c>
      <c r="AL246" s="226" t="s">
        <v>670</v>
      </c>
      <c r="AM246" s="220">
        <v>5.4</v>
      </c>
      <c r="AN246" s="218" t="s">
        <v>1246</v>
      </c>
      <c r="AO246" s="219">
        <v>1.4</v>
      </c>
      <c r="AP246" s="226">
        <v>1500</v>
      </c>
      <c r="AQ246" s="226" t="s">
        <v>1314</v>
      </c>
      <c r="AR246" s="226" t="s">
        <v>1419</v>
      </c>
      <c r="AS246" s="226" t="s">
        <v>1486</v>
      </c>
      <c r="AT246" s="226" t="s">
        <v>1489</v>
      </c>
      <c r="AV246" s="581">
        <v>620</v>
      </c>
      <c r="AW246" s="584"/>
      <c r="AX246" s="66">
        <f>1.4*AV246</f>
        <v>868</v>
      </c>
    </row>
    <row r="247" spans="1:50" s="66" customFormat="1" ht="15" hidden="1" customHeight="1">
      <c r="A247" s="52">
        <v>4345</v>
      </c>
      <c r="B247" s="52" t="s">
        <v>1503</v>
      </c>
      <c r="C247" s="217" t="s">
        <v>458</v>
      </c>
      <c r="D247" s="217" t="s">
        <v>448</v>
      </c>
      <c r="E247" s="52" t="s">
        <v>1485</v>
      </c>
      <c r="F247" s="217"/>
      <c r="G247" s="180">
        <v>43586</v>
      </c>
      <c r="H247" s="217" t="s">
        <v>1450</v>
      </c>
      <c r="I247" s="217" t="s">
        <v>488</v>
      </c>
      <c r="J247" s="260" t="s">
        <v>489</v>
      </c>
      <c r="K247" s="195" t="s">
        <v>1785</v>
      </c>
      <c r="L247" s="251"/>
      <c r="M247" s="250"/>
      <c r="N247" s="424" t="s">
        <v>1792</v>
      </c>
      <c r="O247" s="322">
        <v>43701</v>
      </c>
      <c r="P247" s="262">
        <v>43771</v>
      </c>
      <c r="Q247" s="243">
        <v>43775</v>
      </c>
      <c r="R247" s="266">
        <v>43784</v>
      </c>
      <c r="S247" s="279" t="s">
        <v>220</v>
      </c>
      <c r="T247" s="53" t="s">
        <v>221</v>
      </c>
      <c r="U247" s="53" t="s">
        <v>258</v>
      </c>
      <c r="V247" s="212" t="s">
        <v>1303</v>
      </c>
      <c r="W247" s="53"/>
      <c r="X247" s="218">
        <v>8.0500000000000007</v>
      </c>
      <c r="Y247" s="53"/>
      <c r="Z247" s="53"/>
      <c r="AA247" s="53"/>
      <c r="AB247" s="53"/>
      <c r="AC247" s="53"/>
      <c r="AD247" s="226" t="s">
        <v>145</v>
      </c>
      <c r="AE247" s="428" t="s">
        <v>630</v>
      </c>
      <c r="AF247" s="226" t="s">
        <v>644</v>
      </c>
      <c r="AG247" s="226" t="s">
        <v>1327</v>
      </c>
      <c r="AH247" s="217"/>
      <c r="AI247" s="226"/>
      <c r="AJ247" s="226" t="s">
        <v>663</v>
      </c>
      <c r="AK247" s="428" t="s">
        <v>664</v>
      </c>
      <c r="AL247" s="226" t="s">
        <v>670</v>
      </c>
      <c r="AM247" s="220">
        <v>5.4</v>
      </c>
      <c r="AN247" s="218" t="s">
        <v>1246</v>
      </c>
      <c r="AO247" s="219">
        <v>1.37</v>
      </c>
      <c r="AP247" s="226">
        <v>1500</v>
      </c>
      <c r="AQ247" s="226" t="s">
        <v>1314</v>
      </c>
      <c r="AR247" s="226" t="s">
        <v>1419</v>
      </c>
      <c r="AS247" s="226" t="s">
        <v>1486</v>
      </c>
      <c r="AT247" s="226" t="s">
        <v>1489</v>
      </c>
      <c r="AV247" s="581">
        <v>700</v>
      </c>
      <c r="AW247" s="584"/>
      <c r="AX247" s="66">
        <f>1.37*AV247</f>
        <v>959.00000000000011</v>
      </c>
    </row>
    <row r="248" spans="1:50" s="66" customFormat="1" ht="15" hidden="1" customHeight="1">
      <c r="A248" s="52">
        <v>4350</v>
      </c>
      <c r="B248" s="52" t="s">
        <v>1504</v>
      </c>
      <c r="C248" s="217" t="s">
        <v>460</v>
      </c>
      <c r="D248" s="217" t="s">
        <v>448</v>
      </c>
      <c r="E248" s="52" t="s">
        <v>1485</v>
      </c>
      <c r="F248" s="217"/>
      <c r="G248" s="180">
        <v>43586</v>
      </c>
      <c r="H248" s="217" t="s">
        <v>1450</v>
      </c>
      <c r="I248" s="217" t="s">
        <v>488</v>
      </c>
      <c r="J248" s="260" t="s">
        <v>489</v>
      </c>
      <c r="K248" s="195" t="s">
        <v>1785</v>
      </c>
      <c r="L248" s="251"/>
      <c r="M248" s="250"/>
      <c r="N248" s="424" t="s">
        <v>1792</v>
      </c>
      <c r="O248" s="322">
        <v>43701</v>
      </c>
      <c r="P248" s="262">
        <v>43771</v>
      </c>
      <c r="Q248" s="243">
        <v>43775</v>
      </c>
      <c r="R248" s="266">
        <v>43784</v>
      </c>
      <c r="S248" s="279" t="s">
        <v>220</v>
      </c>
      <c r="T248" s="53" t="s">
        <v>221</v>
      </c>
      <c r="U248" s="53" t="s">
        <v>258</v>
      </c>
      <c r="V248" s="212" t="s">
        <v>1303</v>
      </c>
      <c r="W248" s="53"/>
      <c r="X248" s="218">
        <v>8.0500000000000007</v>
      </c>
      <c r="Y248" s="53"/>
      <c r="Z248" s="53"/>
      <c r="AA248" s="53"/>
      <c r="AB248" s="53"/>
      <c r="AC248" s="53"/>
      <c r="AD248" s="226" t="s">
        <v>145</v>
      </c>
      <c r="AE248" s="428" t="s">
        <v>630</v>
      </c>
      <c r="AF248" s="226" t="s">
        <v>644</v>
      </c>
      <c r="AG248" s="226" t="s">
        <v>1327</v>
      </c>
      <c r="AH248" s="217"/>
      <c r="AI248" s="226"/>
      <c r="AJ248" s="226" t="s">
        <v>663</v>
      </c>
      <c r="AK248" s="428" t="s">
        <v>664</v>
      </c>
      <c r="AL248" s="226" t="s">
        <v>670</v>
      </c>
      <c r="AM248" s="220">
        <v>5.4</v>
      </c>
      <c r="AN248" s="218" t="s">
        <v>1246</v>
      </c>
      <c r="AO248" s="219">
        <v>1.42</v>
      </c>
      <c r="AP248" s="226">
        <v>1500</v>
      </c>
      <c r="AQ248" s="226" t="s">
        <v>1314</v>
      </c>
      <c r="AR248" s="226" t="s">
        <v>1419</v>
      </c>
      <c r="AS248" s="226" t="s">
        <v>1486</v>
      </c>
      <c r="AT248" s="226" t="s">
        <v>1489</v>
      </c>
      <c r="AV248" s="581">
        <v>680</v>
      </c>
      <c r="AW248" s="584"/>
      <c r="AX248" s="586">
        <f>1.42*AV248</f>
        <v>965.59999999999991</v>
      </c>
    </row>
    <row r="249" spans="1:50" s="66" customFormat="1" ht="15.6" hidden="1" customHeight="1">
      <c r="A249" s="52">
        <v>4355</v>
      </c>
      <c r="B249" s="52" t="s">
        <v>1505</v>
      </c>
      <c r="C249" s="217" t="s">
        <v>458</v>
      </c>
      <c r="D249" s="217" t="s">
        <v>1493</v>
      </c>
      <c r="E249" s="52" t="s">
        <v>1485</v>
      </c>
      <c r="F249" s="217"/>
      <c r="G249" s="180">
        <v>43586</v>
      </c>
      <c r="H249" s="217" t="s">
        <v>1450</v>
      </c>
      <c r="I249" s="217" t="s">
        <v>488</v>
      </c>
      <c r="J249" s="260" t="s">
        <v>489</v>
      </c>
      <c r="K249" s="51" t="s">
        <v>1528</v>
      </c>
      <c r="L249" s="251"/>
      <c r="M249" s="251"/>
      <c r="N249" s="441" t="s">
        <v>1586</v>
      </c>
      <c r="O249" s="323">
        <v>43679</v>
      </c>
      <c r="P249" s="262">
        <v>43771</v>
      </c>
      <c r="Q249" s="243">
        <v>43775</v>
      </c>
      <c r="R249" s="266">
        <v>43784</v>
      </c>
      <c r="S249" s="279" t="s">
        <v>220</v>
      </c>
      <c r="T249" s="53" t="s">
        <v>221</v>
      </c>
      <c r="U249" s="53" t="s">
        <v>258</v>
      </c>
      <c r="V249" s="212" t="s">
        <v>1303</v>
      </c>
      <c r="W249" s="53"/>
      <c r="X249" s="218">
        <v>8.0500000000000007</v>
      </c>
      <c r="Y249" s="53"/>
      <c r="Z249" s="53"/>
      <c r="AA249" s="53"/>
      <c r="AB249" s="53"/>
      <c r="AC249" s="53"/>
      <c r="AD249" s="226" t="s">
        <v>586</v>
      </c>
      <c r="AE249" s="594" t="s">
        <v>1582</v>
      </c>
      <c r="AF249" s="238" t="s">
        <v>1451</v>
      </c>
      <c r="AG249" s="226" t="s">
        <v>1313</v>
      </c>
      <c r="AH249" s="217"/>
      <c r="AI249" s="226"/>
      <c r="AJ249" s="226" t="s">
        <v>650</v>
      </c>
      <c r="AK249" s="226" t="s">
        <v>1522</v>
      </c>
      <c r="AL249" s="226" t="s">
        <v>1524</v>
      </c>
      <c r="AM249" s="218">
        <v>3.6</v>
      </c>
      <c r="AN249" s="218" t="s">
        <v>1577</v>
      </c>
      <c r="AO249" s="219">
        <v>1.32</v>
      </c>
      <c r="AP249" s="226">
        <v>1500</v>
      </c>
      <c r="AQ249" s="226" t="s">
        <v>1314</v>
      </c>
      <c r="AR249" s="226" t="s">
        <v>1419</v>
      </c>
      <c r="AS249" s="226" t="s">
        <v>1486</v>
      </c>
      <c r="AT249" s="226" t="s">
        <v>1489</v>
      </c>
      <c r="AV249" s="581">
        <v>680</v>
      </c>
      <c r="AW249" s="584">
        <f t="shared" si="3"/>
        <v>897.6</v>
      </c>
    </row>
    <row r="250" spans="1:50" s="66" customFormat="1" ht="15.6" hidden="1" customHeight="1">
      <c r="A250" s="52">
        <v>4360</v>
      </c>
      <c r="B250" s="52" t="s">
        <v>1506</v>
      </c>
      <c r="C250" s="217" t="s">
        <v>465</v>
      </c>
      <c r="D250" s="217" t="s">
        <v>1493</v>
      </c>
      <c r="E250" s="52" t="s">
        <v>1485</v>
      </c>
      <c r="F250" s="217"/>
      <c r="G250" s="180">
        <v>43586</v>
      </c>
      <c r="H250" s="217" t="s">
        <v>1450</v>
      </c>
      <c r="I250" s="217" t="s">
        <v>488</v>
      </c>
      <c r="J250" s="260" t="s">
        <v>489</v>
      </c>
      <c r="K250" s="51" t="s">
        <v>1528</v>
      </c>
      <c r="L250" s="251"/>
      <c r="M250" s="251"/>
      <c r="N250" s="441" t="s">
        <v>1586</v>
      </c>
      <c r="O250" s="323">
        <v>43679</v>
      </c>
      <c r="P250" s="262">
        <v>43771</v>
      </c>
      <c r="Q250" s="243">
        <v>43775</v>
      </c>
      <c r="R250" s="266">
        <v>43784</v>
      </c>
      <c r="S250" s="279" t="s">
        <v>220</v>
      </c>
      <c r="T250" s="53" t="s">
        <v>221</v>
      </c>
      <c r="U250" s="53" t="s">
        <v>258</v>
      </c>
      <c r="V250" s="212" t="s">
        <v>1303</v>
      </c>
      <c r="W250" s="53"/>
      <c r="X250" s="218">
        <v>8.0500000000000007</v>
      </c>
      <c r="Y250" s="53"/>
      <c r="Z250" s="53"/>
      <c r="AA250" s="53"/>
      <c r="AB250" s="53"/>
      <c r="AC250" s="53"/>
      <c r="AD250" s="226" t="s">
        <v>586</v>
      </c>
      <c r="AE250" s="594" t="s">
        <v>1582</v>
      </c>
      <c r="AF250" s="238" t="s">
        <v>1451</v>
      </c>
      <c r="AG250" s="226" t="s">
        <v>1313</v>
      </c>
      <c r="AH250" s="217"/>
      <c r="AI250" s="226"/>
      <c r="AJ250" s="226" t="s">
        <v>650</v>
      </c>
      <c r="AK250" s="226" t="s">
        <v>1522</v>
      </c>
      <c r="AL250" s="226" t="s">
        <v>1524</v>
      </c>
      <c r="AM250" s="218">
        <v>3.6</v>
      </c>
      <c r="AN250" s="218" t="s">
        <v>1577</v>
      </c>
      <c r="AO250" s="219">
        <v>1.26</v>
      </c>
      <c r="AP250" s="226">
        <v>1500</v>
      </c>
      <c r="AQ250" s="226" t="s">
        <v>1314</v>
      </c>
      <c r="AR250" s="226" t="s">
        <v>1419</v>
      </c>
      <c r="AS250" s="226" t="s">
        <v>1486</v>
      </c>
      <c r="AT250" s="226" t="s">
        <v>1489</v>
      </c>
      <c r="AV250" s="581">
        <v>740</v>
      </c>
      <c r="AW250" s="584">
        <f t="shared" si="3"/>
        <v>932.4</v>
      </c>
    </row>
    <row r="251" spans="1:50" s="66" customFormat="1" ht="15.6" hidden="1" customHeight="1">
      <c r="A251" s="52">
        <v>4365</v>
      </c>
      <c r="B251" s="52" t="s">
        <v>1507</v>
      </c>
      <c r="C251" s="217" t="s">
        <v>433</v>
      </c>
      <c r="D251" s="217" t="s">
        <v>1494</v>
      </c>
      <c r="E251" s="52" t="s">
        <v>1485</v>
      </c>
      <c r="F251" s="217"/>
      <c r="G251" s="180">
        <v>43586</v>
      </c>
      <c r="H251" s="217" t="s">
        <v>1450</v>
      </c>
      <c r="I251" s="217" t="s">
        <v>488</v>
      </c>
      <c r="J251" s="251" t="s">
        <v>219</v>
      </c>
      <c r="K251" s="51" t="s">
        <v>1528</v>
      </c>
      <c r="L251" s="251"/>
      <c r="M251" s="251"/>
      <c r="N251" s="441" t="s">
        <v>1586</v>
      </c>
      <c r="O251" s="323">
        <v>43679</v>
      </c>
      <c r="P251" s="253">
        <v>43771</v>
      </c>
      <c r="Q251" s="244">
        <v>43775</v>
      </c>
      <c r="R251" s="266">
        <v>43784</v>
      </c>
      <c r="S251" s="279" t="s">
        <v>220</v>
      </c>
      <c r="T251" s="53" t="s">
        <v>221</v>
      </c>
      <c r="U251" s="53" t="s">
        <v>258</v>
      </c>
      <c r="V251" s="212" t="s">
        <v>1303</v>
      </c>
      <c r="W251" s="53"/>
      <c r="X251" s="218">
        <v>8.0500000000000007</v>
      </c>
      <c r="Y251" s="53"/>
      <c r="Z251" s="53"/>
      <c r="AA251" s="53"/>
      <c r="AB251" s="53"/>
      <c r="AC251" s="53"/>
      <c r="AD251" s="226" t="s">
        <v>586</v>
      </c>
      <c r="AE251" s="594" t="s">
        <v>1582</v>
      </c>
      <c r="AF251" s="238" t="s">
        <v>1451</v>
      </c>
      <c r="AG251" s="226" t="s">
        <v>1313</v>
      </c>
      <c r="AH251" s="217"/>
      <c r="AI251" s="226"/>
      <c r="AJ251" s="226" t="s">
        <v>650</v>
      </c>
      <c r="AK251" s="226" t="s">
        <v>1522</v>
      </c>
      <c r="AL251" s="226" t="s">
        <v>1524</v>
      </c>
      <c r="AM251" s="218">
        <v>3.6</v>
      </c>
      <c r="AN251" s="218" t="s">
        <v>1577</v>
      </c>
      <c r="AO251" s="219">
        <v>1.1100000000000001</v>
      </c>
      <c r="AP251" s="226">
        <v>1500</v>
      </c>
      <c r="AQ251" s="226" t="s">
        <v>1314</v>
      </c>
      <c r="AR251" s="226" t="s">
        <v>1419</v>
      </c>
      <c r="AS251" s="226" t="s">
        <v>1486</v>
      </c>
      <c r="AT251" s="226" t="s">
        <v>1489</v>
      </c>
      <c r="AV251" s="581">
        <v>890</v>
      </c>
      <c r="AW251" s="584">
        <f t="shared" si="3"/>
        <v>987.90000000000009</v>
      </c>
    </row>
    <row r="252" spans="1:50" s="66" customFormat="1" ht="15.6" hidden="1" customHeight="1">
      <c r="A252" s="52">
        <v>4370</v>
      </c>
      <c r="B252" s="52" t="s">
        <v>1508</v>
      </c>
      <c r="C252" s="217" t="s">
        <v>465</v>
      </c>
      <c r="D252" s="217" t="s">
        <v>1494</v>
      </c>
      <c r="E252" s="52" t="s">
        <v>1485</v>
      </c>
      <c r="F252" s="217"/>
      <c r="G252" s="180">
        <v>43586</v>
      </c>
      <c r="H252" s="217" t="s">
        <v>1450</v>
      </c>
      <c r="I252" s="217" t="s">
        <v>488</v>
      </c>
      <c r="J252" s="260" t="s">
        <v>489</v>
      </c>
      <c r="K252" s="51" t="s">
        <v>1528</v>
      </c>
      <c r="L252" s="251"/>
      <c r="M252" s="251"/>
      <c r="N252" s="441" t="s">
        <v>1586</v>
      </c>
      <c r="O252" s="323">
        <v>43679</v>
      </c>
      <c r="P252" s="253">
        <v>43771</v>
      </c>
      <c r="Q252" s="244">
        <v>43775</v>
      </c>
      <c r="R252" s="266">
        <v>43784</v>
      </c>
      <c r="S252" s="279" t="s">
        <v>220</v>
      </c>
      <c r="T252" s="53" t="s">
        <v>221</v>
      </c>
      <c r="U252" s="53" t="s">
        <v>258</v>
      </c>
      <c r="V252" s="212" t="s">
        <v>1303</v>
      </c>
      <c r="W252" s="53"/>
      <c r="X252" s="218">
        <v>8.0500000000000007</v>
      </c>
      <c r="Y252" s="53"/>
      <c r="Z252" s="53"/>
      <c r="AA252" s="53"/>
      <c r="AB252" s="53"/>
      <c r="AC252" s="53"/>
      <c r="AD252" s="226" t="s">
        <v>586</v>
      </c>
      <c r="AE252" s="594" t="s">
        <v>1582</v>
      </c>
      <c r="AF252" s="238" t="s">
        <v>1451</v>
      </c>
      <c r="AG252" s="226" t="s">
        <v>1313</v>
      </c>
      <c r="AH252" s="217"/>
      <c r="AI252" s="226"/>
      <c r="AJ252" s="226" t="s">
        <v>650</v>
      </c>
      <c r="AK252" s="226" t="s">
        <v>1522</v>
      </c>
      <c r="AL252" s="226" t="s">
        <v>1524</v>
      </c>
      <c r="AM252" s="218">
        <v>3.6</v>
      </c>
      <c r="AN252" s="218" t="s">
        <v>1577</v>
      </c>
      <c r="AO252" s="219">
        <v>1.26</v>
      </c>
      <c r="AP252" s="226">
        <v>1500</v>
      </c>
      <c r="AQ252" s="226" t="s">
        <v>1314</v>
      </c>
      <c r="AR252" s="226" t="s">
        <v>1419</v>
      </c>
      <c r="AS252" s="226" t="s">
        <v>1486</v>
      </c>
      <c r="AT252" s="226" t="s">
        <v>1489</v>
      </c>
      <c r="AV252" s="581">
        <v>720</v>
      </c>
      <c r="AW252" s="584">
        <f t="shared" si="3"/>
        <v>907.2</v>
      </c>
    </row>
    <row r="253" spans="1:50" s="66" customFormat="1" ht="15.6" hidden="1" customHeight="1">
      <c r="A253" s="52">
        <v>4375</v>
      </c>
      <c r="B253" s="52" t="s">
        <v>1509</v>
      </c>
      <c r="C253" s="217" t="s">
        <v>460</v>
      </c>
      <c r="D253" s="217" t="s">
        <v>1494</v>
      </c>
      <c r="E253" s="52" t="s">
        <v>1485</v>
      </c>
      <c r="F253" s="217"/>
      <c r="G253" s="180">
        <v>43586</v>
      </c>
      <c r="H253" s="217" t="s">
        <v>1450</v>
      </c>
      <c r="I253" s="217" t="s">
        <v>488</v>
      </c>
      <c r="J253" s="260" t="s">
        <v>489</v>
      </c>
      <c r="K253" s="51" t="s">
        <v>1528</v>
      </c>
      <c r="L253" s="251"/>
      <c r="M253" s="251"/>
      <c r="N253" s="441" t="s">
        <v>1586</v>
      </c>
      <c r="O253" s="323">
        <v>43679</v>
      </c>
      <c r="P253" s="262">
        <v>43771</v>
      </c>
      <c r="Q253" s="243">
        <v>43775</v>
      </c>
      <c r="R253" s="266">
        <v>43784</v>
      </c>
      <c r="S253" s="279" t="s">
        <v>220</v>
      </c>
      <c r="T253" s="53" t="s">
        <v>221</v>
      </c>
      <c r="U253" s="53" t="s">
        <v>258</v>
      </c>
      <c r="V253" s="212" t="s">
        <v>1303</v>
      </c>
      <c r="W253" s="53"/>
      <c r="X253" s="218">
        <v>8.0500000000000007</v>
      </c>
      <c r="Y253" s="53"/>
      <c r="Z253" s="53"/>
      <c r="AA253" s="53"/>
      <c r="AB253" s="53"/>
      <c r="AC253" s="53"/>
      <c r="AD253" s="226" t="s">
        <v>586</v>
      </c>
      <c r="AE253" s="594" t="s">
        <v>1582</v>
      </c>
      <c r="AF253" s="238" t="s">
        <v>1451</v>
      </c>
      <c r="AG253" s="226" t="s">
        <v>1313</v>
      </c>
      <c r="AH253" s="217"/>
      <c r="AI253" s="226"/>
      <c r="AJ253" s="226" t="s">
        <v>650</v>
      </c>
      <c r="AK253" s="226" t="s">
        <v>1522</v>
      </c>
      <c r="AL253" s="226" t="s">
        <v>1524</v>
      </c>
      <c r="AM253" s="218">
        <v>3.6</v>
      </c>
      <c r="AN253" s="218" t="s">
        <v>1577</v>
      </c>
      <c r="AO253" s="219">
        <v>1.26</v>
      </c>
      <c r="AP253" s="226">
        <v>1500</v>
      </c>
      <c r="AQ253" s="226" t="s">
        <v>1314</v>
      </c>
      <c r="AR253" s="226" t="s">
        <v>1419</v>
      </c>
      <c r="AS253" s="226" t="s">
        <v>1486</v>
      </c>
      <c r="AT253" s="226" t="s">
        <v>1489</v>
      </c>
      <c r="AV253" s="581">
        <v>780</v>
      </c>
      <c r="AW253" s="584">
        <f t="shared" si="3"/>
        <v>982.8</v>
      </c>
    </row>
    <row r="254" spans="1:50" s="66" customFormat="1" ht="15.6" hidden="1" customHeight="1">
      <c r="A254" s="52">
        <v>4380</v>
      </c>
      <c r="B254" s="52" t="s">
        <v>1510</v>
      </c>
      <c r="C254" s="217" t="s">
        <v>458</v>
      </c>
      <c r="D254" s="580" t="s">
        <v>468</v>
      </c>
      <c r="E254" s="52" t="s">
        <v>1485</v>
      </c>
      <c r="F254" s="217"/>
      <c r="G254" s="180">
        <v>43586</v>
      </c>
      <c r="H254" s="217" t="s">
        <v>1450</v>
      </c>
      <c r="I254" s="217" t="s">
        <v>488</v>
      </c>
      <c r="J254" s="260" t="s">
        <v>489</v>
      </c>
      <c r="K254" s="51" t="s">
        <v>1528</v>
      </c>
      <c r="L254" s="251"/>
      <c r="M254" s="251"/>
      <c r="N254" s="256">
        <f>O254-52</f>
        <v>43656</v>
      </c>
      <c r="O254" s="321">
        <v>43708</v>
      </c>
      <c r="P254" s="243">
        <v>43771</v>
      </c>
      <c r="Q254" s="243">
        <v>43775</v>
      </c>
      <c r="R254" s="266">
        <v>43784</v>
      </c>
      <c r="S254" s="279" t="s">
        <v>220</v>
      </c>
      <c r="T254" s="53" t="s">
        <v>221</v>
      </c>
      <c r="U254" s="53" t="s">
        <v>258</v>
      </c>
      <c r="V254" s="212" t="s">
        <v>1303</v>
      </c>
      <c r="W254" s="53"/>
      <c r="X254" s="218">
        <v>8.0500000000000007</v>
      </c>
      <c r="Y254" s="53"/>
      <c r="Z254" s="53"/>
      <c r="AA254" s="53"/>
      <c r="AB254" s="53"/>
      <c r="AC254" s="53"/>
      <c r="AD254" s="226" t="s">
        <v>586</v>
      </c>
      <c r="AE254" s="587" t="s">
        <v>1582</v>
      </c>
      <c r="AF254" s="238" t="s">
        <v>1451</v>
      </c>
      <c r="AG254" s="226" t="s">
        <v>1313</v>
      </c>
      <c r="AH254" s="217"/>
      <c r="AI254" s="226"/>
      <c r="AJ254" s="226" t="s">
        <v>650</v>
      </c>
      <c r="AK254" s="226" t="s">
        <v>1522</v>
      </c>
      <c r="AL254" s="226" t="s">
        <v>1524</v>
      </c>
      <c r="AM254" s="218">
        <v>3.6</v>
      </c>
      <c r="AN254" s="218" t="s">
        <v>1577</v>
      </c>
      <c r="AO254" s="219">
        <v>1.31</v>
      </c>
      <c r="AP254" s="226">
        <v>1500</v>
      </c>
      <c r="AQ254" s="226" t="s">
        <v>1314</v>
      </c>
      <c r="AR254" s="226" t="s">
        <v>1419</v>
      </c>
      <c r="AS254" s="226" t="s">
        <v>1486</v>
      </c>
      <c r="AT254" s="226" t="s">
        <v>1489</v>
      </c>
      <c r="AV254" s="581">
        <v>430</v>
      </c>
      <c r="AW254" s="584">
        <f t="shared" si="3"/>
        <v>563.30000000000007</v>
      </c>
    </row>
    <row r="255" spans="1:50" s="66" customFormat="1" ht="15.6" hidden="1" customHeight="1">
      <c r="A255" s="52">
        <v>4385</v>
      </c>
      <c r="B255" s="52" t="s">
        <v>1511</v>
      </c>
      <c r="C255" s="217" t="s">
        <v>465</v>
      </c>
      <c r="D255" s="580" t="s">
        <v>468</v>
      </c>
      <c r="E255" s="52" t="s">
        <v>1485</v>
      </c>
      <c r="F255" s="217"/>
      <c r="G255" s="180">
        <v>43586</v>
      </c>
      <c r="H255" s="217" t="s">
        <v>1450</v>
      </c>
      <c r="I255" s="217" t="s">
        <v>488</v>
      </c>
      <c r="J255" s="260" t="s">
        <v>489</v>
      </c>
      <c r="K255" s="51" t="s">
        <v>1528</v>
      </c>
      <c r="L255" s="251"/>
      <c r="M255" s="251"/>
      <c r="N255" s="256">
        <f>O255-52</f>
        <v>43656</v>
      </c>
      <c r="O255" s="321">
        <v>43708</v>
      </c>
      <c r="P255" s="253">
        <v>43771</v>
      </c>
      <c r="Q255" s="244">
        <v>43775</v>
      </c>
      <c r="R255" s="266">
        <v>43784</v>
      </c>
      <c r="S255" s="279" t="s">
        <v>220</v>
      </c>
      <c r="T255" s="53" t="s">
        <v>221</v>
      </c>
      <c r="U255" s="53" t="s">
        <v>258</v>
      </c>
      <c r="V255" s="212" t="s">
        <v>1303</v>
      </c>
      <c r="W255" s="53"/>
      <c r="X255" s="218">
        <v>8.0500000000000007</v>
      </c>
      <c r="Y255" s="53"/>
      <c r="Z255" s="53"/>
      <c r="AA255" s="53"/>
      <c r="AB255" s="53"/>
      <c r="AC255" s="53"/>
      <c r="AD255" s="226" t="s">
        <v>586</v>
      </c>
      <c r="AE255" s="587" t="s">
        <v>1582</v>
      </c>
      <c r="AF255" s="238" t="s">
        <v>1451</v>
      </c>
      <c r="AG255" s="226" t="s">
        <v>1313</v>
      </c>
      <c r="AH255" s="217"/>
      <c r="AI255" s="226"/>
      <c r="AJ255" s="226" t="s">
        <v>650</v>
      </c>
      <c r="AK255" s="226" t="s">
        <v>1522</v>
      </c>
      <c r="AL255" s="226" t="s">
        <v>1524</v>
      </c>
      <c r="AM255" s="218">
        <v>3.6</v>
      </c>
      <c r="AN255" s="218" t="s">
        <v>1577</v>
      </c>
      <c r="AO255" s="219">
        <v>1.26</v>
      </c>
      <c r="AP255" s="226">
        <v>1500</v>
      </c>
      <c r="AQ255" s="226" t="s">
        <v>1314</v>
      </c>
      <c r="AR255" s="226" t="s">
        <v>1419</v>
      </c>
      <c r="AS255" s="226" t="s">
        <v>1486</v>
      </c>
      <c r="AT255" s="226" t="s">
        <v>1489</v>
      </c>
      <c r="AV255" s="581">
        <v>440</v>
      </c>
      <c r="AW255" s="584">
        <f t="shared" si="3"/>
        <v>554.4</v>
      </c>
    </row>
    <row r="256" spans="1:50" s="66" customFormat="1" ht="15.6" hidden="1" customHeight="1">
      <c r="A256" s="52">
        <v>4390</v>
      </c>
      <c r="B256" s="52" t="s">
        <v>1512</v>
      </c>
      <c r="C256" s="217" t="s">
        <v>469</v>
      </c>
      <c r="D256" s="580" t="s">
        <v>468</v>
      </c>
      <c r="E256" s="52" t="s">
        <v>1485</v>
      </c>
      <c r="F256" s="217"/>
      <c r="G256" s="180">
        <v>43586</v>
      </c>
      <c r="H256" s="217" t="s">
        <v>1450</v>
      </c>
      <c r="I256" s="217" t="s">
        <v>488</v>
      </c>
      <c r="J256" s="260" t="s">
        <v>489</v>
      </c>
      <c r="K256" s="51" t="s">
        <v>1528</v>
      </c>
      <c r="L256" s="251"/>
      <c r="M256" s="251"/>
      <c r="N256" s="256">
        <f>O256-52</f>
        <v>43656</v>
      </c>
      <c r="O256" s="321">
        <v>43708</v>
      </c>
      <c r="P256" s="253">
        <v>43771</v>
      </c>
      <c r="Q256" s="244">
        <v>43775</v>
      </c>
      <c r="R256" s="266">
        <v>43784</v>
      </c>
      <c r="S256" s="279" t="s">
        <v>220</v>
      </c>
      <c r="T256" s="53" t="s">
        <v>221</v>
      </c>
      <c r="U256" s="53" t="s">
        <v>258</v>
      </c>
      <c r="V256" s="212" t="s">
        <v>1303</v>
      </c>
      <c r="W256" s="53"/>
      <c r="X256" s="218">
        <v>8.0500000000000007</v>
      </c>
      <c r="Y256" s="53"/>
      <c r="Z256" s="53"/>
      <c r="AA256" s="53"/>
      <c r="AB256" s="53"/>
      <c r="AC256" s="53"/>
      <c r="AD256" s="226" t="s">
        <v>586</v>
      </c>
      <c r="AE256" s="587" t="s">
        <v>1582</v>
      </c>
      <c r="AF256" s="238" t="s">
        <v>1451</v>
      </c>
      <c r="AG256" s="226" t="s">
        <v>1313</v>
      </c>
      <c r="AH256" s="217"/>
      <c r="AI256" s="226"/>
      <c r="AJ256" s="226" t="s">
        <v>650</v>
      </c>
      <c r="AK256" s="226" t="s">
        <v>1522</v>
      </c>
      <c r="AL256" s="226" t="s">
        <v>1524</v>
      </c>
      <c r="AM256" s="218">
        <v>3.6</v>
      </c>
      <c r="AN256" s="218" t="s">
        <v>1577</v>
      </c>
      <c r="AO256" s="219">
        <v>1.26</v>
      </c>
      <c r="AP256" s="226">
        <v>1500</v>
      </c>
      <c r="AQ256" s="226" t="s">
        <v>1314</v>
      </c>
      <c r="AR256" s="226" t="s">
        <v>1419</v>
      </c>
      <c r="AS256" s="226" t="s">
        <v>1486</v>
      </c>
      <c r="AT256" s="226" t="s">
        <v>1489</v>
      </c>
      <c r="AV256" s="581">
        <v>490</v>
      </c>
      <c r="AW256" s="584">
        <f t="shared" si="3"/>
        <v>617.4</v>
      </c>
    </row>
    <row r="257" spans="1:49" s="66" customFormat="1" ht="15.6" hidden="1" customHeight="1">
      <c r="A257" s="52">
        <v>4395</v>
      </c>
      <c r="B257" s="52" t="s">
        <v>1513</v>
      </c>
      <c r="C257" s="217" t="s">
        <v>460</v>
      </c>
      <c r="D257" s="217" t="s">
        <v>1495</v>
      </c>
      <c r="E257" s="52" t="s">
        <v>1485</v>
      </c>
      <c r="F257" s="217"/>
      <c r="G257" s="180">
        <v>43586</v>
      </c>
      <c r="H257" s="217" t="s">
        <v>1450</v>
      </c>
      <c r="I257" s="217" t="s">
        <v>488</v>
      </c>
      <c r="J257" s="260" t="s">
        <v>489</v>
      </c>
      <c r="K257" s="51" t="s">
        <v>1529</v>
      </c>
      <c r="L257" s="251"/>
      <c r="M257" s="251"/>
      <c r="N257" s="441" t="s">
        <v>1587</v>
      </c>
      <c r="O257" s="323">
        <v>43679</v>
      </c>
      <c r="P257" s="253">
        <v>43771</v>
      </c>
      <c r="Q257" s="244">
        <v>43775</v>
      </c>
      <c r="R257" s="266">
        <v>43784</v>
      </c>
      <c r="S257" s="279" t="s">
        <v>220</v>
      </c>
      <c r="T257" s="53" t="s">
        <v>221</v>
      </c>
      <c r="U257" s="53" t="s">
        <v>258</v>
      </c>
      <c r="V257" s="212" t="s">
        <v>1303</v>
      </c>
      <c r="W257" s="53"/>
      <c r="X257" s="218">
        <v>8.0500000000000007</v>
      </c>
      <c r="Y257" s="53"/>
      <c r="Z257" s="53"/>
      <c r="AA257" s="53"/>
      <c r="AB257" s="53"/>
      <c r="AC257" s="53"/>
      <c r="AD257" s="226" t="s">
        <v>586</v>
      </c>
      <c r="AE257" s="287" t="s">
        <v>1583</v>
      </c>
      <c r="AF257" s="288" t="s">
        <v>1452</v>
      </c>
      <c r="AG257" s="226" t="s">
        <v>1313</v>
      </c>
      <c r="AH257" s="217"/>
      <c r="AI257" s="226"/>
      <c r="AJ257" s="226" t="s">
        <v>650</v>
      </c>
      <c r="AK257" s="226" t="s">
        <v>1522</v>
      </c>
      <c r="AL257" s="226" t="s">
        <v>1523</v>
      </c>
      <c r="AM257" s="218">
        <v>3.6</v>
      </c>
      <c r="AN257" s="218" t="s">
        <v>1577</v>
      </c>
      <c r="AO257" s="219">
        <v>1.24</v>
      </c>
      <c r="AP257" s="226">
        <v>1500</v>
      </c>
      <c r="AQ257" s="226" t="s">
        <v>1314</v>
      </c>
      <c r="AR257" s="226" t="s">
        <v>1419</v>
      </c>
      <c r="AS257" s="226" t="s">
        <v>1486</v>
      </c>
      <c r="AT257" s="226" t="s">
        <v>1489</v>
      </c>
      <c r="AV257" s="581">
        <v>590</v>
      </c>
      <c r="AW257" s="584">
        <f t="shared" si="3"/>
        <v>731.6</v>
      </c>
    </row>
    <row r="258" spans="1:49" s="66" customFormat="1" ht="15.6" hidden="1" customHeight="1">
      <c r="A258" s="52">
        <v>4400</v>
      </c>
      <c r="B258" s="52" t="s">
        <v>1514</v>
      </c>
      <c r="C258" s="217" t="s">
        <v>433</v>
      </c>
      <c r="D258" s="217" t="s">
        <v>1495</v>
      </c>
      <c r="E258" s="52" t="s">
        <v>1485</v>
      </c>
      <c r="F258" s="217"/>
      <c r="G258" s="180">
        <v>43586</v>
      </c>
      <c r="H258" s="217" t="s">
        <v>1450</v>
      </c>
      <c r="I258" s="217" t="s">
        <v>488</v>
      </c>
      <c r="J258" s="251" t="s">
        <v>219</v>
      </c>
      <c r="K258" s="51" t="s">
        <v>1529</v>
      </c>
      <c r="L258" s="251"/>
      <c r="M258" s="251"/>
      <c r="N258" s="441" t="s">
        <v>1587</v>
      </c>
      <c r="O258" s="323">
        <v>43679</v>
      </c>
      <c r="P258" s="253">
        <v>43771</v>
      </c>
      <c r="Q258" s="244">
        <v>43775</v>
      </c>
      <c r="R258" s="266">
        <v>43784</v>
      </c>
      <c r="S258" s="279" t="s">
        <v>220</v>
      </c>
      <c r="T258" s="53" t="s">
        <v>221</v>
      </c>
      <c r="U258" s="53" t="s">
        <v>258</v>
      </c>
      <c r="V258" s="212" t="s">
        <v>1303</v>
      </c>
      <c r="W258" s="53"/>
      <c r="X258" s="218">
        <v>8.0500000000000007</v>
      </c>
      <c r="Y258" s="53"/>
      <c r="Z258" s="53"/>
      <c r="AA258" s="53"/>
      <c r="AB258" s="53"/>
      <c r="AC258" s="53"/>
      <c r="AD258" s="226" t="s">
        <v>586</v>
      </c>
      <c r="AE258" s="287" t="s">
        <v>1583</v>
      </c>
      <c r="AF258" s="288" t="s">
        <v>1452</v>
      </c>
      <c r="AG258" s="226" t="s">
        <v>1313</v>
      </c>
      <c r="AH258" s="217"/>
      <c r="AI258" s="226"/>
      <c r="AJ258" s="226" t="s">
        <v>650</v>
      </c>
      <c r="AK258" s="226" t="s">
        <v>1522</v>
      </c>
      <c r="AL258" s="226" t="s">
        <v>1523</v>
      </c>
      <c r="AM258" s="218">
        <v>3.6</v>
      </c>
      <c r="AN258" s="218" t="s">
        <v>1577</v>
      </c>
      <c r="AO258" s="219">
        <v>1.07</v>
      </c>
      <c r="AP258" s="226">
        <v>1500</v>
      </c>
      <c r="AQ258" s="226" t="s">
        <v>1314</v>
      </c>
      <c r="AR258" s="226" t="s">
        <v>1419</v>
      </c>
      <c r="AS258" s="226" t="s">
        <v>1486</v>
      </c>
      <c r="AT258" s="226" t="s">
        <v>1489</v>
      </c>
      <c r="AV258" s="581">
        <v>840</v>
      </c>
      <c r="AW258" s="584">
        <f t="shared" si="3"/>
        <v>898.80000000000007</v>
      </c>
    </row>
    <row r="259" spans="1:49" s="66" customFormat="1" ht="15.6" hidden="1" customHeight="1">
      <c r="A259" s="52">
        <v>4405</v>
      </c>
      <c r="B259" s="52" t="s">
        <v>1515</v>
      </c>
      <c r="C259" s="217" t="s">
        <v>460</v>
      </c>
      <c r="D259" s="217" t="s">
        <v>1003</v>
      </c>
      <c r="E259" s="52" t="s">
        <v>1485</v>
      </c>
      <c r="F259" s="217"/>
      <c r="G259" s="180">
        <v>43586</v>
      </c>
      <c r="H259" s="217" t="s">
        <v>1450</v>
      </c>
      <c r="I259" s="217" t="s">
        <v>488</v>
      </c>
      <c r="J259" s="260" t="s">
        <v>489</v>
      </c>
      <c r="K259" s="51" t="s">
        <v>1529</v>
      </c>
      <c r="L259" s="251"/>
      <c r="M259" s="251"/>
      <c r="N259" s="441" t="s">
        <v>1587</v>
      </c>
      <c r="O259" s="323">
        <v>43679</v>
      </c>
      <c r="P259" s="253">
        <v>43771</v>
      </c>
      <c r="Q259" s="244">
        <v>43775</v>
      </c>
      <c r="R259" s="266">
        <v>43784</v>
      </c>
      <c r="S259" s="279" t="s">
        <v>220</v>
      </c>
      <c r="T259" s="53" t="s">
        <v>221</v>
      </c>
      <c r="U259" s="53" t="s">
        <v>258</v>
      </c>
      <c r="V259" s="212" t="s">
        <v>1303</v>
      </c>
      <c r="W259" s="53"/>
      <c r="X259" s="218">
        <v>8.0500000000000007</v>
      </c>
      <c r="Y259" s="53"/>
      <c r="Z259" s="53"/>
      <c r="AA259" s="53"/>
      <c r="AB259" s="53"/>
      <c r="AC259" s="53"/>
      <c r="AD259" s="226" t="s">
        <v>586</v>
      </c>
      <c r="AE259" s="287" t="s">
        <v>1584</v>
      </c>
      <c r="AF259" s="238" t="s">
        <v>1453</v>
      </c>
      <c r="AG259" s="226" t="s">
        <v>1313</v>
      </c>
      <c r="AH259" s="217"/>
      <c r="AI259" s="226"/>
      <c r="AJ259" s="226" t="s">
        <v>650</v>
      </c>
      <c r="AK259" s="226" t="s">
        <v>1522</v>
      </c>
      <c r="AL259" s="226" t="s">
        <v>1523</v>
      </c>
      <c r="AM259" s="218">
        <v>3.6</v>
      </c>
      <c r="AN259" s="218" t="s">
        <v>1577</v>
      </c>
      <c r="AO259" s="219">
        <v>1.26</v>
      </c>
      <c r="AP259" s="226">
        <v>1500</v>
      </c>
      <c r="AQ259" s="226" t="s">
        <v>1314</v>
      </c>
      <c r="AR259" s="226" t="s">
        <v>1419</v>
      </c>
      <c r="AS259" s="226" t="s">
        <v>1486</v>
      </c>
      <c r="AT259" s="226" t="s">
        <v>1489</v>
      </c>
      <c r="AV259" s="581">
        <v>660</v>
      </c>
      <c r="AW259" s="584">
        <f t="shared" si="3"/>
        <v>831.6</v>
      </c>
    </row>
    <row r="260" spans="1:49" s="66" customFormat="1" ht="15.6" hidden="1" customHeight="1">
      <c r="A260" s="52">
        <v>4410</v>
      </c>
      <c r="B260" s="52" t="s">
        <v>1516</v>
      </c>
      <c r="C260" s="217" t="s">
        <v>460</v>
      </c>
      <c r="D260" s="217" t="s">
        <v>996</v>
      </c>
      <c r="E260" s="52" t="s">
        <v>1485</v>
      </c>
      <c r="F260" s="217"/>
      <c r="G260" s="180">
        <v>43586</v>
      </c>
      <c r="H260" s="217" t="s">
        <v>1450</v>
      </c>
      <c r="I260" s="217" t="s">
        <v>488</v>
      </c>
      <c r="J260" s="260" t="s">
        <v>489</v>
      </c>
      <c r="K260" s="51" t="s">
        <v>1529</v>
      </c>
      <c r="L260" s="251"/>
      <c r="M260" s="251"/>
      <c r="N260" s="441" t="s">
        <v>1587</v>
      </c>
      <c r="O260" s="323">
        <v>43679</v>
      </c>
      <c r="P260" s="253">
        <v>43771</v>
      </c>
      <c r="Q260" s="244">
        <v>43775</v>
      </c>
      <c r="R260" s="266">
        <v>43784</v>
      </c>
      <c r="S260" s="279" t="s">
        <v>220</v>
      </c>
      <c r="T260" s="53" t="s">
        <v>221</v>
      </c>
      <c r="U260" s="53" t="s">
        <v>258</v>
      </c>
      <c r="V260" s="212" t="s">
        <v>1303</v>
      </c>
      <c r="W260" s="53"/>
      <c r="X260" s="218">
        <v>8.0500000000000007</v>
      </c>
      <c r="Y260" s="53"/>
      <c r="Z260" s="53"/>
      <c r="AA260" s="53"/>
      <c r="AB260" s="53"/>
      <c r="AC260" s="53"/>
      <c r="AD260" s="226" t="s">
        <v>586</v>
      </c>
      <c r="AE260" s="287" t="s">
        <v>1584</v>
      </c>
      <c r="AF260" s="238" t="s">
        <v>1453</v>
      </c>
      <c r="AG260" s="226" t="s">
        <v>1313</v>
      </c>
      <c r="AH260" s="217"/>
      <c r="AI260" s="226"/>
      <c r="AJ260" s="226" t="s">
        <v>650</v>
      </c>
      <c r="AK260" s="226" t="s">
        <v>1522</v>
      </c>
      <c r="AL260" s="226" t="s">
        <v>1523</v>
      </c>
      <c r="AM260" s="218">
        <v>3.6</v>
      </c>
      <c r="AN260" s="218" t="s">
        <v>1577</v>
      </c>
      <c r="AO260" s="219">
        <v>1.26</v>
      </c>
      <c r="AP260" s="226">
        <v>1500</v>
      </c>
      <c r="AQ260" s="226" t="s">
        <v>1314</v>
      </c>
      <c r="AR260" s="226" t="s">
        <v>1419</v>
      </c>
      <c r="AS260" s="226" t="s">
        <v>1486</v>
      </c>
      <c r="AT260" s="226" t="s">
        <v>1489</v>
      </c>
      <c r="AV260" s="581">
        <v>860</v>
      </c>
      <c r="AW260" s="584">
        <f t="shared" si="3"/>
        <v>1083.5999999999999</v>
      </c>
    </row>
    <row r="261" spans="1:49" s="66" customFormat="1">
      <c r="E261" s="129"/>
      <c r="G261" s="67"/>
      <c r="N261" s="44"/>
      <c r="O261" s="44"/>
      <c r="R261" s="44"/>
      <c r="X261" s="41"/>
      <c r="AE261" s="615"/>
      <c r="AG261" s="129"/>
      <c r="AL261" s="129"/>
      <c r="AM261" s="41"/>
      <c r="AN261" s="41"/>
      <c r="AO261" s="512"/>
      <c r="AS261" s="129"/>
      <c r="AT261" s="129"/>
    </row>
    <row r="262" spans="1:49" s="66" customFormat="1">
      <c r="E262" s="129"/>
      <c r="G262" s="67"/>
      <c r="N262" s="438"/>
      <c r="O262" s="44"/>
      <c r="R262" s="566"/>
      <c r="X262" s="41"/>
      <c r="AE262" s="615"/>
      <c r="AG262" s="129"/>
      <c r="AL262" s="129"/>
      <c r="AM262" s="41"/>
      <c r="AN262" s="41"/>
      <c r="AO262" s="512"/>
      <c r="AS262" s="129"/>
      <c r="AT262" s="129"/>
    </row>
    <row r="263" spans="1:49" s="66" customFormat="1">
      <c r="E263" s="129"/>
      <c r="G263" s="67"/>
      <c r="N263" s="44"/>
      <c r="O263" s="44"/>
      <c r="R263" s="566"/>
      <c r="X263" s="41"/>
      <c r="AE263" s="615"/>
      <c r="AG263" s="129"/>
      <c r="AL263" s="129"/>
      <c r="AM263" s="41"/>
      <c r="AN263" s="41"/>
      <c r="AO263" s="512"/>
      <c r="AS263" s="129"/>
      <c r="AT263" s="129"/>
    </row>
    <row r="264" spans="1:49" s="66" customFormat="1">
      <c r="E264" s="129"/>
      <c r="G264" s="67"/>
      <c r="N264" s="44"/>
      <c r="O264" s="44"/>
      <c r="R264" s="566"/>
      <c r="X264" s="41"/>
      <c r="AE264" s="615"/>
      <c r="AG264" s="129"/>
      <c r="AL264" s="129"/>
      <c r="AM264" s="41"/>
      <c r="AN264" s="41"/>
      <c r="AO264" s="512"/>
      <c r="AS264" s="129"/>
      <c r="AT264" s="129"/>
    </row>
    <row r="265" spans="1:49" s="66" customFormat="1">
      <c r="E265" s="129"/>
      <c r="G265" s="67"/>
      <c r="N265" s="438"/>
      <c r="O265" s="44"/>
      <c r="R265" s="566"/>
      <c r="X265" s="41"/>
      <c r="AE265" s="615"/>
      <c r="AG265" s="129"/>
      <c r="AL265" s="129"/>
      <c r="AM265" s="41"/>
      <c r="AN265" s="41"/>
      <c r="AO265" s="512"/>
      <c r="AS265" s="129"/>
      <c r="AT265" s="129"/>
    </row>
    <row r="266" spans="1:49" s="66" customFormat="1">
      <c r="E266" s="129"/>
      <c r="G266" s="67"/>
      <c r="N266" s="438"/>
      <c r="O266" s="44"/>
      <c r="R266" s="566"/>
      <c r="X266" s="41"/>
      <c r="AE266" s="615"/>
      <c r="AG266" s="129"/>
      <c r="AL266" s="129"/>
      <c r="AM266" s="41"/>
      <c r="AN266" s="41"/>
      <c r="AO266" s="512"/>
      <c r="AS266" s="129"/>
      <c r="AT266" s="129"/>
    </row>
    <row r="267" spans="1:49" s="66" customFormat="1">
      <c r="E267" s="129"/>
      <c r="G267" s="67"/>
      <c r="N267" s="44"/>
      <c r="O267" s="44"/>
      <c r="R267" s="566"/>
      <c r="X267" s="41"/>
      <c r="AE267" s="615"/>
      <c r="AG267" s="129"/>
      <c r="AL267" s="129"/>
      <c r="AM267" s="41"/>
      <c r="AN267" s="41"/>
      <c r="AO267" s="512"/>
      <c r="AS267" s="129"/>
      <c r="AT267" s="129"/>
    </row>
    <row r="268" spans="1:49" s="66" customFormat="1">
      <c r="E268" s="129"/>
      <c r="G268" s="67"/>
      <c r="N268" s="44"/>
      <c r="O268" s="44"/>
      <c r="R268" s="566"/>
      <c r="X268" s="41"/>
      <c r="AE268" s="615"/>
      <c r="AG268" s="129"/>
      <c r="AL268" s="129"/>
      <c r="AM268" s="41"/>
      <c r="AN268" s="41"/>
      <c r="AO268" s="512"/>
      <c r="AS268" s="129"/>
      <c r="AT268" s="129"/>
    </row>
    <row r="269" spans="1:49" s="66" customFormat="1" ht="13.5" thickBot="1">
      <c r="E269" s="129"/>
      <c r="G269" s="67"/>
      <c r="N269" s="44"/>
      <c r="O269" s="44"/>
      <c r="R269" s="566"/>
      <c r="X269" s="41"/>
      <c r="AE269" s="615"/>
      <c r="AG269" s="129"/>
      <c r="AL269" s="129"/>
      <c r="AM269" s="41"/>
      <c r="AN269" s="41"/>
      <c r="AO269" s="512"/>
      <c r="AS269" s="129"/>
      <c r="AT269" s="129"/>
    </row>
    <row r="270" spans="1:49" ht="15" customHeight="1" thickBot="1">
      <c r="A270" s="248"/>
      <c r="B270" s="249"/>
      <c r="C270" s="249" t="s">
        <v>1239</v>
      </c>
      <c r="D270" s="249"/>
      <c r="E270" s="527"/>
      <c r="F270" s="249"/>
      <c r="G270" s="249"/>
      <c r="H270" s="249"/>
      <c r="I270" s="249"/>
      <c r="J270" s="249"/>
      <c r="K270" s="632"/>
      <c r="L270" s="632"/>
      <c r="M270" s="632"/>
      <c r="N270" s="633"/>
      <c r="O270" s="633"/>
      <c r="P270" s="632"/>
      <c r="Q270" s="632"/>
      <c r="R270" s="634"/>
      <c r="S270" s="626" t="s">
        <v>1232</v>
      </c>
      <c r="T270" s="626"/>
      <c r="U270" s="626"/>
      <c r="V270" s="626"/>
      <c r="W270" s="626"/>
      <c r="X270" s="626"/>
      <c r="Y270" s="626"/>
      <c r="Z270" s="626"/>
      <c r="AA270" s="626"/>
      <c r="AB270" s="626"/>
      <c r="AC270" s="627"/>
      <c r="AD270" s="628" t="s">
        <v>13</v>
      </c>
      <c r="AE270" s="629"/>
      <c r="AF270" s="630"/>
      <c r="AG270" s="631"/>
      <c r="AH270" s="630"/>
      <c r="AI270" s="630"/>
      <c r="AJ270" s="630"/>
      <c r="AK270" s="630"/>
      <c r="AL270" s="631"/>
      <c r="AM270" s="630"/>
      <c r="AN270" s="630"/>
      <c r="AO270" s="631"/>
      <c r="AP270" s="630"/>
      <c r="AQ270" s="630"/>
      <c r="AR270" s="630"/>
      <c r="AS270" s="631"/>
      <c r="AT270" s="631"/>
    </row>
    <row r="271" spans="1:49" s="74" customFormat="1" ht="58.5" customHeight="1" thickBot="1">
      <c r="A271" s="199" t="s">
        <v>186</v>
      </c>
      <c r="B271" s="200" t="s">
        <v>18</v>
      </c>
      <c r="C271" s="200" t="s">
        <v>208</v>
      </c>
      <c r="D271" s="200" t="s">
        <v>209</v>
      </c>
      <c r="E271" s="200" t="s">
        <v>210</v>
      </c>
      <c r="F271" s="200" t="s">
        <v>223</v>
      </c>
      <c r="G271" s="201" t="s">
        <v>224</v>
      </c>
      <c r="H271" s="200" t="s">
        <v>30</v>
      </c>
      <c r="I271" s="200" t="s">
        <v>15</v>
      </c>
      <c r="J271" s="247" t="s">
        <v>16</v>
      </c>
      <c r="K271" s="242" t="s">
        <v>1477</v>
      </c>
      <c r="L271" s="245" t="s">
        <v>1556</v>
      </c>
      <c r="M271" s="245" t="s">
        <v>1462</v>
      </c>
      <c r="N271" s="254" t="s">
        <v>1460</v>
      </c>
      <c r="O271" s="536" t="s">
        <v>1459</v>
      </c>
      <c r="P271" s="252" t="s">
        <v>1458</v>
      </c>
      <c r="Q271" s="242" t="s">
        <v>1456</v>
      </c>
      <c r="R271" s="563" t="s">
        <v>1457</v>
      </c>
      <c r="S271" s="192" t="s">
        <v>29</v>
      </c>
      <c r="T271" s="192" t="s">
        <v>21</v>
      </c>
      <c r="U271" s="192" t="s">
        <v>22</v>
      </c>
      <c r="V271" s="192" t="s">
        <v>1228</v>
      </c>
      <c r="W271" s="192" t="s">
        <v>1229</v>
      </c>
      <c r="X271" s="192" t="s">
        <v>33</v>
      </c>
      <c r="Y271" s="192" t="s">
        <v>1234</v>
      </c>
      <c r="Z271" s="192" t="s">
        <v>1235</v>
      </c>
      <c r="AA271" s="192" t="s">
        <v>1233</v>
      </c>
      <c r="AB271" s="192" t="s">
        <v>1230</v>
      </c>
      <c r="AC271" s="192" t="s">
        <v>1231</v>
      </c>
      <c r="AD271" s="190" t="s">
        <v>24</v>
      </c>
      <c r="AE271" s="614" t="s">
        <v>25</v>
      </c>
      <c r="AF271" s="190" t="s">
        <v>68</v>
      </c>
      <c r="AG271" s="190" t="s">
        <v>1240</v>
      </c>
      <c r="AH271" s="190" t="s">
        <v>1225</v>
      </c>
      <c r="AI271" s="190" t="s">
        <v>114</v>
      </c>
      <c r="AJ271" s="190" t="s">
        <v>113</v>
      </c>
      <c r="AK271" s="190" t="s">
        <v>26</v>
      </c>
      <c r="AL271" s="190" t="s">
        <v>27</v>
      </c>
      <c r="AM271" s="202" t="s">
        <v>40</v>
      </c>
      <c r="AN271" s="202" t="s">
        <v>1243</v>
      </c>
      <c r="AO271" s="203" t="s">
        <v>1236</v>
      </c>
      <c r="AP271" s="190" t="s">
        <v>1237</v>
      </c>
      <c r="AQ271" s="190" t="s">
        <v>1226</v>
      </c>
      <c r="AR271" s="190" t="s">
        <v>71</v>
      </c>
      <c r="AS271" s="190" t="s">
        <v>1227</v>
      </c>
      <c r="AT271" s="191" t="s">
        <v>1238</v>
      </c>
    </row>
    <row r="272" spans="1:49" s="338" customFormat="1" ht="15" customHeight="1">
      <c r="A272" s="269">
        <v>1060</v>
      </c>
      <c r="B272" s="269" t="s">
        <v>742</v>
      </c>
      <c r="C272" s="269" t="s">
        <v>305</v>
      </c>
      <c r="D272" s="269" t="s">
        <v>306</v>
      </c>
      <c r="E272" s="376"/>
      <c r="F272" s="269" t="s">
        <v>1305</v>
      </c>
      <c r="G272" s="339">
        <v>43384</v>
      </c>
      <c r="H272" s="269" t="s">
        <v>211</v>
      </c>
      <c r="I272" s="269" t="s">
        <v>482</v>
      </c>
      <c r="J272" s="271" t="s">
        <v>219</v>
      </c>
      <c r="K272" s="282"/>
      <c r="L272" s="271"/>
      <c r="M272" s="271"/>
      <c r="N272" s="340"/>
      <c r="O272" s="537"/>
      <c r="P272" s="284"/>
      <c r="Q272" s="282"/>
      <c r="R272" s="567"/>
      <c r="S272" s="341" t="s">
        <v>267</v>
      </c>
      <c r="T272" s="342" t="s">
        <v>211</v>
      </c>
      <c r="U272" s="337" t="s">
        <v>580</v>
      </c>
      <c r="V272" s="342"/>
      <c r="W272" s="342"/>
      <c r="X272" s="343">
        <v>39.68</v>
      </c>
      <c r="Y272" s="342"/>
      <c r="Z272" s="342"/>
      <c r="AA272" s="342"/>
      <c r="AB272" s="342"/>
      <c r="AC272" s="342"/>
      <c r="AD272" s="342" t="s">
        <v>595</v>
      </c>
      <c r="AE272" s="616" t="s">
        <v>596</v>
      </c>
      <c r="AF272" s="342" t="s">
        <v>597</v>
      </c>
      <c r="AG272" s="507"/>
      <c r="AH272" s="344"/>
      <c r="AI272" s="342"/>
      <c r="AJ272" s="342" t="s">
        <v>650</v>
      </c>
      <c r="AK272" s="342" t="s">
        <v>651</v>
      </c>
      <c r="AL272" s="507" t="s">
        <v>674</v>
      </c>
      <c r="AM272" s="343">
        <v>2.8</v>
      </c>
      <c r="AN272" s="343" t="s">
        <v>1252</v>
      </c>
      <c r="AO272" s="513"/>
      <c r="AP272" s="337"/>
      <c r="AQ272" s="337"/>
      <c r="AR272" s="337"/>
      <c r="AS272" s="517"/>
      <c r="AT272" s="517"/>
    </row>
    <row r="273" spans="1:46" s="412" customFormat="1" ht="15" customHeight="1">
      <c r="A273" s="270">
        <v>1200</v>
      </c>
      <c r="B273" s="269" t="s">
        <v>910</v>
      </c>
      <c r="C273" s="270" t="s">
        <v>329</v>
      </c>
      <c r="D273" s="270" t="s">
        <v>307</v>
      </c>
      <c r="E273" s="270">
        <v>1</v>
      </c>
      <c r="F273" s="270" t="s">
        <v>480</v>
      </c>
      <c r="G273" s="270"/>
      <c r="H273" s="270" t="s">
        <v>211</v>
      </c>
      <c r="I273" s="270" t="s">
        <v>1205</v>
      </c>
      <c r="J273" s="333" t="s">
        <v>219</v>
      </c>
      <c r="K273" s="326"/>
      <c r="L273" s="333"/>
      <c r="M273" s="333"/>
      <c r="N273" s="550">
        <v>43714</v>
      </c>
      <c r="O273" s="551">
        <v>43756</v>
      </c>
      <c r="P273" s="336">
        <v>43798</v>
      </c>
      <c r="Q273" s="353">
        <v>43804</v>
      </c>
      <c r="R273" s="568">
        <v>43814</v>
      </c>
      <c r="S273" s="348" t="s">
        <v>185</v>
      </c>
      <c r="T273" s="272" t="s">
        <v>581</v>
      </c>
      <c r="U273" s="272" t="s">
        <v>582</v>
      </c>
      <c r="V273" s="350" t="s">
        <v>713</v>
      </c>
      <c r="W273" s="272"/>
      <c r="X273" s="273">
        <v>15.8</v>
      </c>
      <c r="Y273" s="272" t="s">
        <v>1411</v>
      </c>
      <c r="Z273" s="272">
        <v>14.8</v>
      </c>
      <c r="AA273" s="272">
        <v>13.8</v>
      </c>
      <c r="AB273" s="272" t="s">
        <v>1412</v>
      </c>
      <c r="AC273" s="272" t="s">
        <v>1413</v>
      </c>
      <c r="AD273" s="272" t="s">
        <v>605</v>
      </c>
      <c r="AE273" s="365" t="s">
        <v>606</v>
      </c>
      <c r="AF273" s="272"/>
      <c r="AG273" s="272" t="s">
        <v>1327</v>
      </c>
      <c r="AH273" s="270"/>
      <c r="AI273" s="272"/>
      <c r="AJ273" s="361" t="s">
        <v>650</v>
      </c>
      <c r="AK273" s="272" t="s">
        <v>213</v>
      </c>
      <c r="AL273" s="272" t="s">
        <v>679</v>
      </c>
      <c r="AM273" s="273" t="s">
        <v>691</v>
      </c>
      <c r="AN273" s="273" t="s">
        <v>1421</v>
      </c>
      <c r="AO273" s="274" t="s">
        <v>1433</v>
      </c>
      <c r="AP273" s="272" t="s">
        <v>694</v>
      </c>
      <c r="AQ273" s="272"/>
      <c r="AR273" s="350"/>
      <c r="AS273" s="272" t="s">
        <v>1419</v>
      </c>
      <c r="AT273" s="350" t="s">
        <v>1423</v>
      </c>
    </row>
    <row r="274" spans="1:46" s="412" customFormat="1" ht="15" customHeight="1">
      <c r="A274" s="270">
        <v>1205</v>
      </c>
      <c r="B274" s="269" t="s">
        <v>911</v>
      </c>
      <c r="C274" s="270" t="s">
        <v>329</v>
      </c>
      <c r="D274" s="270" t="s">
        <v>310</v>
      </c>
      <c r="E274" s="270">
        <v>1</v>
      </c>
      <c r="F274" s="270" t="s">
        <v>480</v>
      </c>
      <c r="G274" s="270"/>
      <c r="H274" s="270" t="s">
        <v>211</v>
      </c>
      <c r="I274" s="270" t="s">
        <v>1205</v>
      </c>
      <c r="J274" s="333" t="s">
        <v>219</v>
      </c>
      <c r="K274" s="326"/>
      <c r="L274" s="333"/>
      <c r="M274" s="333"/>
      <c r="N274" s="550">
        <v>43714</v>
      </c>
      <c r="O274" s="551">
        <v>43756</v>
      </c>
      <c r="P274" s="336">
        <v>43798</v>
      </c>
      <c r="Q274" s="353">
        <v>43804</v>
      </c>
      <c r="R274" s="568">
        <v>43814</v>
      </c>
      <c r="S274" s="348" t="s">
        <v>185</v>
      </c>
      <c r="T274" s="272" t="s">
        <v>581</v>
      </c>
      <c r="U274" s="272" t="s">
        <v>582</v>
      </c>
      <c r="V274" s="350" t="s">
        <v>713</v>
      </c>
      <c r="W274" s="272"/>
      <c r="X274" s="273">
        <v>15.8</v>
      </c>
      <c r="Y274" s="272" t="s">
        <v>1411</v>
      </c>
      <c r="Z274" s="272">
        <v>14.8</v>
      </c>
      <c r="AA274" s="272">
        <v>13.8</v>
      </c>
      <c r="AB274" s="272" t="s">
        <v>1412</v>
      </c>
      <c r="AC274" s="272" t="s">
        <v>1413</v>
      </c>
      <c r="AD274" s="272" t="s">
        <v>605</v>
      </c>
      <c r="AE274" s="365" t="s">
        <v>606</v>
      </c>
      <c r="AF274" s="272"/>
      <c r="AG274" s="272" t="s">
        <v>1327</v>
      </c>
      <c r="AH274" s="270"/>
      <c r="AI274" s="272"/>
      <c r="AJ274" s="361" t="s">
        <v>650</v>
      </c>
      <c r="AK274" s="272" t="s">
        <v>213</v>
      </c>
      <c r="AL274" s="272" t="s">
        <v>679</v>
      </c>
      <c r="AM274" s="273" t="s">
        <v>691</v>
      </c>
      <c r="AN274" s="273" t="s">
        <v>1421</v>
      </c>
      <c r="AO274" s="274" t="s">
        <v>1433</v>
      </c>
      <c r="AP274" s="272" t="s">
        <v>694</v>
      </c>
      <c r="AQ274" s="272"/>
      <c r="AR274" s="350"/>
      <c r="AS274" s="272" t="s">
        <v>1419</v>
      </c>
      <c r="AT274" s="350" t="s">
        <v>1423</v>
      </c>
    </row>
    <row r="275" spans="1:46" s="412" customFormat="1" ht="15" customHeight="1">
      <c r="A275" s="270">
        <v>1206</v>
      </c>
      <c r="B275" s="269" t="s">
        <v>912</v>
      </c>
      <c r="C275" s="270" t="s">
        <v>329</v>
      </c>
      <c r="D275" s="270" t="s">
        <v>330</v>
      </c>
      <c r="E275" s="270">
        <v>2</v>
      </c>
      <c r="F275" s="270" t="s">
        <v>480</v>
      </c>
      <c r="G275" s="270"/>
      <c r="H275" s="270" t="s">
        <v>211</v>
      </c>
      <c r="I275" s="270" t="s">
        <v>1205</v>
      </c>
      <c r="J275" s="333" t="s">
        <v>219</v>
      </c>
      <c r="K275" s="326"/>
      <c r="L275" s="333"/>
      <c r="M275" s="333"/>
      <c r="N275" s="550">
        <v>43735</v>
      </c>
      <c r="O275" s="552">
        <v>43777</v>
      </c>
      <c r="P275" s="553">
        <v>43819</v>
      </c>
      <c r="Q275" s="554">
        <v>43825</v>
      </c>
      <c r="R275" s="568">
        <v>43845</v>
      </c>
      <c r="S275" s="348" t="s">
        <v>185</v>
      </c>
      <c r="T275" s="272" t="s">
        <v>581</v>
      </c>
      <c r="U275" s="272" t="s">
        <v>582</v>
      </c>
      <c r="V275" s="272" t="s">
        <v>713</v>
      </c>
      <c r="W275" s="272"/>
      <c r="X275" s="273">
        <v>15.8</v>
      </c>
      <c r="Y275" s="272" t="s">
        <v>1411</v>
      </c>
      <c r="Z275" s="272">
        <v>14.8</v>
      </c>
      <c r="AA275" s="272">
        <v>13.8</v>
      </c>
      <c r="AB275" s="272" t="s">
        <v>1412</v>
      </c>
      <c r="AC275" s="272" t="s">
        <v>1413</v>
      </c>
      <c r="AD275" s="272" t="s">
        <v>605</v>
      </c>
      <c r="AE275" s="365" t="s">
        <v>606</v>
      </c>
      <c r="AF275" s="272"/>
      <c r="AG275" s="272" t="s">
        <v>1327</v>
      </c>
      <c r="AH275" s="270"/>
      <c r="AI275" s="272"/>
      <c r="AJ275" s="361" t="s">
        <v>650</v>
      </c>
      <c r="AK275" s="272" t="s">
        <v>213</v>
      </c>
      <c r="AL275" s="272" t="s">
        <v>679</v>
      </c>
      <c r="AM275" s="273" t="s">
        <v>691</v>
      </c>
      <c r="AN275" s="273" t="s">
        <v>1421</v>
      </c>
      <c r="AO275" s="274" t="s">
        <v>1433</v>
      </c>
      <c r="AP275" s="272" t="s">
        <v>694</v>
      </c>
      <c r="AQ275" s="272"/>
      <c r="AR275" s="272"/>
      <c r="AS275" s="272" t="s">
        <v>1419</v>
      </c>
      <c r="AT275" s="272" t="s">
        <v>1423</v>
      </c>
    </row>
    <row r="276" spans="1:46" s="412" customFormat="1" ht="15" customHeight="1">
      <c r="A276" s="270">
        <v>1207</v>
      </c>
      <c r="B276" s="269" t="s">
        <v>913</v>
      </c>
      <c r="C276" s="270" t="s">
        <v>329</v>
      </c>
      <c r="D276" s="270" t="s">
        <v>331</v>
      </c>
      <c r="E276" s="270">
        <v>2</v>
      </c>
      <c r="F276" s="270" t="s">
        <v>480</v>
      </c>
      <c r="G276" s="270"/>
      <c r="H276" s="270" t="s">
        <v>211</v>
      </c>
      <c r="I276" s="270" t="s">
        <v>1205</v>
      </c>
      <c r="J276" s="333" t="s">
        <v>219</v>
      </c>
      <c r="K276" s="326"/>
      <c r="L276" s="333"/>
      <c r="M276" s="333"/>
      <c r="N276" s="550">
        <v>43735</v>
      </c>
      <c r="O276" s="552">
        <v>43777</v>
      </c>
      <c r="P276" s="553">
        <v>43819</v>
      </c>
      <c r="Q276" s="554">
        <v>43825</v>
      </c>
      <c r="R276" s="568">
        <v>43845</v>
      </c>
      <c r="S276" s="348" t="s">
        <v>185</v>
      </c>
      <c r="T276" s="272" t="s">
        <v>581</v>
      </c>
      <c r="U276" s="272" t="s">
        <v>582</v>
      </c>
      <c r="V276" s="272" t="s">
        <v>713</v>
      </c>
      <c r="W276" s="272"/>
      <c r="X276" s="273">
        <v>18.8</v>
      </c>
      <c r="Y276" s="272" t="s">
        <v>1411</v>
      </c>
      <c r="Z276" s="272">
        <v>17.8</v>
      </c>
      <c r="AA276" s="272">
        <v>16.8</v>
      </c>
      <c r="AB276" s="272" t="s">
        <v>1412</v>
      </c>
      <c r="AC276" s="272" t="s">
        <v>1413</v>
      </c>
      <c r="AD276" s="272" t="s">
        <v>605</v>
      </c>
      <c r="AE276" s="365" t="s">
        <v>606</v>
      </c>
      <c r="AF276" s="272"/>
      <c r="AG276" s="272" t="s">
        <v>1327</v>
      </c>
      <c r="AH276" s="270"/>
      <c r="AI276" s="272"/>
      <c r="AJ276" s="361" t="s">
        <v>650</v>
      </c>
      <c r="AK276" s="272" t="s">
        <v>213</v>
      </c>
      <c r="AL276" s="272" t="s">
        <v>679</v>
      </c>
      <c r="AM276" s="273" t="s">
        <v>691</v>
      </c>
      <c r="AN276" s="273" t="s">
        <v>1421</v>
      </c>
      <c r="AO276" s="274" t="s">
        <v>1433</v>
      </c>
      <c r="AP276" s="272" t="s">
        <v>694</v>
      </c>
      <c r="AQ276" s="272"/>
      <c r="AR276" s="272"/>
      <c r="AS276" s="272" t="s">
        <v>1419</v>
      </c>
      <c r="AT276" s="272" t="s">
        <v>1432</v>
      </c>
    </row>
    <row r="277" spans="1:46" s="412" customFormat="1" ht="15" customHeight="1">
      <c r="A277" s="270">
        <v>1208</v>
      </c>
      <c r="B277" s="269" t="s">
        <v>914</v>
      </c>
      <c r="C277" s="270" t="s">
        <v>329</v>
      </c>
      <c r="D277" s="270" t="s">
        <v>1196</v>
      </c>
      <c r="E277" s="270">
        <v>4</v>
      </c>
      <c r="F277" s="270" t="s">
        <v>480</v>
      </c>
      <c r="G277" s="324">
        <v>43511</v>
      </c>
      <c r="H277" s="270" t="s">
        <v>211</v>
      </c>
      <c r="I277" s="270" t="s">
        <v>1205</v>
      </c>
      <c r="J277" s="333" t="s">
        <v>219</v>
      </c>
      <c r="K277" s="326"/>
      <c r="L277" s="333"/>
      <c r="M277" s="333"/>
      <c r="N277" s="550">
        <v>43777</v>
      </c>
      <c r="O277" s="551">
        <v>43840</v>
      </c>
      <c r="P277" s="555">
        <v>43889</v>
      </c>
      <c r="Q277" s="353">
        <v>43895</v>
      </c>
      <c r="R277" s="568">
        <v>43905</v>
      </c>
      <c r="S277" s="348" t="s">
        <v>185</v>
      </c>
      <c r="T277" s="272" t="s">
        <v>271</v>
      </c>
      <c r="U277" s="272" t="s">
        <v>582</v>
      </c>
      <c r="V277" s="272" t="s">
        <v>713</v>
      </c>
      <c r="W277" s="272"/>
      <c r="X277" s="273">
        <v>17.8</v>
      </c>
      <c r="Y277" s="272" t="s">
        <v>1411</v>
      </c>
      <c r="Z277" s="272">
        <v>16.8</v>
      </c>
      <c r="AA277" s="272">
        <v>15.8</v>
      </c>
      <c r="AB277" s="272" t="s">
        <v>1412</v>
      </c>
      <c r="AC277" s="272" t="s">
        <v>1413</v>
      </c>
      <c r="AD277" s="272" t="s">
        <v>605</v>
      </c>
      <c r="AE277" s="365" t="s">
        <v>606</v>
      </c>
      <c r="AF277" s="272"/>
      <c r="AG277" s="272" t="s">
        <v>1327</v>
      </c>
      <c r="AH277" s="270"/>
      <c r="AI277" s="272"/>
      <c r="AJ277" s="361" t="s">
        <v>650</v>
      </c>
      <c r="AK277" s="272" t="s">
        <v>213</v>
      </c>
      <c r="AL277" s="272" t="s">
        <v>679</v>
      </c>
      <c r="AM277" s="273" t="s">
        <v>691</v>
      </c>
      <c r="AN277" s="273" t="s">
        <v>1421</v>
      </c>
      <c r="AO277" s="274" t="s">
        <v>1433</v>
      </c>
      <c r="AP277" s="272" t="s">
        <v>694</v>
      </c>
      <c r="AQ277" s="272"/>
      <c r="AR277" s="272"/>
      <c r="AS277" s="272" t="s">
        <v>1419</v>
      </c>
      <c r="AT277" s="272" t="s">
        <v>1423</v>
      </c>
    </row>
    <row r="278" spans="1:46" s="412" customFormat="1" ht="15" customHeight="1">
      <c r="A278" s="270">
        <v>1215</v>
      </c>
      <c r="B278" s="269" t="s">
        <v>753</v>
      </c>
      <c r="C278" s="270" t="s">
        <v>334</v>
      </c>
      <c r="D278" s="270" t="s">
        <v>292</v>
      </c>
      <c r="E278" s="270">
        <v>1</v>
      </c>
      <c r="F278" s="270"/>
      <c r="G278" s="270"/>
      <c r="H278" s="270" t="s">
        <v>211</v>
      </c>
      <c r="I278" s="270" t="s">
        <v>1206</v>
      </c>
      <c r="J278" s="333" t="s">
        <v>219</v>
      </c>
      <c r="K278" s="326"/>
      <c r="L278" s="333"/>
      <c r="M278" s="333"/>
      <c r="N278" s="550">
        <v>43714</v>
      </c>
      <c r="O278" s="551">
        <v>43756</v>
      </c>
      <c r="P278" s="336">
        <v>43798</v>
      </c>
      <c r="Q278" s="556">
        <v>43804</v>
      </c>
      <c r="R278" s="568">
        <v>43814</v>
      </c>
      <c r="S278" s="348" t="s">
        <v>185</v>
      </c>
      <c r="T278" s="272" t="s">
        <v>581</v>
      </c>
      <c r="U278" s="272" t="s">
        <v>582</v>
      </c>
      <c r="V278" s="350" t="s">
        <v>713</v>
      </c>
      <c r="W278" s="272" t="s">
        <v>1382</v>
      </c>
      <c r="X278" s="273">
        <v>11.3</v>
      </c>
      <c r="Y278" s="272" t="s">
        <v>1411</v>
      </c>
      <c r="Z278" s="345">
        <v>10.8</v>
      </c>
      <c r="AA278" s="345">
        <v>10.3</v>
      </c>
      <c r="AB278" s="345" t="s">
        <v>1412</v>
      </c>
      <c r="AC278" s="345" t="s">
        <v>1413</v>
      </c>
      <c r="AD278" s="272" t="s">
        <v>608</v>
      </c>
      <c r="AE278" s="365" t="s">
        <v>609</v>
      </c>
      <c r="AF278" s="272"/>
      <c r="AG278" s="272" t="s">
        <v>1327</v>
      </c>
      <c r="AH278" s="270"/>
      <c r="AI278" s="272"/>
      <c r="AJ278" s="361" t="s">
        <v>650</v>
      </c>
      <c r="AK278" s="272" t="s">
        <v>213</v>
      </c>
      <c r="AL278" s="272" t="s">
        <v>1434</v>
      </c>
      <c r="AM278" s="273" t="s">
        <v>1435</v>
      </c>
      <c r="AN278" s="273" t="s">
        <v>1436</v>
      </c>
      <c r="AO278" s="274" t="s">
        <v>1425</v>
      </c>
      <c r="AP278" s="272" t="s">
        <v>1418</v>
      </c>
      <c r="AQ278" s="272"/>
      <c r="AR278" s="350" t="s">
        <v>622</v>
      </c>
      <c r="AS278" s="272" t="s">
        <v>1419</v>
      </c>
      <c r="AT278" s="350" t="s">
        <v>1423</v>
      </c>
    </row>
    <row r="279" spans="1:46" s="412" customFormat="1" ht="15" customHeight="1">
      <c r="A279" s="270">
        <v>1220</v>
      </c>
      <c r="B279" s="269" t="s">
        <v>754</v>
      </c>
      <c r="C279" s="270" t="s">
        <v>334</v>
      </c>
      <c r="D279" s="270" t="s">
        <v>310</v>
      </c>
      <c r="E279" s="270">
        <v>1</v>
      </c>
      <c r="F279" s="270"/>
      <c r="G279" s="270"/>
      <c r="H279" s="270" t="s">
        <v>211</v>
      </c>
      <c r="I279" s="270" t="s">
        <v>1206</v>
      </c>
      <c r="J279" s="333" t="s">
        <v>219</v>
      </c>
      <c r="K279" s="326"/>
      <c r="L279" s="333"/>
      <c r="M279" s="333"/>
      <c r="N279" s="550">
        <v>43714</v>
      </c>
      <c r="O279" s="551">
        <v>43756</v>
      </c>
      <c r="P279" s="336">
        <v>43798</v>
      </c>
      <c r="Q279" s="556">
        <v>43804</v>
      </c>
      <c r="R279" s="569">
        <v>43814</v>
      </c>
      <c r="S279" s="348" t="s">
        <v>185</v>
      </c>
      <c r="T279" s="272" t="s">
        <v>581</v>
      </c>
      <c r="U279" s="272" t="s">
        <v>582</v>
      </c>
      <c r="V279" s="350" t="s">
        <v>713</v>
      </c>
      <c r="W279" s="272" t="s">
        <v>1382</v>
      </c>
      <c r="X279" s="273">
        <v>11.3</v>
      </c>
      <c r="Y279" s="272" t="s">
        <v>1411</v>
      </c>
      <c r="Z279" s="272">
        <v>10.8</v>
      </c>
      <c r="AA279" s="272">
        <v>10.3</v>
      </c>
      <c r="AB279" s="345" t="s">
        <v>1412</v>
      </c>
      <c r="AC279" s="345" t="s">
        <v>1413</v>
      </c>
      <c r="AD279" s="272" t="s">
        <v>608</v>
      </c>
      <c r="AE279" s="365" t="s">
        <v>609</v>
      </c>
      <c r="AF279" s="272"/>
      <c r="AG279" s="272" t="s">
        <v>1327</v>
      </c>
      <c r="AH279" s="270"/>
      <c r="AI279" s="272"/>
      <c r="AJ279" s="361" t="s">
        <v>650</v>
      </c>
      <c r="AK279" s="272" t="s">
        <v>213</v>
      </c>
      <c r="AL279" s="272" t="s">
        <v>1434</v>
      </c>
      <c r="AM279" s="273" t="s">
        <v>1435</v>
      </c>
      <c r="AN279" s="273" t="s">
        <v>1436</v>
      </c>
      <c r="AO279" s="274" t="s">
        <v>1425</v>
      </c>
      <c r="AP279" s="272" t="s">
        <v>1418</v>
      </c>
      <c r="AQ279" s="272"/>
      <c r="AR279" s="350" t="s">
        <v>622</v>
      </c>
      <c r="AS279" s="272" t="s">
        <v>1419</v>
      </c>
      <c r="AT279" s="350" t="s">
        <v>1423</v>
      </c>
    </row>
    <row r="280" spans="1:46" s="412" customFormat="1" ht="15" customHeight="1">
      <c r="A280" s="270">
        <v>1230</v>
      </c>
      <c r="B280" s="269" t="s">
        <v>916</v>
      </c>
      <c r="C280" s="270" t="s">
        <v>335</v>
      </c>
      <c r="D280" s="270" t="s">
        <v>336</v>
      </c>
      <c r="E280" s="270">
        <v>1</v>
      </c>
      <c r="F280" s="270"/>
      <c r="G280" s="270"/>
      <c r="H280" s="270" t="s">
        <v>211</v>
      </c>
      <c r="I280" s="270" t="s">
        <v>1037</v>
      </c>
      <c r="J280" s="333" t="s">
        <v>219</v>
      </c>
      <c r="K280" s="326"/>
      <c r="L280" s="333"/>
      <c r="M280" s="333"/>
      <c r="N280" s="550">
        <v>43714</v>
      </c>
      <c r="O280" s="551">
        <v>43756</v>
      </c>
      <c r="P280" s="336">
        <v>43798</v>
      </c>
      <c r="Q280" s="556">
        <v>43804</v>
      </c>
      <c r="R280" s="569">
        <v>43814</v>
      </c>
      <c r="S280" s="348" t="s">
        <v>185</v>
      </c>
      <c r="T280" s="272" t="s">
        <v>581</v>
      </c>
      <c r="U280" s="272" t="s">
        <v>582</v>
      </c>
      <c r="V280" s="350" t="s">
        <v>713</v>
      </c>
      <c r="W280" s="272" t="s">
        <v>1309</v>
      </c>
      <c r="X280" s="273">
        <v>12.8</v>
      </c>
      <c r="Y280" s="272" t="s">
        <v>1411</v>
      </c>
      <c r="Z280" s="272">
        <v>11.8</v>
      </c>
      <c r="AA280" s="272">
        <v>10.8</v>
      </c>
      <c r="AB280" s="345" t="s">
        <v>1412</v>
      </c>
      <c r="AC280" s="345" t="s">
        <v>1413</v>
      </c>
      <c r="AD280" s="272" t="s">
        <v>605</v>
      </c>
      <c r="AE280" s="365" t="s">
        <v>610</v>
      </c>
      <c r="AF280" s="272"/>
      <c r="AG280" s="272" t="s">
        <v>1327</v>
      </c>
      <c r="AH280" s="270"/>
      <c r="AI280" s="272"/>
      <c r="AJ280" s="361" t="s">
        <v>650</v>
      </c>
      <c r="AK280" s="272" t="s">
        <v>652</v>
      </c>
      <c r="AL280" s="272" t="s">
        <v>681</v>
      </c>
      <c r="AM280" s="273">
        <v>3.6</v>
      </c>
      <c r="AN280" s="273" t="s">
        <v>1250</v>
      </c>
      <c r="AO280" s="274" t="s">
        <v>1437</v>
      </c>
      <c r="AP280" s="272">
        <v>600</v>
      </c>
      <c r="AQ280" s="272"/>
      <c r="AR280" s="350" t="s">
        <v>707</v>
      </c>
      <c r="AS280" s="272" t="s">
        <v>1419</v>
      </c>
      <c r="AT280" s="350" t="s">
        <v>1432</v>
      </c>
    </row>
    <row r="281" spans="1:46" s="412" customFormat="1" ht="15" customHeight="1">
      <c r="A281" s="270">
        <v>1235</v>
      </c>
      <c r="B281" s="269" t="s">
        <v>917</v>
      </c>
      <c r="C281" s="270" t="s">
        <v>335</v>
      </c>
      <c r="D281" s="270" t="s">
        <v>337</v>
      </c>
      <c r="E281" s="270">
        <v>1</v>
      </c>
      <c r="F281" s="270"/>
      <c r="G281" s="270"/>
      <c r="H281" s="270" t="s">
        <v>211</v>
      </c>
      <c r="I281" s="270" t="s">
        <v>1037</v>
      </c>
      <c r="J281" s="333" t="s">
        <v>219</v>
      </c>
      <c r="K281" s="326"/>
      <c r="L281" s="333"/>
      <c r="M281" s="333"/>
      <c r="N281" s="550">
        <v>43714</v>
      </c>
      <c r="O281" s="551">
        <v>43756</v>
      </c>
      <c r="P281" s="336">
        <v>43798</v>
      </c>
      <c r="Q281" s="556">
        <v>43804</v>
      </c>
      <c r="R281" s="568">
        <v>43814</v>
      </c>
      <c r="S281" s="348" t="s">
        <v>185</v>
      </c>
      <c r="T281" s="272" t="s">
        <v>581</v>
      </c>
      <c r="U281" s="272" t="s">
        <v>582</v>
      </c>
      <c r="V281" s="350" t="s">
        <v>713</v>
      </c>
      <c r="W281" s="272" t="s">
        <v>1309</v>
      </c>
      <c r="X281" s="273">
        <v>12.8</v>
      </c>
      <c r="Y281" s="272" t="s">
        <v>1411</v>
      </c>
      <c r="Z281" s="272">
        <v>11.8</v>
      </c>
      <c r="AA281" s="272">
        <v>10.8</v>
      </c>
      <c r="AB281" s="345" t="s">
        <v>1412</v>
      </c>
      <c r="AC281" s="345" t="s">
        <v>1413</v>
      </c>
      <c r="AD281" s="272" t="s">
        <v>605</v>
      </c>
      <c r="AE281" s="365" t="s">
        <v>610</v>
      </c>
      <c r="AF281" s="272"/>
      <c r="AG281" s="272" t="s">
        <v>1327</v>
      </c>
      <c r="AH281" s="270"/>
      <c r="AI281" s="272"/>
      <c r="AJ281" s="361" t="s">
        <v>650</v>
      </c>
      <c r="AK281" s="272" t="s">
        <v>652</v>
      </c>
      <c r="AL281" s="272" t="s">
        <v>681</v>
      </c>
      <c r="AM281" s="273">
        <v>3.6</v>
      </c>
      <c r="AN281" s="273" t="s">
        <v>1250</v>
      </c>
      <c r="AO281" s="274" t="s">
        <v>1437</v>
      </c>
      <c r="AP281" s="272">
        <v>600</v>
      </c>
      <c r="AQ281" s="272"/>
      <c r="AR281" s="350" t="s">
        <v>707</v>
      </c>
      <c r="AS281" s="272" t="s">
        <v>1419</v>
      </c>
      <c r="AT281" s="350" t="s">
        <v>1432</v>
      </c>
    </row>
    <row r="282" spans="1:46" s="412" customFormat="1" ht="15" customHeight="1">
      <c r="A282" s="270">
        <v>1240</v>
      </c>
      <c r="B282" s="269" t="s">
        <v>918</v>
      </c>
      <c r="C282" s="270" t="s">
        <v>335</v>
      </c>
      <c r="D282" s="270" t="s">
        <v>338</v>
      </c>
      <c r="E282" s="270">
        <v>1</v>
      </c>
      <c r="F282" s="270" t="s">
        <v>480</v>
      </c>
      <c r="G282" s="270"/>
      <c r="H282" s="270" t="s">
        <v>211</v>
      </c>
      <c r="I282" s="270" t="s">
        <v>1037</v>
      </c>
      <c r="J282" s="333" t="s">
        <v>219</v>
      </c>
      <c r="K282" s="326"/>
      <c r="L282" s="333"/>
      <c r="M282" s="333"/>
      <c r="N282" s="550">
        <v>43714</v>
      </c>
      <c r="O282" s="551">
        <v>43756</v>
      </c>
      <c r="P282" s="336">
        <v>43798</v>
      </c>
      <c r="Q282" s="556">
        <v>43804</v>
      </c>
      <c r="R282" s="568">
        <v>43814</v>
      </c>
      <c r="S282" s="348" t="s">
        <v>185</v>
      </c>
      <c r="T282" s="272" t="s">
        <v>581</v>
      </c>
      <c r="U282" s="272" t="s">
        <v>582</v>
      </c>
      <c r="V282" s="350" t="s">
        <v>1406</v>
      </c>
      <c r="W282" s="272" t="s">
        <v>1382</v>
      </c>
      <c r="X282" s="273">
        <v>8.8000000000000007</v>
      </c>
      <c r="Y282" s="272" t="s">
        <v>1411</v>
      </c>
      <c r="Z282" s="272">
        <v>8.3000000000000007</v>
      </c>
      <c r="AA282" s="272">
        <v>7.8</v>
      </c>
      <c r="AB282" s="345" t="s">
        <v>1412</v>
      </c>
      <c r="AC282" s="345" t="s">
        <v>1413</v>
      </c>
      <c r="AD282" s="272" t="s">
        <v>605</v>
      </c>
      <c r="AE282" s="365" t="s">
        <v>611</v>
      </c>
      <c r="AF282" s="272"/>
      <c r="AG282" s="272" t="s">
        <v>1327</v>
      </c>
      <c r="AH282" s="270"/>
      <c r="AI282" s="272"/>
      <c r="AJ282" s="361" t="s">
        <v>650</v>
      </c>
      <c r="AK282" s="272" t="s">
        <v>213</v>
      </c>
      <c r="AL282" s="272" t="s">
        <v>739</v>
      </c>
      <c r="AM282" s="273" t="s">
        <v>1438</v>
      </c>
      <c r="AN282" s="273" t="s">
        <v>1439</v>
      </c>
      <c r="AO282" s="274" t="s">
        <v>1440</v>
      </c>
      <c r="AP282" s="272" t="s">
        <v>1431</v>
      </c>
      <c r="AQ282" s="272"/>
      <c r="AR282" s="350" t="s">
        <v>622</v>
      </c>
      <c r="AS282" s="272" t="s">
        <v>1419</v>
      </c>
      <c r="AT282" s="350" t="s">
        <v>1423</v>
      </c>
    </row>
    <row r="283" spans="1:46" s="412" customFormat="1" ht="15" customHeight="1">
      <c r="A283" s="270">
        <v>1245</v>
      </c>
      <c r="B283" s="269" t="s">
        <v>919</v>
      </c>
      <c r="C283" s="270" t="s">
        <v>335</v>
      </c>
      <c r="D283" s="270" t="s">
        <v>327</v>
      </c>
      <c r="E283" s="270">
        <v>1</v>
      </c>
      <c r="F283" s="270" t="s">
        <v>480</v>
      </c>
      <c r="G283" s="270"/>
      <c r="H283" s="270" t="s">
        <v>211</v>
      </c>
      <c r="I283" s="270" t="s">
        <v>1037</v>
      </c>
      <c r="J283" s="333" t="s">
        <v>219</v>
      </c>
      <c r="K283" s="326"/>
      <c r="L283" s="333"/>
      <c r="M283" s="333"/>
      <c r="N283" s="550">
        <v>43714</v>
      </c>
      <c r="O283" s="551">
        <v>43756</v>
      </c>
      <c r="P283" s="336">
        <v>43798</v>
      </c>
      <c r="Q283" s="556">
        <v>43804</v>
      </c>
      <c r="R283" s="569">
        <v>43814</v>
      </c>
      <c r="S283" s="348" t="s">
        <v>185</v>
      </c>
      <c r="T283" s="272" t="s">
        <v>581</v>
      </c>
      <c r="U283" s="272" t="s">
        <v>582</v>
      </c>
      <c r="V283" s="350" t="s">
        <v>1406</v>
      </c>
      <c r="W283" s="272" t="s">
        <v>1382</v>
      </c>
      <c r="X283" s="273">
        <v>8.8000000000000007</v>
      </c>
      <c r="Y283" s="272" t="s">
        <v>1411</v>
      </c>
      <c r="Z283" s="345">
        <v>8.3000000000000007</v>
      </c>
      <c r="AA283" s="345">
        <v>7.8</v>
      </c>
      <c r="AB283" s="345" t="s">
        <v>1412</v>
      </c>
      <c r="AC283" s="345" t="s">
        <v>1413</v>
      </c>
      <c r="AD283" s="272" t="s">
        <v>605</v>
      </c>
      <c r="AE283" s="365" t="s">
        <v>611</v>
      </c>
      <c r="AF283" s="272"/>
      <c r="AG283" s="272" t="s">
        <v>1327</v>
      </c>
      <c r="AH283" s="270"/>
      <c r="AI283" s="272"/>
      <c r="AJ283" s="361" t="s">
        <v>650</v>
      </c>
      <c r="AK283" s="272" t="s">
        <v>213</v>
      </c>
      <c r="AL283" s="272" t="s">
        <v>739</v>
      </c>
      <c r="AM283" s="273" t="s">
        <v>1438</v>
      </c>
      <c r="AN283" s="273" t="s">
        <v>1439</v>
      </c>
      <c r="AO283" s="274" t="s">
        <v>1440</v>
      </c>
      <c r="AP283" s="272" t="s">
        <v>1431</v>
      </c>
      <c r="AQ283" s="272"/>
      <c r="AR283" s="350" t="s">
        <v>622</v>
      </c>
      <c r="AS283" s="272" t="s">
        <v>1419</v>
      </c>
      <c r="AT283" s="350" t="s">
        <v>1423</v>
      </c>
    </row>
    <row r="284" spans="1:46" s="412" customFormat="1" ht="15" customHeight="1">
      <c r="A284" s="270">
        <v>1255</v>
      </c>
      <c r="B284" s="269" t="s">
        <v>920</v>
      </c>
      <c r="C284" s="270" t="s">
        <v>335</v>
      </c>
      <c r="D284" s="270" t="s">
        <v>339</v>
      </c>
      <c r="E284" s="270">
        <v>2</v>
      </c>
      <c r="F284" s="270"/>
      <c r="G284" s="270"/>
      <c r="H284" s="270" t="s">
        <v>211</v>
      </c>
      <c r="I284" s="270" t="s">
        <v>1037</v>
      </c>
      <c r="J284" s="333" t="s">
        <v>219</v>
      </c>
      <c r="K284" s="326"/>
      <c r="L284" s="333"/>
      <c r="M284" s="333"/>
      <c r="N284" s="550">
        <v>43735</v>
      </c>
      <c r="O284" s="552">
        <v>43777</v>
      </c>
      <c r="P284" s="553">
        <v>43819</v>
      </c>
      <c r="Q284" s="556">
        <v>43825</v>
      </c>
      <c r="R284" s="569">
        <v>43845</v>
      </c>
      <c r="S284" s="348" t="s">
        <v>185</v>
      </c>
      <c r="T284" s="272" t="s">
        <v>581</v>
      </c>
      <c r="U284" s="272" t="s">
        <v>582</v>
      </c>
      <c r="V284" s="272" t="s">
        <v>713</v>
      </c>
      <c r="W284" s="272" t="s">
        <v>1309</v>
      </c>
      <c r="X284" s="273">
        <v>15.8</v>
      </c>
      <c r="Y284" s="272" t="s">
        <v>1411</v>
      </c>
      <c r="Z284" s="272">
        <v>14.8</v>
      </c>
      <c r="AA284" s="272">
        <v>13.8</v>
      </c>
      <c r="AB284" s="345" t="s">
        <v>1412</v>
      </c>
      <c r="AC284" s="345" t="s">
        <v>1413</v>
      </c>
      <c r="AD284" s="272" t="s">
        <v>605</v>
      </c>
      <c r="AE284" s="365" t="s">
        <v>610</v>
      </c>
      <c r="AF284" s="272"/>
      <c r="AG284" s="272" t="s">
        <v>1327</v>
      </c>
      <c r="AH284" s="270"/>
      <c r="AI284" s="272"/>
      <c r="AJ284" s="361" t="s">
        <v>650</v>
      </c>
      <c r="AK284" s="272" t="s">
        <v>652</v>
      </c>
      <c r="AL284" s="272" t="s">
        <v>681</v>
      </c>
      <c r="AM284" s="273">
        <v>3.6</v>
      </c>
      <c r="AN284" s="273" t="s">
        <v>1250</v>
      </c>
      <c r="AO284" s="274" t="s">
        <v>1437</v>
      </c>
      <c r="AP284" s="272">
        <v>600</v>
      </c>
      <c r="AQ284" s="272"/>
      <c r="AR284" s="272" t="s">
        <v>707</v>
      </c>
      <c r="AS284" s="272" t="s">
        <v>1419</v>
      </c>
      <c r="AT284" s="272" t="s">
        <v>1432</v>
      </c>
    </row>
    <row r="285" spans="1:46" s="412" customFormat="1" ht="15" customHeight="1">
      <c r="A285" s="270">
        <v>1260</v>
      </c>
      <c r="B285" s="269" t="s">
        <v>1215</v>
      </c>
      <c r="C285" s="270" t="s">
        <v>335</v>
      </c>
      <c r="D285" s="270" t="s">
        <v>340</v>
      </c>
      <c r="E285" s="270">
        <v>2</v>
      </c>
      <c r="F285" s="270"/>
      <c r="G285" s="270"/>
      <c r="H285" s="270" t="s">
        <v>211</v>
      </c>
      <c r="I285" s="270" t="s">
        <v>1037</v>
      </c>
      <c r="J285" s="333" t="s">
        <v>219</v>
      </c>
      <c r="K285" s="326"/>
      <c r="L285" s="333"/>
      <c r="M285" s="333"/>
      <c r="N285" s="550">
        <v>43735</v>
      </c>
      <c r="O285" s="552">
        <v>43777</v>
      </c>
      <c r="P285" s="553">
        <v>43819</v>
      </c>
      <c r="Q285" s="556">
        <v>43825</v>
      </c>
      <c r="R285" s="569">
        <v>43845</v>
      </c>
      <c r="S285" s="348" t="s">
        <v>185</v>
      </c>
      <c r="T285" s="272" t="s">
        <v>581</v>
      </c>
      <c r="U285" s="272" t="s">
        <v>582</v>
      </c>
      <c r="V285" s="272" t="s">
        <v>713</v>
      </c>
      <c r="W285" s="272" t="s">
        <v>1309</v>
      </c>
      <c r="X285" s="273">
        <v>15.8</v>
      </c>
      <c r="Y285" s="272" t="s">
        <v>1411</v>
      </c>
      <c r="Z285" s="345">
        <v>14.8</v>
      </c>
      <c r="AA285" s="345">
        <v>13.8</v>
      </c>
      <c r="AB285" s="345" t="s">
        <v>1412</v>
      </c>
      <c r="AC285" s="345" t="s">
        <v>1413</v>
      </c>
      <c r="AD285" s="272" t="s">
        <v>605</v>
      </c>
      <c r="AE285" s="365" t="s">
        <v>610</v>
      </c>
      <c r="AF285" s="272"/>
      <c r="AG285" s="272" t="s">
        <v>1327</v>
      </c>
      <c r="AH285" s="270"/>
      <c r="AI285" s="272"/>
      <c r="AJ285" s="361" t="s">
        <v>650</v>
      </c>
      <c r="AK285" s="272" t="s">
        <v>652</v>
      </c>
      <c r="AL285" s="272" t="s">
        <v>681</v>
      </c>
      <c r="AM285" s="273">
        <v>3.6</v>
      </c>
      <c r="AN285" s="273" t="s">
        <v>1250</v>
      </c>
      <c r="AO285" s="274" t="s">
        <v>1437</v>
      </c>
      <c r="AP285" s="272">
        <v>600</v>
      </c>
      <c r="AQ285" s="272"/>
      <c r="AR285" s="272" t="s">
        <v>707</v>
      </c>
      <c r="AS285" s="272" t="s">
        <v>1419</v>
      </c>
      <c r="AT285" s="272" t="s">
        <v>1432</v>
      </c>
    </row>
    <row r="286" spans="1:46" s="412" customFormat="1" ht="15" customHeight="1">
      <c r="A286" s="270">
        <v>1265</v>
      </c>
      <c r="B286" s="269" t="s">
        <v>1216</v>
      </c>
      <c r="C286" s="270" t="s">
        <v>335</v>
      </c>
      <c r="D286" s="270" t="s">
        <v>341</v>
      </c>
      <c r="E286" s="270">
        <v>2</v>
      </c>
      <c r="F286" s="270"/>
      <c r="G286" s="270"/>
      <c r="H286" s="270" t="s">
        <v>211</v>
      </c>
      <c r="I286" s="270" t="s">
        <v>1037</v>
      </c>
      <c r="J286" s="333" t="s">
        <v>219</v>
      </c>
      <c r="K286" s="326"/>
      <c r="L286" s="333"/>
      <c r="M286" s="333"/>
      <c r="N286" s="550">
        <v>43735</v>
      </c>
      <c r="O286" s="552">
        <v>43777</v>
      </c>
      <c r="P286" s="553">
        <v>43819</v>
      </c>
      <c r="Q286" s="556">
        <v>43825</v>
      </c>
      <c r="R286" s="568">
        <v>43845</v>
      </c>
      <c r="S286" s="348" t="s">
        <v>185</v>
      </c>
      <c r="T286" s="272" t="s">
        <v>581</v>
      </c>
      <c r="U286" s="272" t="s">
        <v>582</v>
      </c>
      <c r="V286" s="272" t="s">
        <v>713</v>
      </c>
      <c r="W286" s="272" t="s">
        <v>1309</v>
      </c>
      <c r="X286" s="273">
        <v>15.8</v>
      </c>
      <c r="Y286" s="272" t="s">
        <v>1411</v>
      </c>
      <c r="Z286" s="272">
        <v>14.8</v>
      </c>
      <c r="AA286" s="272">
        <v>13.8</v>
      </c>
      <c r="AB286" s="345" t="s">
        <v>1412</v>
      </c>
      <c r="AC286" s="345" t="s">
        <v>1413</v>
      </c>
      <c r="AD286" s="272" t="s">
        <v>605</v>
      </c>
      <c r="AE286" s="365" t="s">
        <v>610</v>
      </c>
      <c r="AF286" s="272"/>
      <c r="AG286" s="272" t="s">
        <v>1327</v>
      </c>
      <c r="AH286" s="270"/>
      <c r="AI286" s="272"/>
      <c r="AJ286" s="361" t="s">
        <v>650</v>
      </c>
      <c r="AK286" s="272" t="s">
        <v>652</v>
      </c>
      <c r="AL286" s="272" t="s">
        <v>681</v>
      </c>
      <c r="AM286" s="273">
        <v>3.6</v>
      </c>
      <c r="AN286" s="273" t="s">
        <v>1250</v>
      </c>
      <c r="AO286" s="274" t="s">
        <v>1437</v>
      </c>
      <c r="AP286" s="272">
        <v>600</v>
      </c>
      <c r="AQ286" s="272"/>
      <c r="AR286" s="272" t="s">
        <v>707</v>
      </c>
      <c r="AS286" s="272" t="s">
        <v>1419</v>
      </c>
      <c r="AT286" s="272" t="s">
        <v>1432</v>
      </c>
    </row>
    <row r="287" spans="1:46" s="412" customFormat="1" ht="15" customHeight="1">
      <c r="A287" s="270">
        <v>1265</v>
      </c>
      <c r="B287" s="269" t="s">
        <v>1217</v>
      </c>
      <c r="C287" s="270" t="s">
        <v>335</v>
      </c>
      <c r="D287" s="270" t="s">
        <v>342</v>
      </c>
      <c r="E287" s="270">
        <v>2</v>
      </c>
      <c r="F287" s="270" t="s">
        <v>480</v>
      </c>
      <c r="G287" s="270"/>
      <c r="H287" s="270" t="s">
        <v>211</v>
      </c>
      <c r="I287" s="270" t="s">
        <v>1037</v>
      </c>
      <c r="J287" s="333" t="s">
        <v>219</v>
      </c>
      <c r="K287" s="326"/>
      <c r="L287" s="333"/>
      <c r="M287" s="333"/>
      <c r="N287" s="550">
        <v>43735</v>
      </c>
      <c r="O287" s="552">
        <v>43777</v>
      </c>
      <c r="P287" s="553">
        <v>43819</v>
      </c>
      <c r="Q287" s="556">
        <v>43825</v>
      </c>
      <c r="R287" s="569">
        <v>43845</v>
      </c>
      <c r="S287" s="348" t="s">
        <v>185</v>
      </c>
      <c r="T287" s="272" t="s">
        <v>581</v>
      </c>
      <c r="U287" s="272" t="s">
        <v>582</v>
      </c>
      <c r="V287" s="272" t="s">
        <v>713</v>
      </c>
      <c r="W287" s="272" t="s">
        <v>1382</v>
      </c>
      <c r="X287" s="273">
        <v>8.8000000000000007</v>
      </c>
      <c r="Y287" s="272" t="s">
        <v>1411</v>
      </c>
      <c r="Z287" s="272">
        <v>8.3000000000000007</v>
      </c>
      <c r="AA287" s="272">
        <v>7.8</v>
      </c>
      <c r="AB287" s="345" t="s">
        <v>1412</v>
      </c>
      <c r="AC287" s="345" t="s">
        <v>1413</v>
      </c>
      <c r="AD287" s="272" t="s">
        <v>605</v>
      </c>
      <c r="AE287" s="365" t="s">
        <v>611</v>
      </c>
      <c r="AF287" s="272"/>
      <c r="AG287" s="272" t="s">
        <v>1327</v>
      </c>
      <c r="AH287" s="270"/>
      <c r="AI287" s="272"/>
      <c r="AJ287" s="361" t="s">
        <v>650</v>
      </c>
      <c r="AK287" s="272" t="s">
        <v>213</v>
      </c>
      <c r="AL287" s="272" t="s">
        <v>739</v>
      </c>
      <c r="AM287" s="273" t="s">
        <v>1441</v>
      </c>
      <c r="AN287" s="273" t="s">
        <v>1439</v>
      </c>
      <c r="AO287" s="274" t="s">
        <v>1440</v>
      </c>
      <c r="AP287" s="272" t="s">
        <v>1431</v>
      </c>
      <c r="AQ287" s="272"/>
      <c r="AR287" s="272" t="s">
        <v>622</v>
      </c>
      <c r="AS287" s="272" t="s">
        <v>1419</v>
      </c>
      <c r="AT287" s="272" t="s">
        <v>1423</v>
      </c>
    </row>
    <row r="288" spans="1:46" s="412" customFormat="1" ht="15" customHeight="1">
      <c r="A288" s="270">
        <v>1266</v>
      </c>
      <c r="B288" s="269" t="s">
        <v>1218</v>
      </c>
      <c r="C288" s="270" t="s">
        <v>335</v>
      </c>
      <c r="D288" s="270" t="s">
        <v>343</v>
      </c>
      <c r="E288" s="270">
        <v>2</v>
      </c>
      <c r="F288" s="270" t="s">
        <v>480</v>
      </c>
      <c r="G288" s="270"/>
      <c r="H288" s="270" t="s">
        <v>211</v>
      </c>
      <c r="I288" s="270" t="s">
        <v>1037</v>
      </c>
      <c r="J288" s="333" t="s">
        <v>219</v>
      </c>
      <c r="K288" s="326"/>
      <c r="L288" s="333"/>
      <c r="M288" s="333"/>
      <c r="N288" s="550">
        <v>43735</v>
      </c>
      <c r="O288" s="552">
        <v>43777</v>
      </c>
      <c r="P288" s="553">
        <v>43819</v>
      </c>
      <c r="Q288" s="556">
        <v>43825</v>
      </c>
      <c r="R288" s="569">
        <v>43845</v>
      </c>
      <c r="S288" s="348" t="s">
        <v>185</v>
      </c>
      <c r="T288" s="272" t="s">
        <v>581</v>
      </c>
      <c r="U288" s="272" t="s">
        <v>582</v>
      </c>
      <c r="V288" s="272" t="s">
        <v>713</v>
      </c>
      <c r="W288" s="272" t="s">
        <v>1382</v>
      </c>
      <c r="X288" s="273">
        <v>8.8000000000000007</v>
      </c>
      <c r="Y288" s="272" t="s">
        <v>1411</v>
      </c>
      <c r="Z288" s="272">
        <v>8.3000000000000007</v>
      </c>
      <c r="AA288" s="272">
        <v>7.8</v>
      </c>
      <c r="AB288" s="345" t="s">
        <v>1412</v>
      </c>
      <c r="AC288" s="345" t="s">
        <v>1413</v>
      </c>
      <c r="AD288" s="272" t="s">
        <v>605</v>
      </c>
      <c r="AE288" s="365" t="s">
        <v>611</v>
      </c>
      <c r="AF288" s="272"/>
      <c r="AG288" s="272" t="s">
        <v>1327</v>
      </c>
      <c r="AH288" s="270"/>
      <c r="AI288" s="272"/>
      <c r="AJ288" s="361" t="s">
        <v>650</v>
      </c>
      <c r="AK288" s="272" t="s">
        <v>213</v>
      </c>
      <c r="AL288" s="272" t="s">
        <v>739</v>
      </c>
      <c r="AM288" s="273" t="s">
        <v>1441</v>
      </c>
      <c r="AN288" s="273" t="s">
        <v>1439</v>
      </c>
      <c r="AO288" s="274" t="s">
        <v>1440</v>
      </c>
      <c r="AP288" s="272" t="s">
        <v>1431</v>
      </c>
      <c r="AQ288" s="272"/>
      <c r="AR288" s="272" t="s">
        <v>622</v>
      </c>
      <c r="AS288" s="272" t="s">
        <v>1419</v>
      </c>
      <c r="AT288" s="272" t="s">
        <v>1423</v>
      </c>
    </row>
    <row r="289" spans="1:46" s="412" customFormat="1" ht="15" customHeight="1">
      <c r="A289" s="270">
        <v>1267</v>
      </c>
      <c r="B289" s="269" t="s">
        <v>1219</v>
      </c>
      <c r="C289" s="270" t="s">
        <v>335</v>
      </c>
      <c r="D289" s="270" t="s">
        <v>344</v>
      </c>
      <c r="E289" s="270">
        <v>1</v>
      </c>
      <c r="F289" s="270" t="s">
        <v>480</v>
      </c>
      <c r="G289" s="270"/>
      <c r="H289" s="270" t="s">
        <v>211</v>
      </c>
      <c r="I289" s="270" t="s">
        <v>1037</v>
      </c>
      <c r="J289" s="333" t="s">
        <v>219</v>
      </c>
      <c r="K289" s="326"/>
      <c r="L289" s="333"/>
      <c r="M289" s="333"/>
      <c r="N289" s="550">
        <v>43714</v>
      </c>
      <c r="O289" s="551">
        <v>43756</v>
      </c>
      <c r="P289" s="336">
        <v>43798</v>
      </c>
      <c r="Q289" s="556">
        <v>43804</v>
      </c>
      <c r="R289" s="569">
        <v>43814</v>
      </c>
      <c r="S289" s="348" t="s">
        <v>185</v>
      </c>
      <c r="T289" s="272" t="s">
        <v>581</v>
      </c>
      <c r="U289" s="272" t="s">
        <v>582</v>
      </c>
      <c r="V289" s="350" t="s">
        <v>713</v>
      </c>
      <c r="W289" s="272" t="s">
        <v>1309</v>
      </c>
      <c r="X289" s="273">
        <v>8.8000000000000007</v>
      </c>
      <c r="Y289" s="272" t="s">
        <v>1411</v>
      </c>
      <c r="Z289" s="272">
        <v>8.3000000000000007</v>
      </c>
      <c r="AA289" s="272">
        <v>7.8</v>
      </c>
      <c r="AB289" s="345" t="s">
        <v>1412</v>
      </c>
      <c r="AC289" s="345" t="s">
        <v>1413</v>
      </c>
      <c r="AD289" s="272" t="s">
        <v>605</v>
      </c>
      <c r="AE289" s="365" t="s">
        <v>611</v>
      </c>
      <c r="AF289" s="272"/>
      <c r="AG289" s="272" t="s">
        <v>1327</v>
      </c>
      <c r="AH289" s="270"/>
      <c r="AI289" s="272"/>
      <c r="AJ289" s="361" t="s">
        <v>650</v>
      </c>
      <c r="AK289" s="272" t="s">
        <v>213</v>
      </c>
      <c r="AL289" s="272" t="s">
        <v>739</v>
      </c>
      <c r="AM289" s="273" t="s">
        <v>1442</v>
      </c>
      <c r="AN289" s="273" t="s">
        <v>1439</v>
      </c>
      <c r="AO289" s="274" t="s">
        <v>1440</v>
      </c>
      <c r="AP289" s="272" t="s">
        <v>1431</v>
      </c>
      <c r="AQ289" s="272"/>
      <c r="AR289" s="350" t="s">
        <v>622</v>
      </c>
      <c r="AS289" s="272" t="s">
        <v>1419</v>
      </c>
      <c r="AT289" s="350" t="s">
        <v>1423</v>
      </c>
    </row>
    <row r="290" spans="1:46" s="412" customFormat="1" ht="15" customHeight="1">
      <c r="A290" s="270">
        <v>1275</v>
      </c>
      <c r="B290" s="269" t="s">
        <v>921</v>
      </c>
      <c r="C290" s="270" t="s">
        <v>345</v>
      </c>
      <c r="D290" s="270" t="s">
        <v>346</v>
      </c>
      <c r="E290" s="400">
        <v>2</v>
      </c>
      <c r="F290" s="400" t="s">
        <v>480</v>
      </c>
      <c r="G290" s="413"/>
      <c r="H290" s="270" t="s">
        <v>211</v>
      </c>
      <c r="I290" s="270" t="s">
        <v>1037</v>
      </c>
      <c r="J290" s="557" t="s">
        <v>219</v>
      </c>
      <c r="K290" s="414"/>
      <c r="L290" s="557"/>
      <c r="M290" s="557"/>
      <c r="N290" s="550">
        <v>43735</v>
      </c>
      <c r="O290" s="552">
        <v>43777</v>
      </c>
      <c r="P290" s="553">
        <v>43819</v>
      </c>
      <c r="Q290" s="556">
        <v>43825</v>
      </c>
      <c r="R290" s="568">
        <v>43845</v>
      </c>
      <c r="S290" s="348" t="s">
        <v>185</v>
      </c>
      <c r="T290" s="272" t="s">
        <v>581</v>
      </c>
      <c r="U290" s="272" t="s">
        <v>582</v>
      </c>
      <c r="V290" s="272" t="s">
        <v>713</v>
      </c>
      <c r="W290" s="272" t="s">
        <v>1382</v>
      </c>
      <c r="X290" s="273">
        <v>10.8</v>
      </c>
      <c r="Y290" s="272" t="s">
        <v>1411</v>
      </c>
      <c r="Z290" s="272">
        <v>9.8000000000000007</v>
      </c>
      <c r="AA290" s="272">
        <v>8.8000000000000007</v>
      </c>
      <c r="AB290" s="345" t="s">
        <v>1412</v>
      </c>
      <c r="AC290" s="345" t="s">
        <v>1413</v>
      </c>
      <c r="AD290" s="272" t="s">
        <v>608</v>
      </c>
      <c r="AE290" s="365" t="s">
        <v>609</v>
      </c>
      <c r="AF290" s="361"/>
      <c r="AG290" s="272" t="s">
        <v>1327</v>
      </c>
      <c r="AH290" s="400"/>
      <c r="AI290" s="272"/>
      <c r="AJ290" s="361" t="s">
        <v>650</v>
      </c>
      <c r="AK290" s="272" t="s">
        <v>213</v>
      </c>
      <c r="AL290" s="272" t="s">
        <v>1434</v>
      </c>
      <c r="AM290" s="273" t="s">
        <v>1435</v>
      </c>
      <c r="AN290" s="273" t="s">
        <v>1436</v>
      </c>
      <c r="AO290" s="274" t="s">
        <v>1425</v>
      </c>
      <c r="AP290" s="272" t="s">
        <v>1418</v>
      </c>
      <c r="AQ290" s="272"/>
      <c r="AR290" s="272" t="s">
        <v>622</v>
      </c>
      <c r="AS290" s="272" t="s">
        <v>1419</v>
      </c>
      <c r="AT290" s="272" t="s">
        <v>1423</v>
      </c>
    </row>
    <row r="291" spans="1:46" s="412" customFormat="1" ht="15" customHeight="1">
      <c r="A291" s="270">
        <v>1280</v>
      </c>
      <c r="B291" s="269" t="s">
        <v>922</v>
      </c>
      <c r="C291" s="270" t="s">
        <v>345</v>
      </c>
      <c r="D291" s="270" t="s">
        <v>303</v>
      </c>
      <c r="E291" s="400">
        <v>2</v>
      </c>
      <c r="F291" s="400" t="s">
        <v>480</v>
      </c>
      <c r="G291" s="413"/>
      <c r="H291" s="270" t="s">
        <v>211</v>
      </c>
      <c r="I291" s="270" t="s">
        <v>1037</v>
      </c>
      <c r="J291" s="557" t="s">
        <v>219</v>
      </c>
      <c r="K291" s="414"/>
      <c r="L291" s="557"/>
      <c r="M291" s="557"/>
      <c r="N291" s="550">
        <v>43735</v>
      </c>
      <c r="O291" s="552">
        <v>43777</v>
      </c>
      <c r="P291" s="553">
        <v>43819</v>
      </c>
      <c r="Q291" s="556">
        <v>43825</v>
      </c>
      <c r="R291" s="569">
        <v>43845</v>
      </c>
      <c r="S291" s="348" t="s">
        <v>185</v>
      </c>
      <c r="T291" s="272" t="s">
        <v>581</v>
      </c>
      <c r="U291" s="272" t="s">
        <v>582</v>
      </c>
      <c r="V291" s="272" t="s">
        <v>713</v>
      </c>
      <c r="W291" s="272" t="s">
        <v>1382</v>
      </c>
      <c r="X291" s="273">
        <v>10.8</v>
      </c>
      <c r="Y291" s="272" t="s">
        <v>1411</v>
      </c>
      <c r="Z291" s="272">
        <v>9.8000000000000007</v>
      </c>
      <c r="AA291" s="272">
        <v>8.8000000000000007</v>
      </c>
      <c r="AB291" s="345" t="s">
        <v>1412</v>
      </c>
      <c r="AC291" s="345" t="s">
        <v>1413</v>
      </c>
      <c r="AD291" s="272" t="s">
        <v>608</v>
      </c>
      <c r="AE291" s="365" t="s">
        <v>609</v>
      </c>
      <c r="AF291" s="361"/>
      <c r="AG291" s="272" t="s">
        <v>1327</v>
      </c>
      <c r="AH291" s="400"/>
      <c r="AI291" s="272"/>
      <c r="AJ291" s="361" t="s">
        <v>650</v>
      </c>
      <c r="AK291" s="272" t="s">
        <v>213</v>
      </c>
      <c r="AL291" s="272" t="s">
        <v>1434</v>
      </c>
      <c r="AM291" s="273" t="s">
        <v>1435</v>
      </c>
      <c r="AN291" s="273" t="s">
        <v>1436</v>
      </c>
      <c r="AO291" s="274" t="s">
        <v>1425</v>
      </c>
      <c r="AP291" s="272" t="s">
        <v>1418</v>
      </c>
      <c r="AQ291" s="272"/>
      <c r="AR291" s="272" t="s">
        <v>622</v>
      </c>
      <c r="AS291" s="272" t="s">
        <v>1419</v>
      </c>
      <c r="AT291" s="272" t="s">
        <v>1423</v>
      </c>
    </row>
    <row r="292" spans="1:46" s="412" customFormat="1" ht="15" customHeight="1">
      <c r="A292" s="270">
        <v>1285</v>
      </c>
      <c r="B292" s="269" t="s">
        <v>755</v>
      </c>
      <c r="C292" s="270" t="s">
        <v>347</v>
      </c>
      <c r="D292" s="270" t="s">
        <v>307</v>
      </c>
      <c r="E292" s="400">
        <v>2</v>
      </c>
      <c r="F292" s="400" t="s">
        <v>480</v>
      </c>
      <c r="G292" s="413"/>
      <c r="H292" s="270" t="s">
        <v>211</v>
      </c>
      <c r="I292" s="270" t="s">
        <v>1037</v>
      </c>
      <c r="J292" s="557" t="s">
        <v>219</v>
      </c>
      <c r="K292" s="414"/>
      <c r="L292" s="557"/>
      <c r="M292" s="557"/>
      <c r="N292" s="550">
        <v>43735</v>
      </c>
      <c r="O292" s="552">
        <v>43777</v>
      </c>
      <c r="P292" s="553">
        <v>43819</v>
      </c>
      <c r="Q292" s="556">
        <v>43825</v>
      </c>
      <c r="R292" s="569">
        <v>43845</v>
      </c>
      <c r="S292" s="348" t="s">
        <v>185</v>
      </c>
      <c r="T292" s="272" t="s">
        <v>581</v>
      </c>
      <c r="U292" s="272" t="s">
        <v>582</v>
      </c>
      <c r="V292" s="272" t="s">
        <v>713</v>
      </c>
      <c r="W292" s="272" t="s">
        <v>1382</v>
      </c>
      <c r="X292" s="273">
        <v>10.4</v>
      </c>
      <c r="Y292" s="272" t="s">
        <v>1411</v>
      </c>
      <c r="Z292" s="272">
        <v>9.4</v>
      </c>
      <c r="AA292" s="272">
        <v>8.4</v>
      </c>
      <c r="AB292" s="345" t="s">
        <v>1412</v>
      </c>
      <c r="AC292" s="345" t="s">
        <v>1413</v>
      </c>
      <c r="AD292" s="272" t="s">
        <v>605</v>
      </c>
      <c r="AE292" s="365" t="s">
        <v>612</v>
      </c>
      <c r="AF292" s="361"/>
      <c r="AG292" s="361" t="s">
        <v>1414</v>
      </c>
      <c r="AH292" s="400"/>
      <c r="AI292" s="272"/>
      <c r="AJ292" s="361" t="s">
        <v>650</v>
      </c>
      <c r="AK292" s="272" t="s">
        <v>1084</v>
      </c>
      <c r="AL292" s="361" t="s">
        <v>682</v>
      </c>
      <c r="AM292" s="415" t="s">
        <v>1415</v>
      </c>
      <c r="AN292" s="415" t="s">
        <v>1416</v>
      </c>
      <c r="AO292" s="274" t="s">
        <v>1417</v>
      </c>
      <c r="AP292" s="274" t="s">
        <v>1418</v>
      </c>
      <c r="AQ292" s="272"/>
      <c r="AR292" s="272" t="s">
        <v>622</v>
      </c>
      <c r="AS292" s="272" t="s">
        <v>1419</v>
      </c>
      <c r="AT292" s="342"/>
    </row>
    <row r="293" spans="1:46" s="412" customFormat="1" ht="15" customHeight="1">
      <c r="A293" s="270">
        <v>1290</v>
      </c>
      <c r="B293" s="269" t="s">
        <v>756</v>
      </c>
      <c r="C293" s="270" t="s">
        <v>347</v>
      </c>
      <c r="D293" s="270" t="s">
        <v>317</v>
      </c>
      <c r="E293" s="400">
        <v>2</v>
      </c>
      <c r="F293" s="400" t="s">
        <v>480</v>
      </c>
      <c r="G293" s="413"/>
      <c r="H293" s="270" t="s">
        <v>211</v>
      </c>
      <c r="I293" s="270" t="s">
        <v>1037</v>
      </c>
      <c r="J293" s="557" t="s">
        <v>219</v>
      </c>
      <c r="K293" s="414"/>
      <c r="L293" s="557"/>
      <c r="M293" s="557"/>
      <c r="N293" s="550">
        <v>43735</v>
      </c>
      <c r="O293" s="552">
        <v>43777</v>
      </c>
      <c r="P293" s="553">
        <v>43819</v>
      </c>
      <c r="Q293" s="556">
        <v>43825</v>
      </c>
      <c r="R293" s="568">
        <v>43845</v>
      </c>
      <c r="S293" s="348" t="s">
        <v>185</v>
      </c>
      <c r="T293" s="272" t="s">
        <v>581</v>
      </c>
      <c r="U293" s="272" t="s">
        <v>582</v>
      </c>
      <c r="V293" s="272" t="s">
        <v>713</v>
      </c>
      <c r="W293" s="272" t="s">
        <v>1382</v>
      </c>
      <c r="X293" s="273">
        <v>10.4</v>
      </c>
      <c r="Y293" s="272" t="s">
        <v>1411</v>
      </c>
      <c r="Z293" s="272">
        <v>9.4</v>
      </c>
      <c r="AA293" s="272">
        <v>8.4</v>
      </c>
      <c r="AB293" s="345" t="s">
        <v>1412</v>
      </c>
      <c r="AC293" s="345" t="s">
        <v>1413</v>
      </c>
      <c r="AD293" s="272" t="s">
        <v>605</v>
      </c>
      <c r="AE293" s="365" t="s">
        <v>612</v>
      </c>
      <c r="AF293" s="361"/>
      <c r="AG293" s="361" t="s">
        <v>1414</v>
      </c>
      <c r="AH293" s="400"/>
      <c r="AI293" s="272"/>
      <c r="AJ293" s="361" t="s">
        <v>650</v>
      </c>
      <c r="AK293" s="272" t="s">
        <v>1084</v>
      </c>
      <c r="AL293" s="361" t="s">
        <v>682</v>
      </c>
      <c r="AM293" s="415" t="s">
        <v>1415</v>
      </c>
      <c r="AN293" s="415" t="s">
        <v>1416</v>
      </c>
      <c r="AO293" s="274" t="s">
        <v>1417</v>
      </c>
      <c r="AP293" s="274" t="s">
        <v>1418</v>
      </c>
      <c r="AQ293" s="272"/>
      <c r="AR293" s="272" t="s">
        <v>622</v>
      </c>
      <c r="AS293" s="272" t="s">
        <v>1419</v>
      </c>
      <c r="AT293" s="342"/>
    </row>
    <row r="294" spans="1:46" s="412" customFormat="1" ht="15" customHeight="1">
      <c r="A294" s="270">
        <v>1295</v>
      </c>
      <c r="B294" s="269" t="s">
        <v>1220</v>
      </c>
      <c r="C294" s="270" t="s">
        <v>347</v>
      </c>
      <c r="D294" s="270" t="s">
        <v>306</v>
      </c>
      <c r="E294" s="400">
        <v>2</v>
      </c>
      <c r="F294" s="400" t="s">
        <v>480</v>
      </c>
      <c r="G294" s="413"/>
      <c r="H294" s="270" t="s">
        <v>211</v>
      </c>
      <c r="I294" s="270" t="s">
        <v>1037</v>
      </c>
      <c r="J294" s="557" t="s">
        <v>219</v>
      </c>
      <c r="K294" s="414"/>
      <c r="L294" s="557"/>
      <c r="M294" s="557"/>
      <c r="N294" s="550">
        <v>43735</v>
      </c>
      <c r="O294" s="552">
        <v>43777</v>
      </c>
      <c r="P294" s="553">
        <v>43819</v>
      </c>
      <c r="Q294" s="556">
        <v>43825</v>
      </c>
      <c r="R294" s="568">
        <v>43845</v>
      </c>
      <c r="S294" s="348" t="s">
        <v>185</v>
      </c>
      <c r="T294" s="272" t="s">
        <v>581</v>
      </c>
      <c r="U294" s="272" t="s">
        <v>582</v>
      </c>
      <c r="V294" s="272" t="s">
        <v>713</v>
      </c>
      <c r="W294" s="272" t="s">
        <v>1382</v>
      </c>
      <c r="X294" s="273">
        <v>10.4</v>
      </c>
      <c r="Y294" s="272" t="s">
        <v>1411</v>
      </c>
      <c r="Z294" s="272">
        <v>9.4</v>
      </c>
      <c r="AA294" s="272">
        <v>8.4</v>
      </c>
      <c r="AB294" s="272" t="s">
        <v>1412</v>
      </c>
      <c r="AC294" s="272" t="s">
        <v>1413</v>
      </c>
      <c r="AD294" s="272" t="s">
        <v>605</v>
      </c>
      <c r="AE294" s="365" t="s">
        <v>612</v>
      </c>
      <c r="AF294" s="361"/>
      <c r="AG294" s="361" t="s">
        <v>1414</v>
      </c>
      <c r="AH294" s="400"/>
      <c r="AI294" s="272"/>
      <c r="AJ294" s="361" t="s">
        <v>650</v>
      </c>
      <c r="AK294" s="272" t="s">
        <v>1084</v>
      </c>
      <c r="AL294" s="361" t="s">
        <v>682</v>
      </c>
      <c r="AM294" s="415" t="s">
        <v>1415</v>
      </c>
      <c r="AN294" s="415" t="s">
        <v>1416</v>
      </c>
      <c r="AO294" s="274" t="s">
        <v>1417</v>
      </c>
      <c r="AP294" s="274" t="s">
        <v>1418</v>
      </c>
      <c r="AQ294" s="272"/>
      <c r="AR294" s="272" t="s">
        <v>622</v>
      </c>
      <c r="AS294" s="272" t="s">
        <v>1419</v>
      </c>
      <c r="AT294" s="342"/>
    </row>
    <row r="295" spans="1:46" s="412" customFormat="1" ht="15" customHeight="1">
      <c r="A295" s="270">
        <v>1300</v>
      </c>
      <c r="B295" s="269" t="s">
        <v>757</v>
      </c>
      <c r="C295" s="270" t="s">
        <v>350</v>
      </c>
      <c r="D295" s="270" t="s">
        <v>307</v>
      </c>
      <c r="E295" s="400">
        <v>2</v>
      </c>
      <c r="F295" s="400" t="s">
        <v>480</v>
      </c>
      <c r="G295" s="413"/>
      <c r="H295" s="270" t="s">
        <v>211</v>
      </c>
      <c r="I295" s="270" t="s">
        <v>484</v>
      </c>
      <c r="J295" s="557" t="s">
        <v>219</v>
      </c>
      <c r="K295" s="414"/>
      <c r="L295" s="557"/>
      <c r="M295" s="557"/>
      <c r="N295" s="550">
        <v>43735</v>
      </c>
      <c r="O295" s="552">
        <v>43777</v>
      </c>
      <c r="P295" s="558">
        <v>43819</v>
      </c>
      <c r="Q295" s="556">
        <v>43825</v>
      </c>
      <c r="R295" s="570">
        <v>43845</v>
      </c>
      <c r="S295" s="348" t="s">
        <v>185</v>
      </c>
      <c r="T295" s="272" t="s">
        <v>581</v>
      </c>
      <c r="U295" s="272" t="s">
        <v>582</v>
      </c>
      <c r="V295" s="272" t="s">
        <v>713</v>
      </c>
      <c r="W295" s="272" t="s">
        <v>1382</v>
      </c>
      <c r="X295" s="273">
        <v>9.3000000000000007</v>
      </c>
      <c r="Y295" s="272" t="s">
        <v>1411</v>
      </c>
      <c r="Z295" s="272">
        <v>8.8000000000000007</v>
      </c>
      <c r="AA295" s="272">
        <v>8.3000000000000007</v>
      </c>
      <c r="AB295" s="272" t="s">
        <v>1412</v>
      </c>
      <c r="AC295" s="272" t="s">
        <v>1413</v>
      </c>
      <c r="AD295" s="272" t="s">
        <v>605</v>
      </c>
      <c r="AE295" s="365" t="s">
        <v>612</v>
      </c>
      <c r="AF295" s="361"/>
      <c r="AG295" s="272" t="s">
        <v>1327</v>
      </c>
      <c r="AH295" s="400"/>
      <c r="AI295" s="272"/>
      <c r="AJ295" s="361" t="s">
        <v>650</v>
      </c>
      <c r="AK295" s="272" t="s">
        <v>1084</v>
      </c>
      <c r="AL295" s="361" t="s">
        <v>682</v>
      </c>
      <c r="AM295" s="415" t="s">
        <v>1446</v>
      </c>
      <c r="AN295" s="415" t="s">
        <v>1416</v>
      </c>
      <c r="AO295" s="274" t="s">
        <v>1440</v>
      </c>
      <c r="AP295" s="337" t="s">
        <v>1431</v>
      </c>
      <c r="AQ295" s="415"/>
      <c r="AR295" s="272" t="s">
        <v>622</v>
      </c>
      <c r="AS295" s="272" t="s">
        <v>1419</v>
      </c>
      <c r="AT295" s="342"/>
    </row>
    <row r="296" spans="1:46" s="412" customFormat="1" ht="15" customHeight="1">
      <c r="A296" s="270">
        <v>1305</v>
      </c>
      <c r="B296" s="269" t="s">
        <v>758</v>
      </c>
      <c r="C296" s="270" t="s">
        <v>350</v>
      </c>
      <c r="D296" s="270" t="s">
        <v>317</v>
      </c>
      <c r="E296" s="400">
        <v>2</v>
      </c>
      <c r="F296" s="400" t="s">
        <v>480</v>
      </c>
      <c r="G296" s="413"/>
      <c r="H296" s="270" t="s">
        <v>211</v>
      </c>
      <c r="I296" s="270" t="s">
        <v>484</v>
      </c>
      <c r="J296" s="557" t="s">
        <v>219</v>
      </c>
      <c r="K296" s="414"/>
      <c r="L296" s="557"/>
      <c r="M296" s="557"/>
      <c r="N296" s="550">
        <v>43735</v>
      </c>
      <c r="O296" s="552">
        <v>43777</v>
      </c>
      <c r="P296" s="558">
        <v>43819</v>
      </c>
      <c r="Q296" s="556">
        <v>43825</v>
      </c>
      <c r="R296" s="570">
        <v>43845</v>
      </c>
      <c r="S296" s="348" t="s">
        <v>185</v>
      </c>
      <c r="T296" s="272" t="s">
        <v>581</v>
      </c>
      <c r="U296" s="272" t="s">
        <v>582</v>
      </c>
      <c r="V296" s="272" t="s">
        <v>713</v>
      </c>
      <c r="W296" s="272" t="s">
        <v>1382</v>
      </c>
      <c r="X296" s="273">
        <v>9.3000000000000007</v>
      </c>
      <c r="Y296" s="272" t="s">
        <v>1411</v>
      </c>
      <c r="Z296" s="272">
        <v>8.8000000000000007</v>
      </c>
      <c r="AA296" s="272">
        <v>8.3000000000000007</v>
      </c>
      <c r="AB296" s="272" t="s">
        <v>1412</v>
      </c>
      <c r="AC296" s="272" t="s">
        <v>1413</v>
      </c>
      <c r="AD296" s="272" t="s">
        <v>605</v>
      </c>
      <c r="AE296" s="365" t="s">
        <v>612</v>
      </c>
      <c r="AF296" s="361"/>
      <c r="AG296" s="272" t="s">
        <v>1327</v>
      </c>
      <c r="AH296" s="400"/>
      <c r="AI296" s="272"/>
      <c r="AJ296" s="361" t="s">
        <v>650</v>
      </c>
      <c r="AK296" s="272" t="s">
        <v>1084</v>
      </c>
      <c r="AL296" s="361" t="s">
        <v>682</v>
      </c>
      <c r="AM296" s="415" t="s">
        <v>1446</v>
      </c>
      <c r="AN296" s="415" t="s">
        <v>1416</v>
      </c>
      <c r="AO296" s="274" t="s">
        <v>1440</v>
      </c>
      <c r="AP296" s="337" t="s">
        <v>1431</v>
      </c>
      <c r="AQ296" s="415"/>
      <c r="AR296" s="272" t="s">
        <v>622</v>
      </c>
      <c r="AS296" s="272" t="s">
        <v>1419</v>
      </c>
      <c r="AT296" s="342"/>
    </row>
    <row r="297" spans="1:46" s="412" customFormat="1" ht="15" customHeight="1">
      <c r="A297" s="270">
        <v>1310</v>
      </c>
      <c r="B297" s="269" t="s">
        <v>759</v>
      </c>
      <c r="C297" s="270" t="s">
        <v>350</v>
      </c>
      <c r="D297" s="270" t="s">
        <v>306</v>
      </c>
      <c r="E297" s="400">
        <v>2</v>
      </c>
      <c r="F297" s="400" t="s">
        <v>480</v>
      </c>
      <c r="G297" s="413"/>
      <c r="H297" s="270" t="s">
        <v>211</v>
      </c>
      <c r="I297" s="270" t="s">
        <v>484</v>
      </c>
      <c r="J297" s="557" t="s">
        <v>219</v>
      </c>
      <c r="K297" s="414"/>
      <c r="L297" s="557"/>
      <c r="M297" s="557"/>
      <c r="N297" s="550">
        <v>43735</v>
      </c>
      <c r="O297" s="552">
        <v>43777</v>
      </c>
      <c r="P297" s="558">
        <v>43819</v>
      </c>
      <c r="Q297" s="556">
        <v>43825</v>
      </c>
      <c r="R297" s="570">
        <v>43845</v>
      </c>
      <c r="S297" s="348" t="s">
        <v>185</v>
      </c>
      <c r="T297" s="272" t="s">
        <v>581</v>
      </c>
      <c r="U297" s="272" t="s">
        <v>582</v>
      </c>
      <c r="V297" s="272" t="s">
        <v>713</v>
      </c>
      <c r="W297" s="272" t="s">
        <v>1382</v>
      </c>
      <c r="X297" s="273">
        <v>9.3000000000000007</v>
      </c>
      <c r="Y297" s="272" t="s">
        <v>1411</v>
      </c>
      <c r="Z297" s="272">
        <v>8.8000000000000007</v>
      </c>
      <c r="AA297" s="272">
        <v>8.3000000000000007</v>
      </c>
      <c r="AB297" s="272" t="s">
        <v>1412</v>
      </c>
      <c r="AC297" s="272" t="s">
        <v>1413</v>
      </c>
      <c r="AD297" s="272" t="s">
        <v>605</v>
      </c>
      <c r="AE297" s="365" t="s">
        <v>612</v>
      </c>
      <c r="AF297" s="361"/>
      <c r="AG297" s="272" t="s">
        <v>1327</v>
      </c>
      <c r="AH297" s="400"/>
      <c r="AI297" s="272"/>
      <c r="AJ297" s="361" t="s">
        <v>650</v>
      </c>
      <c r="AK297" s="272" t="s">
        <v>1084</v>
      </c>
      <c r="AL297" s="361" t="s">
        <v>682</v>
      </c>
      <c r="AM297" s="415" t="s">
        <v>1446</v>
      </c>
      <c r="AN297" s="415" t="s">
        <v>1416</v>
      </c>
      <c r="AO297" s="274" t="s">
        <v>1440</v>
      </c>
      <c r="AP297" s="337" t="s">
        <v>1431</v>
      </c>
      <c r="AQ297" s="415"/>
      <c r="AR297" s="272" t="s">
        <v>622</v>
      </c>
      <c r="AS297" s="272" t="s">
        <v>1419</v>
      </c>
      <c r="AT297" s="342"/>
    </row>
    <row r="298" spans="1:46" s="338" customFormat="1" ht="15" customHeight="1">
      <c r="A298" s="269">
        <v>1315</v>
      </c>
      <c r="B298" s="269" t="s">
        <v>760</v>
      </c>
      <c r="C298" s="269" t="s">
        <v>351</v>
      </c>
      <c r="D298" s="269" t="s">
        <v>310</v>
      </c>
      <c r="E298" s="376"/>
      <c r="F298" s="269" t="s">
        <v>1305</v>
      </c>
      <c r="G298" s="339">
        <v>43384</v>
      </c>
      <c r="H298" s="269" t="s">
        <v>211</v>
      </c>
      <c r="I298" s="269" t="s">
        <v>485</v>
      </c>
      <c r="J298" s="271" t="s">
        <v>219</v>
      </c>
      <c r="K298" s="282"/>
      <c r="L298" s="271"/>
      <c r="M298" s="271"/>
      <c r="N298" s="340"/>
      <c r="O298" s="537"/>
      <c r="P298" s="284"/>
      <c r="Q298" s="282"/>
      <c r="R298" s="567"/>
      <c r="S298" s="341" t="s">
        <v>267</v>
      </c>
      <c r="T298" s="342" t="s">
        <v>211</v>
      </c>
      <c r="U298" s="337" t="s">
        <v>580</v>
      </c>
      <c r="V298" s="342"/>
      <c r="W298" s="272" t="s">
        <v>1410</v>
      </c>
      <c r="X298" s="273">
        <v>18.8</v>
      </c>
      <c r="Y298" s="342"/>
      <c r="Z298" s="345">
        <v>17.8</v>
      </c>
      <c r="AA298" s="345">
        <v>16.8</v>
      </c>
      <c r="AB298" s="342"/>
      <c r="AC298" s="342"/>
      <c r="AD298" s="342" t="s">
        <v>595</v>
      </c>
      <c r="AE298" s="616" t="s">
        <v>596</v>
      </c>
      <c r="AF298" s="342" t="s">
        <v>597</v>
      </c>
      <c r="AG298" s="507"/>
      <c r="AH298" s="344"/>
      <c r="AI298" s="342"/>
      <c r="AJ298" s="342" t="s">
        <v>650</v>
      </c>
      <c r="AK298" s="342" t="s">
        <v>651</v>
      </c>
      <c r="AL298" s="508" t="s">
        <v>679</v>
      </c>
      <c r="AM298" s="273" t="s">
        <v>691</v>
      </c>
      <c r="AN298" s="273" t="s">
        <v>1421</v>
      </c>
      <c r="AO298" s="514" t="s">
        <v>1433</v>
      </c>
      <c r="AP298" s="337" t="s">
        <v>622</v>
      </c>
      <c r="AQ298" s="337"/>
      <c r="AR298" s="337" t="s">
        <v>622</v>
      </c>
      <c r="AS298" s="517" t="s">
        <v>1423</v>
      </c>
      <c r="AT298" s="517" t="s">
        <v>1432</v>
      </c>
    </row>
    <row r="299" spans="1:46" s="66" customFormat="1" ht="15" customHeight="1">
      <c r="A299" s="269">
        <v>2026</v>
      </c>
      <c r="B299" s="269" t="s">
        <v>811</v>
      </c>
      <c r="C299" s="270" t="s">
        <v>375</v>
      </c>
      <c r="D299" s="270" t="s">
        <v>376</v>
      </c>
      <c r="E299" s="376">
        <v>2</v>
      </c>
      <c r="F299" s="269" t="s">
        <v>1305</v>
      </c>
      <c r="G299" s="269"/>
      <c r="H299" s="270" t="s">
        <v>211</v>
      </c>
      <c r="I299" s="269" t="s">
        <v>218</v>
      </c>
      <c r="J299" s="271" t="s">
        <v>489</v>
      </c>
      <c r="K299" s="282"/>
      <c r="L299" s="271"/>
      <c r="M299" s="271"/>
      <c r="N299" s="283"/>
      <c r="O299" s="537"/>
      <c r="P299" s="284"/>
      <c r="Q299" s="282"/>
      <c r="R299" s="568"/>
      <c r="S299" s="346" t="s">
        <v>220</v>
      </c>
      <c r="T299" s="337" t="s">
        <v>221</v>
      </c>
      <c r="U299" s="272" t="s">
        <v>258</v>
      </c>
      <c r="V299" s="272" t="s">
        <v>1304</v>
      </c>
      <c r="W299" s="272">
        <v>200</v>
      </c>
      <c r="X299" s="273" t="s">
        <v>622</v>
      </c>
      <c r="Y299" s="272" t="s">
        <v>1305</v>
      </c>
      <c r="Z299" s="272" t="s">
        <v>1305</v>
      </c>
      <c r="AA299" s="272" t="s">
        <v>1305</v>
      </c>
      <c r="AB299" s="347" t="s">
        <v>1306</v>
      </c>
      <c r="AC299" s="272" t="s">
        <v>1307</v>
      </c>
      <c r="AD299" s="272" t="s">
        <v>222</v>
      </c>
      <c r="AE299" s="365">
        <v>9575</v>
      </c>
      <c r="AF299" s="272" t="s">
        <v>638</v>
      </c>
      <c r="AG299" s="508" t="s">
        <v>1323</v>
      </c>
      <c r="AH299" s="270" t="s">
        <v>1318</v>
      </c>
      <c r="AI299" s="272"/>
      <c r="AJ299" s="272" t="s">
        <v>650</v>
      </c>
      <c r="AK299" s="272" t="s">
        <v>651</v>
      </c>
      <c r="AL299" s="508" t="s">
        <v>685</v>
      </c>
      <c r="AM299" s="273">
        <v>5.35</v>
      </c>
      <c r="AN299" s="273" t="s">
        <v>1248</v>
      </c>
      <c r="AO299" s="514"/>
      <c r="AP299" s="272" t="s">
        <v>694</v>
      </c>
      <c r="AQ299" s="272"/>
      <c r="AR299" s="272" t="s">
        <v>1324</v>
      </c>
      <c r="AS299" s="508" t="s">
        <v>1325</v>
      </c>
      <c r="AT299" s="508" t="s">
        <v>1326</v>
      </c>
    </row>
    <row r="300" spans="1:46" s="412" customFormat="1" ht="15" customHeight="1">
      <c r="A300" s="270">
        <v>2165</v>
      </c>
      <c r="B300" s="269" t="s">
        <v>847</v>
      </c>
      <c r="C300" s="270" t="s">
        <v>403</v>
      </c>
      <c r="D300" s="270" t="s">
        <v>1193</v>
      </c>
      <c r="E300" s="270">
        <v>2</v>
      </c>
      <c r="F300" s="270"/>
      <c r="G300" s="270"/>
      <c r="H300" s="270" t="s">
        <v>211</v>
      </c>
      <c r="I300" s="270" t="s">
        <v>1037</v>
      </c>
      <c r="J300" s="333" t="s">
        <v>489</v>
      </c>
      <c r="K300" s="326"/>
      <c r="L300" s="333"/>
      <c r="M300" s="333"/>
      <c r="N300" s="550">
        <v>43735</v>
      </c>
      <c r="O300" s="552">
        <v>43777</v>
      </c>
      <c r="P300" s="558">
        <v>43819</v>
      </c>
      <c r="Q300" s="556">
        <v>43825</v>
      </c>
      <c r="R300" s="570">
        <v>43845</v>
      </c>
      <c r="S300" s="348" t="s">
        <v>185</v>
      </c>
      <c r="T300" s="272" t="s">
        <v>581</v>
      </c>
      <c r="U300" s="272" t="s">
        <v>582</v>
      </c>
      <c r="V300" s="272" t="s">
        <v>713</v>
      </c>
      <c r="W300" s="272" t="s">
        <v>1408</v>
      </c>
      <c r="X300" s="273">
        <v>14.1</v>
      </c>
      <c r="Y300" s="272" t="s">
        <v>1411</v>
      </c>
      <c r="Z300" s="272">
        <v>13.6</v>
      </c>
      <c r="AA300" s="272">
        <v>13.1</v>
      </c>
      <c r="AB300" s="272" t="s">
        <v>1412</v>
      </c>
      <c r="AC300" s="272" t="s">
        <v>1413</v>
      </c>
      <c r="AD300" s="272" t="s">
        <v>608</v>
      </c>
      <c r="AE300" s="365" t="s">
        <v>624</v>
      </c>
      <c r="AF300" s="272"/>
      <c r="AG300" s="272" t="s">
        <v>1327</v>
      </c>
      <c r="AH300" s="270" t="s">
        <v>1356</v>
      </c>
      <c r="AI300" s="272"/>
      <c r="AJ300" s="361" t="s">
        <v>650</v>
      </c>
      <c r="AK300" s="272" t="s">
        <v>213</v>
      </c>
      <c r="AL300" s="272" t="s">
        <v>675</v>
      </c>
      <c r="AM300" s="272" t="s">
        <v>1424</v>
      </c>
      <c r="AN300" s="273" t="s">
        <v>1421</v>
      </c>
      <c r="AO300" s="274" t="s">
        <v>1425</v>
      </c>
      <c r="AP300" s="272" t="s">
        <v>1426</v>
      </c>
      <c r="AQ300" s="272"/>
      <c r="AR300" s="272" t="s">
        <v>708</v>
      </c>
      <c r="AS300" s="272" t="s">
        <v>1419</v>
      </c>
      <c r="AT300" s="272" t="s">
        <v>1423</v>
      </c>
    </row>
    <row r="301" spans="1:46" s="412" customFormat="1" ht="15" customHeight="1">
      <c r="A301" s="270">
        <v>2166</v>
      </c>
      <c r="B301" s="269" t="s">
        <v>848</v>
      </c>
      <c r="C301" s="270" t="s">
        <v>403</v>
      </c>
      <c r="D301" s="270" t="s">
        <v>382</v>
      </c>
      <c r="E301" s="270">
        <v>2</v>
      </c>
      <c r="F301" s="270"/>
      <c r="G301" s="270"/>
      <c r="H301" s="270" t="s">
        <v>211</v>
      </c>
      <c r="I301" s="270" t="s">
        <v>1037</v>
      </c>
      <c r="J301" s="333" t="s">
        <v>489</v>
      </c>
      <c r="K301" s="326"/>
      <c r="L301" s="333"/>
      <c r="M301" s="333"/>
      <c r="N301" s="550">
        <v>43735</v>
      </c>
      <c r="O301" s="552">
        <v>43777</v>
      </c>
      <c r="P301" s="558">
        <v>43819</v>
      </c>
      <c r="Q301" s="556">
        <v>43825</v>
      </c>
      <c r="R301" s="570">
        <v>43845</v>
      </c>
      <c r="S301" s="348" t="s">
        <v>185</v>
      </c>
      <c r="T301" s="272" t="s">
        <v>581</v>
      </c>
      <c r="U301" s="272" t="s">
        <v>582</v>
      </c>
      <c r="V301" s="272" t="s">
        <v>713</v>
      </c>
      <c r="W301" s="272" t="s">
        <v>1408</v>
      </c>
      <c r="X301" s="273">
        <v>14.1</v>
      </c>
      <c r="Y301" s="272" t="s">
        <v>1411</v>
      </c>
      <c r="Z301" s="272">
        <v>13.6</v>
      </c>
      <c r="AA301" s="272">
        <v>13.1</v>
      </c>
      <c r="AB301" s="272" t="s">
        <v>1412</v>
      </c>
      <c r="AC301" s="272" t="s">
        <v>1413</v>
      </c>
      <c r="AD301" s="272" t="s">
        <v>608</v>
      </c>
      <c r="AE301" s="365" t="s">
        <v>624</v>
      </c>
      <c r="AF301" s="272"/>
      <c r="AG301" s="272" t="s">
        <v>1327</v>
      </c>
      <c r="AH301" s="270" t="s">
        <v>1356</v>
      </c>
      <c r="AI301" s="272"/>
      <c r="AJ301" s="361" t="s">
        <v>650</v>
      </c>
      <c r="AK301" s="272" t="s">
        <v>213</v>
      </c>
      <c r="AL301" s="272" t="s">
        <v>675</v>
      </c>
      <c r="AM301" s="272" t="s">
        <v>1424</v>
      </c>
      <c r="AN301" s="273" t="s">
        <v>1421</v>
      </c>
      <c r="AO301" s="274" t="s">
        <v>1425</v>
      </c>
      <c r="AP301" s="272" t="s">
        <v>1426</v>
      </c>
      <c r="AQ301" s="272"/>
      <c r="AR301" s="272" t="s">
        <v>708</v>
      </c>
      <c r="AS301" s="272" t="s">
        <v>1419</v>
      </c>
      <c r="AT301" s="272" t="s">
        <v>1423</v>
      </c>
    </row>
    <row r="302" spans="1:46" s="412" customFormat="1" ht="15" customHeight="1">
      <c r="A302" s="270">
        <v>2180</v>
      </c>
      <c r="B302" s="269" t="s">
        <v>788</v>
      </c>
      <c r="C302" s="270" t="s">
        <v>404</v>
      </c>
      <c r="D302" s="270" t="s">
        <v>1197</v>
      </c>
      <c r="E302" s="270">
        <v>1</v>
      </c>
      <c r="F302" s="270"/>
      <c r="G302" s="270"/>
      <c r="H302" s="270" t="s">
        <v>211</v>
      </c>
      <c r="I302" s="270" t="s">
        <v>1037</v>
      </c>
      <c r="J302" s="333" t="s">
        <v>489</v>
      </c>
      <c r="K302" s="326"/>
      <c r="L302" s="333"/>
      <c r="M302" s="333"/>
      <c r="N302" s="550">
        <v>43714</v>
      </c>
      <c r="O302" s="551">
        <v>43756</v>
      </c>
      <c r="P302" s="558">
        <v>43798</v>
      </c>
      <c r="Q302" s="556">
        <v>43804</v>
      </c>
      <c r="R302" s="570">
        <v>43814</v>
      </c>
      <c r="S302" s="348" t="s">
        <v>185</v>
      </c>
      <c r="T302" s="272" t="s">
        <v>581</v>
      </c>
      <c r="U302" s="272" t="s">
        <v>582</v>
      </c>
      <c r="V302" s="350" t="s">
        <v>713</v>
      </c>
      <c r="W302" s="272"/>
      <c r="X302" s="273">
        <v>8.8000000000000007</v>
      </c>
      <c r="Y302" s="272" t="s">
        <v>1411</v>
      </c>
      <c r="Z302" s="272">
        <v>9</v>
      </c>
      <c r="AA302" s="272">
        <v>8.5</v>
      </c>
      <c r="AB302" s="272" t="s">
        <v>1412</v>
      </c>
      <c r="AC302" s="272" t="s">
        <v>1413</v>
      </c>
      <c r="AD302" s="272" t="s">
        <v>608</v>
      </c>
      <c r="AE302" s="365" t="s">
        <v>613</v>
      </c>
      <c r="AF302" s="272" t="s">
        <v>637</v>
      </c>
      <c r="AG302" s="272" t="s">
        <v>1327</v>
      </c>
      <c r="AH302" s="270" t="s">
        <v>1357</v>
      </c>
      <c r="AI302" s="272"/>
      <c r="AJ302" s="361" t="s">
        <v>650</v>
      </c>
      <c r="AK302" s="272" t="s">
        <v>213</v>
      </c>
      <c r="AL302" s="272" t="s">
        <v>677</v>
      </c>
      <c r="AM302" s="272" t="s">
        <v>693</v>
      </c>
      <c r="AN302" s="273" t="s">
        <v>1421</v>
      </c>
      <c r="AO302" s="274" t="s">
        <v>1417</v>
      </c>
      <c r="AP302" s="272" t="s">
        <v>1431</v>
      </c>
      <c r="AQ302" s="272"/>
      <c r="AR302" s="350" t="s">
        <v>708</v>
      </c>
      <c r="AS302" s="272" t="s">
        <v>1419</v>
      </c>
      <c r="AT302" s="350" t="s">
        <v>1432</v>
      </c>
    </row>
    <row r="303" spans="1:46" s="412" customFormat="1" ht="15" customHeight="1">
      <c r="A303" s="270">
        <v>2185</v>
      </c>
      <c r="B303" s="269" t="s">
        <v>789</v>
      </c>
      <c r="C303" s="270" t="s">
        <v>404</v>
      </c>
      <c r="D303" s="270" t="s">
        <v>405</v>
      </c>
      <c r="E303" s="270">
        <v>1</v>
      </c>
      <c r="F303" s="270"/>
      <c r="G303" s="270"/>
      <c r="H303" s="270" t="s">
        <v>211</v>
      </c>
      <c r="I303" s="270" t="s">
        <v>1037</v>
      </c>
      <c r="J303" s="333" t="s">
        <v>489</v>
      </c>
      <c r="K303" s="326"/>
      <c r="L303" s="333"/>
      <c r="M303" s="333"/>
      <c r="N303" s="550">
        <v>43714</v>
      </c>
      <c r="O303" s="551">
        <v>43756</v>
      </c>
      <c r="P303" s="558">
        <v>43798</v>
      </c>
      <c r="Q303" s="556">
        <v>43804</v>
      </c>
      <c r="R303" s="570">
        <v>43814</v>
      </c>
      <c r="S303" s="348" t="s">
        <v>185</v>
      </c>
      <c r="T303" s="272" t="s">
        <v>581</v>
      </c>
      <c r="U303" s="272" t="s">
        <v>582</v>
      </c>
      <c r="V303" s="350" t="s">
        <v>713</v>
      </c>
      <c r="W303" s="272"/>
      <c r="X303" s="273">
        <v>9.5</v>
      </c>
      <c r="Y303" s="272" t="s">
        <v>1411</v>
      </c>
      <c r="Z303" s="272">
        <v>12</v>
      </c>
      <c r="AA303" s="272">
        <v>11.6</v>
      </c>
      <c r="AB303" s="272" t="s">
        <v>1412</v>
      </c>
      <c r="AC303" s="272" t="s">
        <v>1413</v>
      </c>
      <c r="AD303" s="272" t="s">
        <v>608</v>
      </c>
      <c r="AE303" s="365" t="s">
        <v>613</v>
      </c>
      <c r="AF303" s="272" t="s">
        <v>637</v>
      </c>
      <c r="AG303" s="272" t="s">
        <v>1327</v>
      </c>
      <c r="AH303" s="270" t="s">
        <v>1356</v>
      </c>
      <c r="AI303" s="272"/>
      <c r="AJ303" s="361" t="s">
        <v>650</v>
      </c>
      <c r="AK303" s="272" t="s">
        <v>213</v>
      </c>
      <c r="AL303" s="272" t="s">
        <v>677</v>
      </c>
      <c r="AM303" s="272" t="s">
        <v>1429</v>
      </c>
      <c r="AN303" s="273" t="s">
        <v>1421</v>
      </c>
      <c r="AO303" s="274" t="s">
        <v>1417</v>
      </c>
      <c r="AP303" s="272" t="s">
        <v>1431</v>
      </c>
      <c r="AQ303" s="272"/>
      <c r="AR303" s="350" t="s">
        <v>708</v>
      </c>
      <c r="AS303" s="272" t="s">
        <v>1419</v>
      </c>
      <c r="AT303" s="350" t="s">
        <v>1423</v>
      </c>
    </row>
    <row r="304" spans="1:46" s="412" customFormat="1" ht="15" customHeight="1">
      <c r="A304" s="270">
        <v>2190</v>
      </c>
      <c r="B304" s="269" t="s">
        <v>790</v>
      </c>
      <c r="C304" s="270" t="s">
        <v>404</v>
      </c>
      <c r="D304" s="270" t="s">
        <v>406</v>
      </c>
      <c r="E304" s="270">
        <v>1</v>
      </c>
      <c r="F304" s="270"/>
      <c r="G304" s="270"/>
      <c r="H304" s="270" t="s">
        <v>211</v>
      </c>
      <c r="I304" s="270" t="s">
        <v>1037</v>
      </c>
      <c r="J304" s="333" t="s">
        <v>489</v>
      </c>
      <c r="K304" s="326"/>
      <c r="L304" s="333"/>
      <c r="M304" s="333"/>
      <c r="N304" s="550">
        <v>43714</v>
      </c>
      <c r="O304" s="551">
        <v>43756</v>
      </c>
      <c r="P304" s="558">
        <v>43798</v>
      </c>
      <c r="Q304" s="556">
        <v>43804</v>
      </c>
      <c r="R304" s="570">
        <v>43814</v>
      </c>
      <c r="S304" s="348" t="s">
        <v>185</v>
      </c>
      <c r="T304" s="272" t="s">
        <v>581</v>
      </c>
      <c r="U304" s="272" t="s">
        <v>582</v>
      </c>
      <c r="V304" s="350" t="s">
        <v>713</v>
      </c>
      <c r="W304" s="272"/>
      <c r="X304" s="273">
        <v>12.4</v>
      </c>
      <c r="Y304" s="272" t="s">
        <v>1411</v>
      </c>
      <c r="Z304" s="272">
        <v>12</v>
      </c>
      <c r="AA304" s="272">
        <v>11.6</v>
      </c>
      <c r="AB304" s="272" t="s">
        <v>1412</v>
      </c>
      <c r="AC304" s="272" t="s">
        <v>1413</v>
      </c>
      <c r="AD304" s="272" t="s">
        <v>608</v>
      </c>
      <c r="AE304" s="365" t="s">
        <v>613</v>
      </c>
      <c r="AF304" s="272" t="s">
        <v>637</v>
      </c>
      <c r="AG304" s="272" t="s">
        <v>1327</v>
      </c>
      <c r="AH304" s="270" t="s">
        <v>1356</v>
      </c>
      <c r="AI304" s="272"/>
      <c r="AJ304" s="361" t="s">
        <v>650</v>
      </c>
      <c r="AK304" s="272" t="s">
        <v>213</v>
      </c>
      <c r="AL304" s="272" t="s">
        <v>677</v>
      </c>
      <c r="AM304" s="272" t="s">
        <v>1429</v>
      </c>
      <c r="AN304" s="273" t="s">
        <v>1421</v>
      </c>
      <c r="AO304" s="274" t="s">
        <v>1417</v>
      </c>
      <c r="AP304" s="272" t="s">
        <v>1431</v>
      </c>
      <c r="AQ304" s="272"/>
      <c r="AR304" s="350" t="s">
        <v>708</v>
      </c>
      <c r="AS304" s="272" t="s">
        <v>1419</v>
      </c>
      <c r="AT304" s="350" t="s">
        <v>1423</v>
      </c>
    </row>
    <row r="305" spans="1:46" s="412" customFormat="1" ht="15" customHeight="1">
      <c r="A305" s="270">
        <v>2195</v>
      </c>
      <c r="B305" s="269" t="s">
        <v>791</v>
      </c>
      <c r="C305" s="270" t="s">
        <v>404</v>
      </c>
      <c r="D305" s="270" t="s">
        <v>1194</v>
      </c>
      <c r="E305" s="270">
        <v>1</v>
      </c>
      <c r="F305" s="270"/>
      <c r="G305" s="270"/>
      <c r="H305" s="270" t="s">
        <v>211</v>
      </c>
      <c r="I305" s="270" t="s">
        <v>1037</v>
      </c>
      <c r="J305" s="333" t="s">
        <v>489</v>
      </c>
      <c r="K305" s="326"/>
      <c r="L305" s="333"/>
      <c r="M305" s="333"/>
      <c r="N305" s="550">
        <v>43714</v>
      </c>
      <c r="O305" s="551">
        <v>43756</v>
      </c>
      <c r="P305" s="558">
        <v>43798</v>
      </c>
      <c r="Q305" s="556">
        <v>43804</v>
      </c>
      <c r="R305" s="570">
        <v>43814</v>
      </c>
      <c r="S305" s="348" t="s">
        <v>185</v>
      </c>
      <c r="T305" s="272" t="s">
        <v>581</v>
      </c>
      <c r="U305" s="272" t="s">
        <v>582</v>
      </c>
      <c r="V305" s="350" t="s">
        <v>713</v>
      </c>
      <c r="W305" s="272"/>
      <c r="X305" s="273">
        <v>12.4</v>
      </c>
      <c r="Y305" s="272" t="s">
        <v>1411</v>
      </c>
      <c r="Z305" s="272">
        <v>12</v>
      </c>
      <c r="AA305" s="272">
        <v>11.6</v>
      </c>
      <c r="AB305" s="272" t="s">
        <v>1412</v>
      </c>
      <c r="AC305" s="272" t="s">
        <v>1413</v>
      </c>
      <c r="AD305" s="272" t="s">
        <v>608</v>
      </c>
      <c r="AE305" s="365" t="s">
        <v>613</v>
      </c>
      <c r="AF305" s="272" t="s">
        <v>637</v>
      </c>
      <c r="AG305" s="272" t="s">
        <v>1327</v>
      </c>
      <c r="AH305" s="270"/>
      <c r="AI305" s="272"/>
      <c r="AJ305" s="361" t="s">
        <v>650</v>
      </c>
      <c r="AK305" s="272" t="s">
        <v>213</v>
      </c>
      <c r="AL305" s="272" t="s">
        <v>677</v>
      </c>
      <c r="AM305" s="272" t="s">
        <v>1429</v>
      </c>
      <c r="AN305" s="273" t="s">
        <v>1421</v>
      </c>
      <c r="AO305" s="274" t="s">
        <v>1417</v>
      </c>
      <c r="AP305" s="272" t="s">
        <v>1431</v>
      </c>
      <c r="AQ305" s="272"/>
      <c r="AR305" s="350" t="s">
        <v>708</v>
      </c>
      <c r="AS305" s="272" t="s">
        <v>1419</v>
      </c>
      <c r="AT305" s="350" t="s">
        <v>1423</v>
      </c>
    </row>
    <row r="306" spans="1:46" s="412" customFormat="1" ht="15" customHeight="1">
      <c r="A306" s="270">
        <v>2226</v>
      </c>
      <c r="B306" s="269" t="s">
        <v>794</v>
      </c>
      <c r="C306" s="270" t="s">
        <v>404</v>
      </c>
      <c r="D306" s="270" t="s">
        <v>407</v>
      </c>
      <c r="E306" s="270">
        <v>1</v>
      </c>
      <c r="F306" s="270"/>
      <c r="G306" s="324">
        <v>43511</v>
      </c>
      <c r="H306" s="270" t="s">
        <v>211</v>
      </c>
      <c r="I306" s="270" t="s">
        <v>1037</v>
      </c>
      <c r="J306" s="333" t="s">
        <v>489</v>
      </c>
      <c r="K306" s="326"/>
      <c r="L306" s="333"/>
      <c r="M306" s="333"/>
      <c r="N306" s="550">
        <v>43714</v>
      </c>
      <c r="O306" s="551">
        <v>43756</v>
      </c>
      <c r="P306" s="558">
        <v>43798</v>
      </c>
      <c r="Q306" s="556">
        <v>43804</v>
      </c>
      <c r="R306" s="570">
        <v>43814</v>
      </c>
      <c r="S306" s="348" t="s">
        <v>185</v>
      </c>
      <c r="T306" s="272" t="s">
        <v>581</v>
      </c>
      <c r="U306" s="272" t="s">
        <v>582</v>
      </c>
      <c r="V306" s="350" t="s">
        <v>713</v>
      </c>
      <c r="W306" s="272"/>
      <c r="X306" s="273">
        <v>8.8000000000000007</v>
      </c>
      <c r="Y306" s="272" t="s">
        <v>1411</v>
      </c>
      <c r="Z306" s="272">
        <v>9</v>
      </c>
      <c r="AA306" s="272">
        <v>8.5</v>
      </c>
      <c r="AB306" s="272" t="s">
        <v>1412</v>
      </c>
      <c r="AC306" s="272" t="s">
        <v>1413</v>
      </c>
      <c r="AD306" s="272" t="s">
        <v>608</v>
      </c>
      <c r="AE306" s="365" t="s">
        <v>613</v>
      </c>
      <c r="AF306" s="272" t="s">
        <v>637</v>
      </c>
      <c r="AG306" s="272" t="s">
        <v>1327</v>
      </c>
      <c r="AH306" s="270"/>
      <c r="AI306" s="272"/>
      <c r="AJ306" s="272" t="s">
        <v>650</v>
      </c>
      <c r="AK306" s="272" t="s">
        <v>213</v>
      </c>
      <c r="AL306" s="272" t="s">
        <v>677</v>
      </c>
      <c r="AM306" s="272" t="s">
        <v>693</v>
      </c>
      <c r="AN306" s="273" t="s">
        <v>1421</v>
      </c>
      <c r="AO306" s="274" t="s">
        <v>1417</v>
      </c>
      <c r="AP306" s="272" t="s">
        <v>1431</v>
      </c>
      <c r="AQ306" s="272"/>
      <c r="AR306" s="350" t="s">
        <v>708</v>
      </c>
      <c r="AS306" s="272" t="s">
        <v>1419</v>
      </c>
      <c r="AT306" s="350" t="s">
        <v>1432</v>
      </c>
    </row>
    <row r="307" spans="1:46" s="412" customFormat="1" ht="15" customHeight="1">
      <c r="A307" s="270">
        <v>2272</v>
      </c>
      <c r="B307" s="269" t="s">
        <v>806</v>
      </c>
      <c r="C307" s="270" t="s">
        <v>404</v>
      </c>
      <c r="D307" s="270" t="s">
        <v>349</v>
      </c>
      <c r="E307" s="270">
        <v>4</v>
      </c>
      <c r="F307" s="270"/>
      <c r="G307" s="324">
        <v>43511</v>
      </c>
      <c r="H307" s="270" t="s">
        <v>211</v>
      </c>
      <c r="I307" s="270" t="s">
        <v>1037</v>
      </c>
      <c r="J307" s="333" t="s">
        <v>489</v>
      </c>
      <c r="K307" s="326"/>
      <c r="L307" s="333"/>
      <c r="M307" s="333"/>
      <c r="N307" s="550">
        <v>43777</v>
      </c>
      <c r="O307" s="551">
        <v>43840</v>
      </c>
      <c r="P307" s="558">
        <v>43889</v>
      </c>
      <c r="Q307" s="556">
        <v>43895</v>
      </c>
      <c r="R307" s="570">
        <v>43905</v>
      </c>
      <c r="S307" s="348" t="s">
        <v>185</v>
      </c>
      <c r="T307" s="272" t="s">
        <v>271</v>
      </c>
      <c r="U307" s="272" t="s">
        <v>582</v>
      </c>
      <c r="V307" s="272" t="s">
        <v>713</v>
      </c>
      <c r="W307" s="272"/>
      <c r="X307" s="273">
        <v>8.8000000000000007</v>
      </c>
      <c r="Y307" s="272" t="s">
        <v>1411</v>
      </c>
      <c r="Z307" s="272">
        <v>8.3000000000000007</v>
      </c>
      <c r="AA307" s="272">
        <v>7.8</v>
      </c>
      <c r="AB307" s="272" t="s">
        <v>1412</v>
      </c>
      <c r="AC307" s="272" t="s">
        <v>1413</v>
      </c>
      <c r="AD307" s="272" t="s">
        <v>608</v>
      </c>
      <c r="AE307" s="365" t="s">
        <v>613</v>
      </c>
      <c r="AF307" s="272" t="s">
        <v>637</v>
      </c>
      <c r="AG307" s="272" t="s">
        <v>1327</v>
      </c>
      <c r="AH307" s="270"/>
      <c r="AI307" s="272"/>
      <c r="AJ307" s="361" t="s">
        <v>650</v>
      </c>
      <c r="AK307" s="272" t="s">
        <v>213</v>
      </c>
      <c r="AL307" s="272" t="s">
        <v>677</v>
      </c>
      <c r="AM307" s="272" t="s">
        <v>1428</v>
      </c>
      <c r="AN307" s="273" t="s">
        <v>1421</v>
      </c>
      <c r="AO307" s="274" t="s">
        <v>1417</v>
      </c>
      <c r="AP307" s="272" t="s">
        <v>1431</v>
      </c>
      <c r="AQ307" s="272"/>
      <c r="AR307" s="272" t="s">
        <v>708</v>
      </c>
      <c r="AS307" s="272" t="s">
        <v>1419</v>
      </c>
      <c r="AT307" s="272" t="s">
        <v>1423</v>
      </c>
    </row>
    <row r="308" spans="1:46" s="66" customFormat="1" ht="15" customHeight="1">
      <c r="A308" s="270">
        <v>2310</v>
      </c>
      <c r="B308" s="269" t="s">
        <v>772</v>
      </c>
      <c r="C308" s="270" t="s">
        <v>417</v>
      </c>
      <c r="D308" s="270" t="s">
        <v>388</v>
      </c>
      <c r="E308" s="364">
        <v>3</v>
      </c>
      <c r="F308" s="270" t="s">
        <v>1305</v>
      </c>
      <c r="G308" s="324">
        <v>43614</v>
      </c>
      <c r="H308" s="270" t="s">
        <v>211</v>
      </c>
      <c r="I308" s="270" t="s">
        <v>486</v>
      </c>
      <c r="J308" s="333" t="s">
        <v>489</v>
      </c>
      <c r="K308" s="326"/>
      <c r="L308" s="333"/>
      <c r="M308" s="333"/>
      <c r="N308" s="352">
        <f>P308-160</f>
        <v>43702</v>
      </c>
      <c r="O308" s="335">
        <f>P308-70</f>
        <v>43792</v>
      </c>
      <c r="P308" s="336">
        <v>43862</v>
      </c>
      <c r="Q308" s="353">
        <v>43866</v>
      </c>
      <c r="R308" s="569">
        <v>43876</v>
      </c>
      <c r="S308" s="348" t="s">
        <v>583</v>
      </c>
      <c r="T308" s="272" t="s">
        <v>221</v>
      </c>
      <c r="U308" s="272" t="s">
        <v>258</v>
      </c>
      <c r="V308" s="326" t="s">
        <v>1304</v>
      </c>
      <c r="W308" s="272">
        <v>200</v>
      </c>
      <c r="X308" s="273">
        <v>21.3</v>
      </c>
      <c r="Y308" s="272" t="s">
        <v>1305</v>
      </c>
      <c r="Z308" s="272" t="s">
        <v>1305</v>
      </c>
      <c r="AA308" s="272" t="s">
        <v>1305</v>
      </c>
      <c r="AB308" s="347" t="s">
        <v>1306</v>
      </c>
      <c r="AC308" s="272" t="s">
        <v>1307</v>
      </c>
      <c r="AD308" s="272" t="s">
        <v>590</v>
      </c>
      <c r="AE308" s="365" t="s">
        <v>617</v>
      </c>
      <c r="AF308" s="272"/>
      <c r="AG308" s="508"/>
      <c r="AH308" s="270" t="s">
        <v>1339</v>
      </c>
      <c r="AI308" s="272"/>
      <c r="AJ308" s="272" t="s">
        <v>650</v>
      </c>
      <c r="AK308" s="272" t="s">
        <v>652</v>
      </c>
      <c r="AL308" s="508" t="s">
        <v>686</v>
      </c>
      <c r="AM308" s="273">
        <v>6.3</v>
      </c>
      <c r="AN308" s="273" t="s">
        <v>1244</v>
      </c>
      <c r="AO308" s="514"/>
      <c r="AP308" s="272">
        <v>1000</v>
      </c>
      <c r="AQ308" s="351">
        <v>0.7</v>
      </c>
      <c r="AR308" s="272" t="s">
        <v>711</v>
      </c>
      <c r="AS308" s="508" t="s">
        <v>1340</v>
      </c>
      <c r="AT308" s="518" t="s">
        <v>1337</v>
      </c>
    </row>
    <row r="309" spans="1:46" s="66" customFormat="1" ht="15" customHeight="1">
      <c r="A309" s="269">
        <v>3245</v>
      </c>
      <c r="B309" s="269" t="s">
        <v>827</v>
      </c>
      <c r="C309" s="270" t="s">
        <v>469</v>
      </c>
      <c r="D309" s="270" t="s">
        <v>472</v>
      </c>
      <c r="E309" s="529">
        <v>1</v>
      </c>
      <c r="F309" s="270" t="s">
        <v>1305</v>
      </c>
      <c r="G309" s="324">
        <v>43614</v>
      </c>
      <c r="H309" s="270" t="s">
        <v>211</v>
      </c>
      <c r="I309" s="270" t="s">
        <v>488</v>
      </c>
      <c r="J309" s="333" t="s">
        <v>489</v>
      </c>
      <c r="K309" s="326" t="s">
        <v>1464</v>
      </c>
      <c r="L309" s="333"/>
      <c r="M309" s="333" t="s">
        <v>1467</v>
      </c>
      <c r="N309" s="334">
        <f>P309-94</f>
        <v>43677</v>
      </c>
      <c r="O309" s="335">
        <f>P309-49</f>
        <v>43722</v>
      </c>
      <c r="P309" s="336">
        <v>43771</v>
      </c>
      <c r="Q309" s="353">
        <v>43777</v>
      </c>
      <c r="R309" s="569">
        <v>43784</v>
      </c>
      <c r="S309" s="348" t="s">
        <v>267</v>
      </c>
      <c r="T309" s="272" t="s">
        <v>585</v>
      </c>
      <c r="U309" s="272" t="s">
        <v>585</v>
      </c>
      <c r="V309" s="326" t="s">
        <v>1308</v>
      </c>
      <c r="W309" s="272" t="s">
        <v>1309</v>
      </c>
      <c r="X309" s="273">
        <v>21</v>
      </c>
      <c r="Y309" s="272" t="s">
        <v>1310</v>
      </c>
      <c r="Z309" s="349">
        <v>21</v>
      </c>
      <c r="AA309" s="349">
        <v>20.5</v>
      </c>
      <c r="AB309" s="350" t="s">
        <v>1311</v>
      </c>
      <c r="AC309" s="350" t="s">
        <v>1312</v>
      </c>
      <c r="AD309" s="272" t="s">
        <v>145</v>
      </c>
      <c r="AE309" s="616" t="s">
        <v>7</v>
      </c>
      <c r="AF309" s="272" t="s">
        <v>645</v>
      </c>
      <c r="AG309" s="517" t="s">
        <v>1327</v>
      </c>
      <c r="AH309" s="270"/>
      <c r="AI309" s="272"/>
      <c r="AJ309" s="272" t="s">
        <v>660</v>
      </c>
      <c r="AK309" s="272" t="s">
        <v>1179</v>
      </c>
      <c r="AL309" s="508" t="s">
        <v>688</v>
      </c>
      <c r="AM309" s="273">
        <v>4.5</v>
      </c>
      <c r="AN309" s="273" t="s">
        <v>1256</v>
      </c>
      <c r="AO309" s="514"/>
      <c r="AP309" s="272">
        <v>3000</v>
      </c>
      <c r="AQ309" s="272" t="s">
        <v>1328</v>
      </c>
      <c r="AR309" s="272" t="s">
        <v>1329</v>
      </c>
      <c r="AS309" s="517" t="s">
        <v>1331</v>
      </c>
      <c r="AT309" s="508" t="s">
        <v>1330</v>
      </c>
    </row>
    <row r="310" spans="1:46" s="412" customFormat="1" ht="15" customHeight="1">
      <c r="A310" s="269">
        <v>4035</v>
      </c>
      <c r="B310" s="269" t="s">
        <v>1077</v>
      </c>
      <c r="C310" s="270" t="s">
        <v>1079</v>
      </c>
      <c r="D310" s="270" t="s">
        <v>1080</v>
      </c>
      <c r="E310" s="270">
        <v>1</v>
      </c>
      <c r="F310" s="270"/>
      <c r="G310" s="354">
        <v>43542</v>
      </c>
      <c r="H310" s="270" t="s">
        <v>981</v>
      </c>
      <c r="I310" s="270" t="s">
        <v>481</v>
      </c>
      <c r="J310" s="333" t="s">
        <v>219</v>
      </c>
      <c r="K310" s="326"/>
      <c r="L310" s="333"/>
      <c r="M310" s="333"/>
      <c r="N310" s="572"/>
      <c r="O310" s="573"/>
      <c r="P310" s="405"/>
      <c r="Q310" s="333"/>
      <c r="R310" s="285">
        <v>43814</v>
      </c>
      <c r="S310" s="348" t="s">
        <v>259</v>
      </c>
      <c r="T310" s="272" t="s">
        <v>271</v>
      </c>
      <c r="U310" s="272" t="s">
        <v>261</v>
      </c>
      <c r="V310" s="272"/>
      <c r="W310" s="272"/>
      <c r="X310" s="273">
        <v>39.9</v>
      </c>
      <c r="Y310" s="272"/>
      <c r="Z310" s="272"/>
      <c r="AA310" s="272"/>
      <c r="AB310" s="272"/>
      <c r="AC310" s="272"/>
      <c r="AD310" s="272" t="s">
        <v>598</v>
      </c>
      <c r="AE310" s="365" t="s">
        <v>1083</v>
      </c>
      <c r="AF310" s="272"/>
      <c r="AG310" s="272"/>
      <c r="AH310" s="270"/>
      <c r="AI310" s="361"/>
      <c r="AJ310" s="361" t="s">
        <v>650</v>
      </c>
      <c r="AK310" s="272" t="s">
        <v>1084</v>
      </c>
      <c r="AL310" s="272" t="s">
        <v>1085</v>
      </c>
      <c r="AM310" s="273">
        <v>4.0999999999999996</v>
      </c>
      <c r="AN310" s="273"/>
      <c r="AO310" s="274">
        <v>2.35</v>
      </c>
      <c r="AP310" s="272"/>
      <c r="AQ310" s="272"/>
      <c r="AR310" s="272"/>
      <c r="AS310" s="272"/>
      <c r="AT310" s="272"/>
    </row>
    <row r="311" spans="1:46" s="66" customFormat="1" ht="15" customHeight="1">
      <c r="A311" s="269">
        <v>4050</v>
      </c>
      <c r="B311" s="269" t="s">
        <v>1146</v>
      </c>
      <c r="C311" s="270" t="s">
        <v>1147</v>
      </c>
      <c r="D311" s="270" t="s">
        <v>1123</v>
      </c>
      <c r="E311" s="364" t="s">
        <v>1092</v>
      </c>
      <c r="F311" s="270" t="s">
        <v>1305</v>
      </c>
      <c r="G311" s="354">
        <v>43542</v>
      </c>
      <c r="H311" s="270" t="s">
        <v>981</v>
      </c>
      <c r="I311" s="270" t="s">
        <v>488</v>
      </c>
      <c r="J311" s="333" t="s">
        <v>489</v>
      </c>
      <c r="K311" s="355"/>
      <c r="L311" s="356"/>
      <c r="M311" s="356"/>
      <c r="N311" s="283" t="s">
        <v>1305</v>
      </c>
      <c r="O311" s="357" t="s">
        <v>1305</v>
      </c>
      <c r="P311" s="359" t="s">
        <v>1305</v>
      </c>
      <c r="Q311" s="285" t="s">
        <v>1305</v>
      </c>
      <c r="R311" s="568">
        <v>43784</v>
      </c>
      <c r="S311" s="348" t="s">
        <v>220</v>
      </c>
      <c r="T311" s="272" t="s">
        <v>221</v>
      </c>
      <c r="U311" s="272" t="s">
        <v>258</v>
      </c>
      <c r="V311" s="326" t="s">
        <v>1303</v>
      </c>
      <c r="W311" s="272">
        <v>200</v>
      </c>
      <c r="X311" s="273">
        <v>25</v>
      </c>
      <c r="Y311" s="272" t="s">
        <v>1305</v>
      </c>
      <c r="Z311" s="272" t="s">
        <v>1305</v>
      </c>
      <c r="AA311" s="272" t="s">
        <v>1305</v>
      </c>
      <c r="AB311" s="347" t="s">
        <v>1306</v>
      </c>
      <c r="AC311" s="272" t="s">
        <v>1307</v>
      </c>
      <c r="AD311" s="272" t="s">
        <v>592</v>
      </c>
      <c r="AE311" s="365" t="s">
        <v>1148</v>
      </c>
      <c r="AF311" s="272" t="s">
        <v>1149</v>
      </c>
      <c r="AG311" s="508"/>
      <c r="AH311" s="270"/>
      <c r="AI311" s="272"/>
      <c r="AJ311" s="272" t="s">
        <v>650</v>
      </c>
      <c r="AK311" s="272" t="s">
        <v>213</v>
      </c>
      <c r="AL311" s="508" t="s">
        <v>214</v>
      </c>
      <c r="AM311" s="273">
        <v>5.55</v>
      </c>
      <c r="AN311" s="273" t="s">
        <v>1259</v>
      </c>
      <c r="AO311" s="514">
        <v>2.48</v>
      </c>
      <c r="AP311" s="272"/>
      <c r="AQ311" s="272"/>
      <c r="AR311" s="272"/>
      <c r="AS311" s="508" t="s">
        <v>1521</v>
      </c>
      <c r="AT311" s="508"/>
    </row>
    <row r="312" spans="1:46" s="66" customFormat="1" ht="15" customHeight="1">
      <c r="A312" s="269">
        <v>4055</v>
      </c>
      <c r="B312" s="269" t="s">
        <v>1121</v>
      </c>
      <c r="C312" s="270" t="s">
        <v>1122</v>
      </c>
      <c r="D312" s="270" t="s">
        <v>1123</v>
      </c>
      <c r="E312" s="364" t="s">
        <v>1092</v>
      </c>
      <c r="F312" s="270" t="s">
        <v>1305</v>
      </c>
      <c r="G312" s="354">
        <v>43542</v>
      </c>
      <c r="H312" s="270" t="s">
        <v>981</v>
      </c>
      <c r="I312" s="270" t="s">
        <v>488</v>
      </c>
      <c r="J312" s="333" t="s">
        <v>489</v>
      </c>
      <c r="K312" s="355"/>
      <c r="L312" s="356"/>
      <c r="M312" s="356"/>
      <c r="N312" s="283" t="s">
        <v>1305</v>
      </c>
      <c r="O312" s="357" t="s">
        <v>1305</v>
      </c>
      <c r="P312" s="359" t="s">
        <v>1305</v>
      </c>
      <c r="Q312" s="360" t="s">
        <v>1305</v>
      </c>
      <c r="R312" s="568">
        <v>43784</v>
      </c>
      <c r="S312" s="348" t="s">
        <v>220</v>
      </c>
      <c r="T312" s="272" t="s">
        <v>221</v>
      </c>
      <c r="U312" s="272" t="s">
        <v>258</v>
      </c>
      <c r="V312" s="326" t="s">
        <v>1303</v>
      </c>
      <c r="W312" s="272">
        <v>200</v>
      </c>
      <c r="X312" s="273">
        <v>25.5</v>
      </c>
      <c r="Y312" s="272" t="s">
        <v>1305</v>
      </c>
      <c r="Z312" s="272" t="s">
        <v>1305</v>
      </c>
      <c r="AA312" s="272" t="s">
        <v>1305</v>
      </c>
      <c r="AB312" s="347" t="s">
        <v>1306</v>
      </c>
      <c r="AC312" s="272" t="s">
        <v>1307</v>
      </c>
      <c r="AD312" s="272" t="s">
        <v>592</v>
      </c>
      <c r="AE312" s="365" t="s">
        <v>1125</v>
      </c>
      <c r="AF312" s="272"/>
      <c r="AG312" s="508"/>
      <c r="AH312" s="270"/>
      <c r="AI312" s="272"/>
      <c r="AJ312" s="272" t="s">
        <v>650</v>
      </c>
      <c r="AK312" s="272" t="s">
        <v>213</v>
      </c>
      <c r="AL312" s="508" t="s">
        <v>214</v>
      </c>
      <c r="AM312" s="273">
        <v>5.55</v>
      </c>
      <c r="AN312" s="273" t="s">
        <v>1259</v>
      </c>
      <c r="AO312" s="514">
        <v>2.5299999999999998</v>
      </c>
      <c r="AP312" s="272"/>
      <c r="AQ312" s="272"/>
      <c r="AR312" s="272"/>
      <c r="AS312" s="508" t="s">
        <v>1521</v>
      </c>
      <c r="AT312" s="508"/>
    </row>
    <row r="313" spans="1:46" s="66" customFormat="1" ht="15" customHeight="1">
      <c r="A313" s="269">
        <v>4065</v>
      </c>
      <c r="B313" s="269" t="s">
        <v>965</v>
      </c>
      <c r="C313" s="270" t="s">
        <v>458</v>
      </c>
      <c r="D313" s="270" t="s">
        <v>442</v>
      </c>
      <c r="E313" s="364">
        <v>2</v>
      </c>
      <c r="F313" s="270" t="s">
        <v>1305</v>
      </c>
      <c r="G313" s="354" t="s">
        <v>1594</v>
      </c>
      <c r="H313" s="270" t="s">
        <v>968</v>
      </c>
      <c r="I313" s="270" t="s">
        <v>488</v>
      </c>
      <c r="J313" s="333" t="s">
        <v>489</v>
      </c>
      <c r="K313" s="326" t="s">
        <v>1475</v>
      </c>
      <c r="L313" s="356"/>
      <c r="M313" s="356" t="s">
        <v>1472</v>
      </c>
      <c r="N313" s="352">
        <f>O313-54</f>
        <v>43689</v>
      </c>
      <c r="O313" s="449">
        <v>43743</v>
      </c>
      <c r="P313" s="359">
        <v>43834</v>
      </c>
      <c r="Q313" s="360">
        <v>43838</v>
      </c>
      <c r="R313" s="568">
        <v>43845</v>
      </c>
      <c r="S313" s="348" t="s">
        <v>220</v>
      </c>
      <c r="T313" s="272" t="s">
        <v>221</v>
      </c>
      <c r="U313" s="272" t="s">
        <v>258</v>
      </c>
      <c r="V313" s="326" t="s">
        <v>1303</v>
      </c>
      <c r="W313" s="272">
        <v>200</v>
      </c>
      <c r="X313" s="273">
        <v>25.45</v>
      </c>
      <c r="Y313" s="272" t="s">
        <v>1305</v>
      </c>
      <c r="Z313" s="272" t="s">
        <v>1305</v>
      </c>
      <c r="AA313" s="272" t="s">
        <v>1305</v>
      </c>
      <c r="AB313" s="347" t="s">
        <v>1306</v>
      </c>
      <c r="AC313" s="272" t="s">
        <v>1307</v>
      </c>
      <c r="AD313" s="272" t="s">
        <v>145</v>
      </c>
      <c r="AE313" s="365" t="s">
        <v>957</v>
      </c>
      <c r="AF313" s="272" t="s">
        <v>958</v>
      </c>
      <c r="AG313" s="517" t="s">
        <v>1327</v>
      </c>
      <c r="AH313" s="270"/>
      <c r="AI313" s="361"/>
      <c r="AJ313" s="272" t="s">
        <v>658</v>
      </c>
      <c r="AK313" s="272" t="s">
        <v>959</v>
      </c>
      <c r="AL313" s="508" t="s">
        <v>214</v>
      </c>
      <c r="AM313" s="273">
        <v>5.3</v>
      </c>
      <c r="AN313" s="273" t="s">
        <v>1253</v>
      </c>
      <c r="AO313" s="514">
        <v>1.5</v>
      </c>
      <c r="AP313" s="272">
        <v>3000</v>
      </c>
      <c r="AQ313" s="272" t="s">
        <v>1328</v>
      </c>
      <c r="AR313" s="272" t="s">
        <v>1329</v>
      </c>
      <c r="AS313" s="517" t="s">
        <v>1331</v>
      </c>
      <c r="AT313" s="508" t="s">
        <v>1330</v>
      </c>
    </row>
    <row r="314" spans="1:46" s="66" customFormat="1" ht="15" customHeight="1">
      <c r="A314" s="269">
        <v>4080</v>
      </c>
      <c r="B314" s="269" t="s">
        <v>1014</v>
      </c>
      <c r="C314" s="270" t="s">
        <v>1006</v>
      </c>
      <c r="D314" s="270" t="s">
        <v>1015</v>
      </c>
      <c r="E314" s="364" t="s">
        <v>1092</v>
      </c>
      <c r="F314" s="270" t="s">
        <v>1305</v>
      </c>
      <c r="G314" s="354">
        <v>43542</v>
      </c>
      <c r="H314" s="270" t="s">
        <v>981</v>
      </c>
      <c r="I314" s="270" t="s">
        <v>488</v>
      </c>
      <c r="J314" s="333" t="s">
        <v>219</v>
      </c>
      <c r="K314" s="326"/>
      <c r="L314" s="333"/>
      <c r="M314" s="333"/>
      <c r="N314" s="283" t="s">
        <v>1305</v>
      </c>
      <c r="O314" s="357" t="s">
        <v>1305</v>
      </c>
      <c r="P314" s="336" t="s">
        <v>1305</v>
      </c>
      <c r="Q314" s="353" t="s">
        <v>1305</v>
      </c>
      <c r="R314" s="568">
        <v>43814</v>
      </c>
      <c r="S314" s="348" t="s">
        <v>220</v>
      </c>
      <c r="T314" s="272" t="s">
        <v>221</v>
      </c>
      <c r="U314" s="272" t="s">
        <v>258</v>
      </c>
      <c r="V314" s="347" t="s">
        <v>1304</v>
      </c>
      <c r="W314" s="272">
        <v>200</v>
      </c>
      <c r="X314" s="273">
        <v>18.2</v>
      </c>
      <c r="Y314" s="272" t="s">
        <v>1305</v>
      </c>
      <c r="Z314" s="272" t="s">
        <v>1305</v>
      </c>
      <c r="AA314" s="272" t="s">
        <v>1305</v>
      </c>
      <c r="AB314" s="347" t="s">
        <v>1306</v>
      </c>
      <c r="AC314" s="272" t="s">
        <v>1307</v>
      </c>
      <c r="AD314" s="272" t="s">
        <v>145</v>
      </c>
      <c r="AE314" s="365" t="s">
        <v>999</v>
      </c>
      <c r="AF314" s="272" t="s">
        <v>14</v>
      </c>
      <c r="AG314" s="517" t="s">
        <v>1327</v>
      </c>
      <c r="AH314" s="270"/>
      <c r="AI314" s="272"/>
      <c r="AJ314" s="272" t="s">
        <v>666</v>
      </c>
      <c r="AK314" s="272" t="s">
        <v>1000</v>
      </c>
      <c r="AL314" s="508" t="s">
        <v>670</v>
      </c>
      <c r="AM314" s="273">
        <v>5.2</v>
      </c>
      <c r="AN314" s="273" t="s">
        <v>1244</v>
      </c>
      <c r="AO314" s="514">
        <v>1.1200000000000001</v>
      </c>
      <c r="AP314" s="272">
        <v>3000</v>
      </c>
      <c r="AQ314" s="272" t="s">
        <v>1328</v>
      </c>
      <c r="AR314" s="272" t="s">
        <v>1329</v>
      </c>
      <c r="AS314" s="517" t="s">
        <v>1331</v>
      </c>
      <c r="AT314" s="508" t="s">
        <v>1330</v>
      </c>
    </row>
    <row r="315" spans="1:46" s="66" customFormat="1" ht="15" customHeight="1">
      <c r="A315" s="269">
        <v>4085</v>
      </c>
      <c r="B315" s="269" t="s">
        <v>1023</v>
      </c>
      <c r="C315" s="270" t="s">
        <v>458</v>
      </c>
      <c r="D315" s="270" t="s">
        <v>1015</v>
      </c>
      <c r="E315" s="364" t="s">
        <v>1092</v>
      </c>
      <c r="F315" s="270" t="s">
        <v>1305</v>
      </c>
      <c r="G315" s="354">
        <v>43542</v>
      </c>
      <c r="H315" s="270" t="s">
        <v>981</v>
      </c>
      <c r="I315" s="270" t="s">
        <v>488</v>
      </c>
      <c r="J315" s="333" t="s">
        <v>489</v>
      </c>
      <c r="K315" s="355"/>
      <c r="L315" s="356"/>
      <c r="M315" s="356"/>
      <c r="N315" s="283" t="s">
        <v>1305</v>
      </c>
      <c r="O315" s="357" t="s">
        <v>1305</v>
      </c>
      <c r="P315" s="336" t="s">
        <v>1305</v>
      </c>
      <c r="Q315" s="285" t="s">
        <v>1305</v>
      </c>
      <c r="R315" s="568">
        <v>43814</v>
      </c>
      <c r="S315" s="348" t="s">
        <v>220</v>
      </c>
      <c r="T315" s="272" t="s">
        <v>221</v>
      </c>
      <c r="U315" s="272" t="s">
        <v>258</v>
      </c>
      <c r="V315" s="347" t="s">
        <v>1304</v>
      </c>
      <c r="W315" s="272">
        <v>200</v>
      </c>
      <c r="X315" s="273">
        <v>18.2</v>
      </c>
      <c r="Y315" s="272" t="s">
        <v>1305</v>
      </c>
      <c r="Z315" s="272" t="s">
        <v>1305</v>
      </c>
      <c r="AA315" s="272" t="s">
        <v>1305</v>
      </c>
      <c r="AB315" s="347" t="s">
        <v>1306</v>
      </c>
      <c r="AC315" s="272" t="s">
        <v>1307</v>
      </c>
      <c r="AD315" s="272" t="s">
        <v>145</v>
      </c>
      <c r="AE315" s="365" t="s">
        <v>999</v>
      </c>
      <c r="AF315" s="272" t="s">
        <v>14</v>
      </c>
      <c r="AG315" s="517" t="s">
        <v>1327</v>
      </c>
      <c r="AH315" s="270"/>
      <c r="AI315" s="272"/>
      <c r="AJ315" s="272" t="s">
        <v>666</v>
      </c>
      <c r="AK315" s="272" t="s">
        <v>1000</v>
      </c>
      <c r="AL315" s="508" t="s">
        <v>670</v>
      </c>
      <c r="AM315" s="273">
        <v>5.2</v>
      </c>
      <c r="AN315" s="273" t="s">
        <v>1244</v>
      </c>
      <c r="AO315" s="514">
        <v>1.37</v>
      </c>
      <c r="AP315" s="272">
        <v>3000</v>
      </c>
      <c r="AQ315" s="272" t="s">
        <v>1328</v>
      </c>
      <c r="AR315" s="272" t="s">
        <v>1329</v>
      </c>
      <c r="AS315" s="517" t="s">
        <v>1331</v>
      </c>
      <c r="AT315" s="508" t="s">
        <v>1330</v>
      </c>
    </row>
    <row r="316" spans="1:46" s="66" customFormat="1" ht="15" customHeight="1">
      <c r="A316" s="269">
        <v>4090</v>
      </c>
      <c r="B316" s="269" t="s">
        <v>1029</v>
      </c>
      <c r="C316" s="270" t="s">
        <v>427</v>
      </c>
      <c r="D316" s="270" t="s">
        <v>1015</v>
      </c>
      <c r="E316" s="364" t="s">
        <v>1092</v>
      </c>
      <c r="F316" s="270" t="s">
        <v>1305</v>
      </c>
      <c r="G316" s="354">
        <v>43542</v>
      </c>
      <c r="H316" s="270" t="s">
        <v>981</v>
      </c>
      <c r="I316" s="270" t="s">
        <v>488</v>
      </c>
      <c r="J316" s="333" t="s">
        <v>219</v>
      </c>
      <c r="K316" s="355"/>
      <c r="L316" s="356"/>
      <c r="M316" s="356"/>
      <c r="N316" s="283" t="s">
        <v>1305</v>
      </c>
      <c r="O316" s="357" t="s">
        <v>1305</v>
      </c>
      <c r="P316" s="336" t="s">
        <v>1305</v>
      </c>
      <c r="Q316" s="285" t="s">
        <v>1305</v>
      </c>
      <c r="R316" s="569">
        <v>43814</v>
      </c>
      <c r="S316" s="348" t="s">
        <v>220</v>
      </c>
      <c r="T316" s="272" t="s">
        <v>221</v>
      </c>
      <c r="U316" s="272" t="s">
        <v>258</v>
      </c>
      <c r="V316" s="347" t="s">
        <v>1304</v>
      </c>
      <c r="W316" s="272">
        <v>200</v>
      </c>
      <c r="X316" s="273">
        <v>18.2</v>
      </c>
      <c r="Y316" s="272" t="s">
        <v>1305</v>
      </c>
      <c r="Z316" s="272" t="s">
        <v>1305</v>
      </c>
      <c r="AA316" s="272" t="s">
        <v>1305</v>
      </c>
      <c r="AB316" s="347" t="s">
        <v>1306</v>
      </c>
      <c r="AC316" s="272" t="s">
        <v>1307</v>
      </c>
      <c r="AD316" s="272" t="s">
        <v>145</v>
      </c>
      <c r="AE316" s="365" t="s">
        <v>999</v>
      </c>
      <c r="AF316" s="272" t="s">
        <v>14</v>
      </c>
      <c r="AG316" s="517" t="s">
        <v>1327</v>
      </c>
      <c r="AH316" s="270"/>
      <c r="AI316" s="272"/>
      <c r="AJ316" s="272" t="s">
        <v>666</v>
      </c>
      <c r="AK316" s="272" t="s">
        <v>1000</v>
      </c>
      <c r="AL316" s="508" t="s">
        <v>670</v>
      </c>
      <c r="AM316" s="273">
        <v>5.2</v>
      </c>
      <c r="AN316" s="273" t="s">
        <v>1244</v>
      </c>
      <c r="AO316" s="514">
        <v>1.2</v>
      </c>
      <c r="AP316" s="272">
        <v>3000</v>
      </c>
      <c r="AQ316" s="272" t="s">
        <v>1328</v>
      </c>
      <c r="AR316" s="272" t="s">
        <v>1329</v>
      </c>
      <c r="AS316" s="517" t="s">
        <v>1331</v>
      </c>
      <c r="AT316" s="508" t="s">
        <v>1330</v>
      </c>
    </row>
    <row r="317" spans="1:46" s="66" customFormat="1" ht="15" customHeight="1">
      <c r="A317" s="269">
        <v>4095</v>
      </c>
      <c r="B317" s="269" t="s">
        <v>1145</v>
      </c>
      <c r="C317" s="270" t="s">
        <v>1143</v>
      </c>
      <c r="D317" s="270" t="s">
        <v>1015</v>
      </c>
      <c r="E317" s="364" t="s">
        <v>1092</v>
      </c>
      <c r="F317" s="270" t="s">
        <v>1305</v>
      </c>
      <c r="G317" s="354">
        <v>43542</v>
      </c>
      <c r="H317" s="270" t="s">
        <v>981</v>
      </c>
      <c r="I317" s="270" t="s">
        <v>488</v>
      </c>
      <c r="J317" s="333" t="s">
        <v>219</v>
      </c>
      <c r="K317" s="326"/>
      <c r="L317" s="333"/>
      <c r="M317" s="333"/>
      <c r="N317" s="283" t="s">
        <v>1305</v>
      </c>
      <c r="O317" s="357" t="s">
        <v>1305</v>
      </c>
      <c r="P317" s="336" t="s">
        <v>1305</v>
      </c>
      <c r="Q317" s="285" t="s">
        <v>1305</v>
      </c>
      <c r="R317" s="568">
        <v>43784</v>
      </c>
      <c r="S317" s="348" t="s">
        <v>220</v>
      </c>
      <c r="T317" s="272" t="s">
        <v>221</v>
      </c>
      <c r="U317" s="272" t="s">
        <v>258</v>
      </c>
      <c r="V317" s="347" t="s">
        <v>1304</v>
      </c>
      <c r="W317" s="272">
        <v>200</v>
      </c>
      <c r="X317" s="273">
        <v>18.2</v>
      </c>
      <c r="Y317" s="272" t="s">
        <v>1305</v>
      </c>
      <c r="Z317" s="272" t="s">
        <v>1305</v>
      </c>
      <c r="AA317" s="272" t="s">
        <v>1305</v>
      </c>
      <c r="AB317" s="347" t="s">
        <v>1306</v>
      </c>
      <c r="AC317" s="272" t="s">
        <v>1307</v>
      </c>
      <c r="AD317" s="272" t="s">
        <v>145</v>
      </c>
      <c r="AE317" s="365" t="s">
        <v>999</v>
      </c>
      <c r="AF317" s="272" t="s">
        <v>14</v>
      </c>
      <c r="AG317" s="508" t="s">
        <v>1327</v>
      </c>
      <c r="AH317" s="270"/>
      <c r="AI317" s="272"/>
      <c r="AJ317" s="272" t="s">
        <v>666</v>
      </c>
      <c r="AK317" s="272" t="s">
        <v>1000</v>
      </c>
      <c r="AL317" s="508" t="s">
        <v>670</v>
      </c>
      <c r="AM317" s="273">
        <v>5.2</v>
      </c>
      <c r="AN317" s="273" t="s">
        <v>1244</v>
      </c>
      <c r="AO317" s="514">
        <v>1.3</v>
      </c>
      <c r="AP317" s="272">
        <v>3000</v>
      </c>
      <c r="AQ317" s="272" t="s">
        <v>1328</v>
      </c>
      <c r="AR317" s="272" t="s">
        <v>1329</v>
      </c>
      <c r="AS317" s="517" t="s">
        <v>1331</v>
      </c>
      <c r="AT317" s="508" t="s">
        <v>1330</v>
      </c>
    </row>
    <row r="318" spans="1:46" s="66" customFormat="1" ht="15" customHeight="1">
      <c r="A318" s="269">
        <v>4100</v>
      </c>
      <c r="B318" s="269" t="s">
        <v>1021</v>
      </c>
      <c r="C318" s="270" t="s">
        <v>460</v>
      </c>
      <c r="D318" s="270" t="s">
        <v>1015</v>
      </c>
      <c r="E318" s="364" t="s">
        <v>1092</v>
      </c>
      <c r="F318" s="270" t="s">
        <v>1305</v>
      </c>
      <c r="G318" s="354">
        <v>43542</v>
      </c>
      <c r="H318" s="270" t="s">
        <v>981</v>
      </c>
      <c r="I318" s="270" t="s">
        <v>488</v>
      </c>
      <c r="J318" s="333" t="s">
        <v>489</v>
      </c>
      <c r="K318" s="326"/>
      <c r="L318" s="333"/>
      <c r="M318" s="333"/>
      <c r="N318" s="283" t="s">
        <v>1305</v>
      </c>
      <c r="O318" s="357" t="s">
        <v>1305</v>
      </c>
      <c r="P318" s="336" t="s">
        <v>1305</v>
      </c>
      <c r="Q318" s="353" t="s">
        <v>1305</v>
      </c>
      <c r="R318" s="568">
        <v>43814</v>
      </c>
      <c r="S318" s="348" t="s">
        <v>220</v>
      </c>
      <c r="T318" s="272" t="s">
        <v>221</v>
      </c>
      <c r="U318" s="272" t="s">
        <v>258</v>
      </c>
      <c r="V318" s="347" t="s">
        <v>1304</v>
      </c>
      <c r="W318" s="272">
        <v>200</v>
      </c>
      <c r="X318" s="273">
        <v>18.2</v>
      </c>
      <c r="Y318" s="272" t="s">
        <v>1305</v>
      </c>
      <c r="Z318" s="272" t="s">
        <v>1305</v>
      </c>
      <c r="AA318" s="272" t="s">
        <v>1305</v>
      </c>
      <c r="AB318" s="347" t="s">
        <v>1306</v>
      </c>
      <c r="AC318" s="272" t="s">
        <v>1307</v>
      </c>
      <c r="AD318" s="272" t="s">
        <v>145</v>
      </c>
      <c r="AE318" s="365" t="s">
        <v>999</v>
      </c>
      <c r="AF318" s="272" t="s">
        <v>14</v>
      </c>
      <c r="AG318" s="508" t="s">
        <v>1327</v>
      </c>
      <c r="AH318" s="270"/>
      <c r="AI318" s="272"/>
      <c r="AJ318" s="272" t="s">
        <v>666</v>
      </c>
      <c r="AK318" s="272" t="s">
        <v>1000</v>
      </c>
      <c r="AL318" s="508" t="s">
        <v>670</v>
      </c>
      <c r="AM318" s="273">
        <v>5.2</v>
      </c>
      <c r="AN318" s="273" t="s">
        <v>1244</v>
      </c>
      <c r="AO318" s="514">
        <v>1.36</v>
      </c>
      <c r="AP318" s="272">
        <v>3000</v>
      </c>
      <c r="AQ318" s="272" t="s">
        <v>1328</v>
      </c>
      <c r="AR318" s="272" t="s">
        <v>1329</v>
      </c>
      <c r="AS318" s="517" t="s">
        <v>1331</v>
      </c>
      <c r="AT318" s="508" t="s">
        <v>1330</v>
      </c>
    </row>
    <row r="319" spans="1:46" s="66" customFormat="1" ht="15" customHeight="1">
      <c r="A319" s="269">
        <v>4105</v>
      </c>
      <c r="B319" s="269" t="s">
        <v>1002</v>
      </c>
      <c r="C319" s="270" t="s">
        <v>427</v>
      </c>
      <c r="D319" s="270" t="s">
        <v>1003</v>
      </c>
      <c r="E319" s="364" t="s">
        <v>1092</v>
      </c>
      <c r="F319" s="270" t="s">
        <v>1305</v>
      </c>
      <c r="G319" s="354">
        <v>43542</v>
      </c>
      <c r="H319" s="270" t="s">
        <v>981</v>
      </c>
      <c r="I319" s="270" t="s">
        <v>488</v>
      </c>
      <c r="J319" s="333" t="s">
        <v>219</v>
      </c>
      <c r="K319" s="355"/>
      <c r="L319" s="356"/>
      <c r="M319" s="356"/>
      <c r="N319" s="283" t="s">
        <v>1305</v>
      </c>
      <c r="O319" s="357" t="s">
        <v>1305</v>
      </c>
      <c r="P319" s="336" t="s">
        <v>1305</v>
      </c>
      <c r="Q319" s="285" t="s">
        <v>1305</v>
      </c>
      <c r="R319" s="569">
        <v>43814</v>
      </c>
      <c r="S319" s="348" t="s">
        <v>220</v>
      </c>
      <c r="T319" s="272" t="s">
        <v>221</v>
      </c>
      <c r="U319" s="272" t="s">
        <v>258</v>
      </c>
      <c r="V319" s="326" t="s">
        <v>1303</v>
      </c>
      <c r="W319" s="272">
        <v>200</v>
      </c>
      <c r="X319" s="273">
        <v>22.5</v>
      </c>
      <c r="Y319" s="272" t="s">
        <v>1305</v>
      </c>
      <c r="Z319" s="272" t="s">
        <v>1305</v>
      </c>
      <c r="AA319" s="272" t="s">
        <v>1305</v>
      </c>
      <c r="AB319" s="347" t="s">
        <v>1306</v>
      </c>
      <c r="AC319" s="272" t="s">
        <v>1307</v>
      </c>
      <c r="AD319" s="272" t="s">
        <v>145</v>
      </c>
      <c r="AE319" s="365" t="s">
        <v>999</v>
      </c>
      <c r="AF319" s="272" t="s">
        <v>14</v>
      </c>
      <c r="AG319" s="508" t="s">
        <v>1327</v>
      </c>
      <c r="AH319" s="270"/>
      <c r="AI319" s="272"/>
      <c r="AJ319" s="272" t="s">
        <v>666</v>
      </c>
      <c r="AK319" s="272" t="s">
        <v>1000</v>
      </c>
      <c r="AL319" s="508" t="s">
        <v>670</v>
      </c>
      <c r="AM319" s="273">
        <v>5.2</v>
      </c>
      <c r="AN319" s="273" t="s">
        <v>1244</v>
      </c>
      <c r="AO319" s="514">
        <v>1.2</v>
      </c>
      <c r="AP319" s="272">
        <v>3000</v>
      </c>
      <c r="AQ319" s="272" t="s">
        <v>1328</v>
      </c>
      <c r="AR319" s="272" t="s">
        <v>1329</v>
      </c>
      <c r="AS319" s="517" t="s">
        <v>1331</v>
      </c>
      <c r="AT319" s="508" t="s">
        <v>1330</v>
      </c>
    </row>
    <row r="320" spans="1:46" s="66" customFormat="1" ht="15" customHeight="1">
      <c r="A320" s="269">
        <v>4110</v>
      </c>
      <c r="B320" s="269" t="s">
        <v>1011</v>
      </c>
      <c r="C320" s="270" t="s">
        <v>460</v>
      </c>
      <c r="D320" s="270" t="s">
        <v>1003</v>
      </c>
      <c r="E320" s="364" t="s">
        <v>1092</v>
      </c>
      <c r="F320" s="270" t="s">
        <v>1305</v>
      </c>
      <c r="G320" s="354">
        <v>43542</v>
      </c>
      <c r="H320" s="270" t="s">
        <v>981</v>
      </c>
      <c r="I320" s="270" t="s">
        <v>488</v>
      </c>
      <c r="J320" s="333" t="s">
        <v>489</v>
      </c>
      <c r="K320" s="355"/>
      <c r="L320" s="356"/>
      <c r="M320" s="356"/>
      <c r="N320" s="283" t="s">
        <v>1305</v>
      </c>
      <c r="O320" s="357" t="s">
        <v>1305</v>
      </c>
      <c r="P320" s="336" t="s">
        <v>1305</v>
      </c>
      <c r="Q320" s="285" t="s">
        <v>1305</v>
      </c>
      <c r="R320" s="568">
        <v>43814</v>
      </c>
      <c r="S320" s="348" t="s">
        <v>220</v>
      </c>
      <c r="T320" s="272" t="s">
        <v>221</v>
      </c>
      <c r="U320" s="272" t="s">
        <v>258</v>
      </c>
      <c r="V320" s="326" t="s">
        <v>1303</v>
      </c>
      <c r="W320" s="272">
        <v>200</v>
      </c>
      <c r="X320" s="273">
        <v>23</v>
      </c>
      <c r="Y320" s="272" t="s">
        <v>1305</v>
      </c>
      <c r="Z320" s="272" t="s">
        <v>1305</v>
      </c>
      <c r="AA320" s="272" t="s">
        <v>1305</v>
      </c>
      <c r="AB320" s="347" t="s">
        <v>1306</v>
      </c>
      <c r="AC320" s="272" t="s">
        <v>1307</v>
      </c>
      <c r="AD320" s="272" t="s">
        <v>145</v>
      </c>
      <c r="AE320" s="365" t="s">
        <v>999</v>
      </c>
      <c r="AF320" s="272" t="s">
        <v>14</v>
      </c>
      <c r="AG320" s="508" t="s">
        <v>1327</v>
      </c>
      <c r="AH320" s="270"/>
      <c r="AI320" s="272"/>
      <c r="AJ320" s="272" t="s">
        <v>666</v>
      </c>
      <c r="AK320" s="272" t="s">
        <v>1000</v>
      </c>
      <c r="AL320" s="508" t="s">
        <v>670</v>
      </c>
      <c r="AM320" s="273">
        <v>5.2</v>
      </c>
      <c r="AN320" s="273" t="s">
        <v>1244</v>
      </c>
      <c r="AO320" s="514">
        <v>1.36</v>
      </c>
      <c r="AP320" s="272">
        <v>3000</v>
      </c>
      <c r="AQ320" s="272" t="s">
        <v>1328</v>
      </c>
      <c r="AR320" s="272" t="s">
        <v>1329</v>
      </c>
      <c r="AS320" s="517" t="s">
        <v>1331</v>
      </c>
      <c r="AT320" s="508" t="s">
        <v>1330</v>
      </c>
    </row>
    <row r="321" spans="1:46" s="66" customFormat="1" ht="15" customHeight="1">
      <c r="A321" s="269">
        <v>4115</v>
      </c>
      <c r="B321" s="269" t="s">
        <v>1017</v>
      </c>
      <c r="C321" s="270" t="s">
        <v>458</v>
      </c>
      <c r="D321" s="270" t="s">
        <v>1018</v>
      </c>
      <c r="E321" s="364" t="s">
        <v>1092</v>
      </c>
      <c r="F321" s="270" t="s">
        <v>1305</v>
      </c>
      <c r="G321" s="354">
        <v>43542</v>
      </c>
      <c r="H321" s="270" t="s">
        <v>981</v>
      </c>
      <c r="I321" s="270" t="s">
        <v>488</v>
      </c>
      <c r="J321" s="333" t="s">
        <v>489</v>
      </c>
      <c r="K321" s="355"/>
      <c r="L321" s="356"/>
      <c r="M321" s="356"/>
      <c r="N321" s="283" t="s">
        <v>1305</v>
      </c>
      <c r="O321" s="357" t="s">
        <v>1305</v>
      </c>
      <c r="P321" s="336" t="s">
        <v>1305</v>
      </c>
      <c r="Q321" s="285" t="s">
        <v>1305</v>
      </c>
      <c r="R321" s="568">
        <v>43814</v>
      </c>
      <c r="S321" s="348" t="s">
        <v>220</v>
      </c>
      <c r="T321" s="272" t="s">
        <v>221</v>
      </c>
      <c r="U321" s="272" t="s">
        <v>258</v>
      </c>
      <c r="V321" s="326" t="s">
        <v>1303</v>
      </c>
      <c r="W321" s="272">
        <v>200</v>
      </c>
      <c r="X321" s="273">
        <v>22.8</v>
      </c>
      <c r="Y321" s="272" t="s">
        <v>1305</v>
      </c>
      <c r="Z321" s="272" t="s">
        <v>1305</v>
      </c>
      <c r="AA321" s="272" t="s">
        <v>1305</v>
      </c>
      <c r="AB321" s="347" t="s">
        <v>1306</v>
      </c>
      <c r="AC321" s="272" t="s">
        <v>1307</v>
      </c>
      <c r="AD321" s="272" t="s">
        <v>592</v>
      </c>
      <c r="AE321" s="365" t="s">
        <v>1020</v>
      </c>
      <c r="AF321" s="272"/>
      <c r="AG321" s="508"/>
      <c r="AH321" s="270"/>
      <c r="AI321" s="272"/>
      <c r="AJ321" s="272" t="s">
        <v>666</v>
      </c>
      <c r="AK321" s="272" t="s">
        <v>667</v>
      </c>
      <c r="AL321" s="508" t="s">
        <v>670</v>
      </c>
      <c r="AM321" s="273"/>
      <c r="AN321" s="273" t="s">
        <v>1263</v>
      </c>
      <c r="AO321" s="514">
        <v>1.2</v>
      </c>
      <c r="AP321" s="272"/>
      <c r="AQ321" s="272"/>
      <c r="AR321" s="272"/>
      <c r="AS321" s="508" t="s">
        <v>1521</v>
      </c>
      <c r="AT321" s="508"/>
    </row>
    <row r="322" spans="1:46" s="66" customFormat="1" ht="15" customHeight="1">
      <c r="A322" s="269">
        <v>4120</v>
      </c>
      <c r="B322" s="269" t="s">
        <v>1025</v>
      </c>
      <c r="C322" s="270" t="s">
        <v>465</v>
      </c>
      <c r="D322" s="270" t="s">
        <v>1018</v>
      </c>
      <c r="E322" s="364" t="s">
        <v>1092</v>
      </c>
      <c r="F322" s="270" t="s">
        <v>1305</v>
      </c>
      <c r="G322" s="354">
        <v>43542</v>
      </c>
      <c r="H322" s="270" t="s">
        <v>981</v>
      </c>
      <c r="I322" s="270" t="s">
        <v>488</v>
      </c>
      <c r="J322" s="333" t="s">
        <v>489</v>
      </c>
      <c r="K322" s="355"/>
      <c r="L322" s="356"/>
      <c r="M322" s="356"/>
      <c r="N322" s="283" t="s">
        <v>1305</v>
      </c>
      <c r="O322" s="357" t="s">
        <v>1305</v>
      </c>
      <c r="P322" s="336" t="s">
        <v>1305</v>
      </c>
      <c r="Q322" s="285" t="s">
        <v>1305</v>
      </c>
      <c r="R322" s="569">
        <v>43814</v>
      </c>
      <c r="S322" s="348" t="s">
        <v>220</v>
      </c>
      <c r="T322" s="272" t="s">
        <v>221</v>
      </c>
      <c r="U322" s="272" t="s">
        <v>258</v>
      </c>
      <c r="V322" s="326" t="s">
        <v>1303</v>
      </c>
      <c r="W322" s="272">
        <v>200</v>
      </c>
      <c r="X322" s="273">
        <v>22.8</v>
      </c>
      <c r="Y322" s="272" t="s">
        <v>1305</v>
      </c>
      <c r="Z322" s="272" t="s">
        <v>1305</v>
      </c>
      <c r="AA322" s="272" t="s">
        <v>1305</v>
      </c>
      <c r="AB322" s="347" t="s">
        <v>1306</v>
      </c>
      <c r="AC322" s="272" t="s">
        <v>1307</v>
      </c>
      <c r="AD322" s="272" t="s">
        <v>592</v>
      </c>
      <c r="AE322" s="365" t="s">
        <v>1020</v>
      </c>
      <c r="AF322" s="272"/>
      <c r="AG322" s="508"/>
      <c r="AH322" s="270"/>
      <c r="AI322" s="272"/>
      <c r="AJ322" s="272" t="s">
        <v>666</v>
      </c>
      <c r="AK322" s="272" t="s">
        <v>667</v>
      </c>
      <c r="AL322" s="508" t="s">
        <v>670</v>
      </c>
      <c r="AM322" s="273"/>
      <c r="AN322" s="273" t="s">
        <v>1263</v>
      </c>
      <c r="AO322" s="514">
        <v>1.2</v>
      </c>
      <c r="AP322" s="272"/>
      <c r="AQ322" s="272"/>
      <c r="AR322" s="272"/>
      <c r="AS322" s="508" t="s">
        <v>1521</v>
      </c>
      <c r="AT322" s="508"/>
    </row>
    <row r="323" spans="1:46" s="66" customFormat="1" ht="15" customHeight="1">
      <c r="A323" s="269">
        <v>4125</v>
      </c>
      <c r="B323" s="269" t="s">
        <v>1024</v>
      </c>
      <c r="C323" s="270" t="s">
        <v>458</v>
      </c>
      <c r="D323" s="270" t="s">
        <v>468</v>
      </c>
      <c r="E323" s="364" t="s">
        <v>1092</v>
      </c>
      <c r="F323" s="270" t="s">
        <v>1305</v>
      </c>
      <c r="G323" s="354">
        <v>43542</v>
      </c>
      <c r="H323" s="270" t="s">
        <v>981</v>
      </c>
      <c r="I323" s="270" t="s">
        <v>488</v>
      </c>
      <c r="J323" s="333" t="s">
        <v>489</v>
      </c>
      <c r="K323" s="355"/>
      <c r="L323" s="356"/>
      <c r="M323" s="356"/>
      <c r="N323" s="283" t="s">
        <v>1305</v>
      </c>
      <c r="O323" s="357" t="s">
        <v>1305</v>
      </c>
      <c r="P323" s="336" t="s">
        <v>1305</v>
      </c>
      <c r="Q323" s="285" t="s">
        <v>1305</v>
      </c>
      <c r="R323" s="569">
        <v>43814</v>
      </c>
      <c r="S323" s="348" t="s">
        <v>220</v>
      </c>
      <c r="T323" s="272" t="s">
        <v>221</v>
      </c>
      <c r="U323" s="272" t="s">
        <v>258</v>
      </c>
      <c r="V323" s="326" t="s">
        <v>1303</v>
      </c>
      <c r="W323" s="272">
        <v>200</v>
      </c>
      <c r="X323" s="273">
        <v>17.8</v>
      </c>
      <c r="Y323" s="272" t="s">
        <v>1305</v>
      </c>
      <c r="Z323" s="272" t="s">
        <v>1305</v>
      </c>
      <c r="AA323" s="272" t="s">
        <v>1305</v>
      </c>
      <c r="AB323" s="347" t="s">
        <v>1306</v>
      </c>
      <c r="AC323" s="272" t="s">
        <v>1307</v>
      </c>
      <c r="AD323" s="272" t="s">
        <v>222</v>
      </c>
      <c r="AE323" s="365" t="s">
        <v>633</v>
      </c>
      <c r="AF323" s="272"/>
      <c r="AG323" s="508" t="s">
        <v>1323</v>
      </c>
      <c r="AH323" s="270" t="s">
        <v>1318</v>
      </c>
      <c r="AI323" s="272"/>
      <c r="AJ323" s="272" t="s">
        <v>666</v>
      </c>
      <c r="AK323" s="272" t="s">
        <v>667</v>
      </c>
      <c r="AL323" s="508" t="s">
        <v>670</v>
      </c>
      <c r="AM323" s="273">
        <v>4.8</v>
      </c>
      <c r="AN323" s="273" t="s">
        <v>1247</v>
      </c>
      <c r="AO323" s="514">
        <v>1.27</v>
      </c>
      <c r="AP323" s="272">
        <v>2500</v>
      </c>
      <c r="AQ323" s="272"/>
      <c r="AR323" s="272" t="s">
        <v>1324</v>
      </c>
      <c r="AS323" s="508" t="s">
        <v>1325</v>
      </c>
      <c r="AT323" s="508" t="s">
        <v>1326</v>
      </c>
    </row>
    <row r="324" spans="1:46" s="66" customFormat="1" ht="15" customHeight="1">
      <c r="A324" s="269">
        <v>4130</v>
      </c>
      <c r="B324" s="269" t="s">
        <v>976</v>
      </c>
      <c r="C324" s="270" t="s">
        <v>465</v>
      </c>
      <c r="D324" s="270" t="s">
        <v>468</v>
      </c>
      <c r="E324" s="364" t="s">
        <v>1092</v>
      </c>
      <c r="F324" s="270" t="s">
        <v>1305</v>
      </c>
      <c r="G324" s="354">
        <v>43542</v>
      </c>
      <c r="H324" s="270" t="s">
        <v>981</v>
      </c>
      <c r="I324" s="270" t="s">
        <v>488</v>
      </c>
      <c r="J324" s="333" t="s">
        <v>489</v>
      </c>
      <c r="K324" s="355"/>
      <c r="L324" s="356"/>
      <c r="M324" s="356"/>
      <c r="N324" s="283" t="s">
        <v>1305</v>
      </c>
      <c r="O324" s="357" t="s">
        <v>1305</v>
      </c>
      <c r="P324" s="336" t="s">
        <v>1305</v>
      </c>
      <c r="Q324" s="285" t="s">
        <v>1305</v>
      </c>
      <c r="R324" s="569">
        <v>43814</v>
      </c>
      <c r="S324" s="348" t="s">
        <v>220</v>
      </c>
      <c r="T324" s="272" t="s">
        <v>221</v>
      </c>
      <c r="U324" s="272" t="s">
        <v>258</v>
      </c>
      <c r="V324" s="326" t="s">
        <v>1303</v>
      </c>
      <c r="W324" s="272">
        <v>200</v>
      </c>
      <c r="X324" s="273">
        <v>17.8</v>
      </c>
      <c r="Y324" s="272" t="s">
        <v>1305</v>
      </c>
      <c r="Z324" s="272" t="s">
        <v>1305</v>
      </c>
      <c r="AA324" s="272" t="s">
        <v>1305</v>
      </c>
      <c r="AB324" s="347" t="s">
        <v>1306</v>
      </c>
      <c r="AC324" s="272" t="s">
        <v>1307</v>
      </c>
      <c r="AD324" s="272" t="s">
        <v>222</v>
      </c>
      <c r="AE324" s="365" t="s">
        <v>633</v>
      </c>
      <c r="AF324" s="272"/>
      <c r="AG324" s="508" t="s">
        <v>1323</v>
      </c>
      <c r="AH324" s="270" t="s">
        <v>1318</v>
      </c>
      <c r="AI324" s="272"/>
      <c r="AJ324" s="272" t="s">
        <v>666</v>
      </c>
      <c r="AK324" s="272" t="s">
        <v>667</v>
      </c>
      <c r="AL324" s="508" t="s">
        <v>670</v>
      </c>
      <c r="AM324" s="273">
        <v>4.8</v>
      </c>
      <c r="AN324" s="273" t="s">
        <v>1247</v>
      </c>
      <c r="AO324" s="514">
        <v>1.23</v>
      </c>
      <c r="AP324" s="272">
        <v>2500</v>
      </c>
      <c r="AQ324" s="272"/>
      <c r="AR324" s="272" t="s">
        <v>1324</v>
      </c>
      <c r="AS324" s="508" t="s">
        <v>1325</v>
      </c>
      <c r="AT324" s="508" t="s">
        <v>1326</v>
      </c>
    </row>
    <row r="325" spans="1:46" s="66" customFormat="1" ht="15" customHeight="1">
      <c r="A325" s="269">
        <v>4140</v>
      </c>
      <c r="B325" s="269" t="s">
        <v>1052</v>
      </c>
      <c r="C325" s="270" t="s">
        <v>1053</v>
      </c>
      <c r="D325" s="270" t="s">
        <v>1054</v>
      </c>
      <c r="E325" s="364" t="s">
        <v>1092</v>
      </c>
      <c r="F325" s="270" t="s">
        <v>1305</v>
      </c>
      <c r="G325" s="354">
        <v>43542</v>
      </c>
      <c r="H325" s="270" t="s">
        <v>981</v>
      </c>
      <c r="I325" s="270" t="s">
        <v>488</v>
      </c>
      <c r="J325" s="333" t="s">
        <v>489</v>
      </c>
      <c r="K325" s="355"/>
      <c r="L325" s="356"/>
      <c r="M325" s="356"/>
      <c r="N325" s="283" t="s">
        <v>1305</v>
      </c>
      <c r="O325" s="357" t="s">
        <v>1305</v>
      </c>
      <c r="P325" s="336" t="s">
        <v>1305</v>
      </c>
      <c r="Q325" s="285" t="s">
        <v>1305</v>
      </c>
      <c r="R325" s="569">
        <v>43814</v>
      </c>
      <c r="S325" s="348" t="s">
        <v>220</v>
      </c>
      <c r="T325" s="272" t="s">
        <v>221</v>
      </c>
      <c r="U325" s="272" t="s">
        <v>258</v>
      </c>
      <c r="V325" s="326" t="s">
        <v>1303</v>
      </c>
      <c r="W325" s="272">
        <v>200</v>
      </c>
      <c r="X325" s="273">
        <v>23.8</v>
      </c>
      <c r="Y325" s="272" t="s">
        <v>1305</v>
      </c>
      <c r="Z325" s="272" t="s">
        <v>1305</v>
      </c>
      <c r="AA325" s="272" t="s">
        <v>1305</v>
      </c>
      <c r="AB325" s="347" t="s">
        <v>1306</v>
      </c>
      <c r="AC325" s="272" t="s">
        <v>1307</v>
      </c>
      <c r="AD325" s="272" t="s">
        <v>592</v>
      </c>
      <c r="AE325" s="365" t="s">
        <v>109</v>
      </c>
      <c r="AF325" s="272" t="s">
        <v>1057</v>
      </c>
      <c r="AG325" s="508"/>
      <c r="AH325" s="270"/>
      <c r="AI325" s="272"/>
      <c r="AJ325" s="272" t="s">
        <v>650</v>
      </c>
      <c r="AK325" s="272" t="s">
        <v>213</v>
      </c>
      <c r="AL325" s="508" t="s">
        <v>214</v>
      </c>
      <c r="AM325" s="273">
        <v>4.95</v>
      </c>
      <c r="AN325" s="273" t="s">
        <v>1259</v>
      </c>
      <c r="AO325" s="514">
        <v>2.4700000000000002</v>
      </c>
      <c r="AP325" s="272"/>
      <c r="AQ325" s="272"/>
      <c r="AR325" s="272"/>
      <c r="AS325" s="508" t="s">
        <v>1521</v>
      </c>
      <c r="AT325" s="508"/>
    </row>
    <row r="326" spans="1:46" s="66" customFormat="1" ht="15" customHeight="1">
      <c r="A326" s="269">
        <v>4145</v>
      </c>
      <c r="B326" s="269" t="s">
        <v>1135</v>
      </c>
      <c r="C326" s="270" t="s">
        <v>1136</v>
      </c>
      <c r="D326" s="270" t="s">
        <v>1054</v>
      </c>
      <c r="E326" s="364" t="s">
        <v>1092</v>
      </c>
      <c r="F326" s="270" t="s">
        <v>1305</v>
      </c>
      <c r="G326" s="354">
        <v>43542</v>
      </c>
      <c r="H326" s="270" t="s">
        <v>981</v>
      </c>
      <c r="I326" s="270" t="s">
        <v>488</v>
      </c>
      <c r="J326" s="333" t="s">
        <v>489</v>
      </c>
      <c r="K326" s="326"/>
      <c r="L326" s="333"/>
      <c r="M326" s="333"/>
      <c r="N326" s="283" t="s">
        <v>1305</v>
      </c>
      <c r="O326" s="357" t="s">
        <v>1305</v>
      </c>
      <c r="P326" s="336" t="s">
        <v>1305</v>
      </c>
      <c r="Q326" s="285" t="s">
        <v>1305</v>
      </c>
      <c r="R326" s="568">
        <v>43784</v>
      </c>
      <c r="S326" s="348" t="s">
        <v>220</v>
      </c>
      <c r="T326" s="272" t="s">
        <v>221</v>
      </c>
      <c r="U326" s="272" t="s">
        <v>258</v>
      </c>
      <c r="V326" s="326" t="s">
        <v>1303</v>
      </c>
      <c r="W326" s="272">
        <v>200</v>
      </c>
      <c r="X326" s="273">
        <v>23.8</v>
      </c>
      <c r="Y326" s="272" t="s">
        <v>1305</v>
      </c>
      <c r="Z326" s="272" t="s">
        <v>1305</v>
      </c>
      <c r="AA326" s="272" t="s">
        <v>1305</v>
      </c>
      <c r="AB326" s="347" t="s">
        <v>1306</v>
      </c>
      <c r="AC326" s="272" t="s">
        <v>1307</v>
      </c>
      <c r="AD326" s="272" t="s">
        <v>592</v>
      </c>
      <c r="AE326" s="365" t="s">
        <v>109</v>
      </c>
      <c r="AF326" s="272" t="s">
        <v>1057</v>
      </c>
      <c r="AG326" s="508"/>
      <c r="AH326" s="270"/>
      <c r="AI326" s="272"/>
      <c r="AJ326" s="272" t="s">
        <v>650</v>
      </c>
      <c r="AK326" s="272" t="s">
        <v>213</v>
      </c>
      <c r="AL326" s="508" t="s">
        <v>214</v>
      </c>
      <c r="AM326" s="273">
        <v>4.95</v>
      </c>
      <c r="AN326" s="273" t="s">
        <v>1259</v>
      </c>
      <c r="AO326" s="514">
        <v>2.48</v>
      </c>
      <c r="AP326" s="272"/>
      <c r="AQ326" s="272"/>
      <c r="AR326" s="272"/>
      <c r="AS326" s="508" t="s">
        <v>1521</v>
      </c>
      <c r="AT326" s="508"/>
    </row>
    <row r="327" spans="1:46" s="66" customFormat="1" ht="15" customHeight="1">
      <c r="A327" s="269">
        <v>4150</v>
      </c>
      <c r="B327" s="269" t="s">
        <v>994</v>
      </c>
      <c r="C327" s="270" t="s">
        <v>427</v>
      </c>
      <c r="D327" s="270" t="s">
        <v>996</v>
      </c>
      <c r="E327" s="364" t="s">
        <v>1092</v>
      </c>
      <c r="F327" s="270" t="s">
        <v>1305</v>
      </c>
      <c r="G327" s="354">
        <v>43542</v>
      </c>
      <c r="H327" s="270" t="s">
        <v>981</v>
      </c>
      <c r="I327" s="270" t="s">
        <v>488</v>
      </c>
      <c r="J327" s="333" t="s">
        <v>219</v>
      </c>
      <c r="K327" s="326"/>
      <c r="L327" s="333"/>
      <c r="M327" s="333"/>
      <c r="N327" s="283" t="s">
        <v>1305</v>
      </c>
      <c r="O327" s="357" t="s">
        <v>1305</v>
      </c>
      <c r="P327" s="359" t="s">
        <v>1305</v>
      </c>
      <c r="Q327" s="360" t="s">
        <v>1305</v>
      </c>
      <c r="R327" s="568">
        <v>43814</v>
      </c>
      <c r="S327" s="348" t="s">
        <v>220</v>
      </c>
      <c r="T327" s="272" t="s">
        <v>221</v>
      </c>
      <c r="U327" s="272" t="s">
        <v>258</v>
      </c>
      <c r="V327" s="326" t="s">
        <v>1303</v>
      </c>
      <c r="W327" s="272">
        <v>200</v>
      </c>
      <c r="X327" s="273">
        <v>23.9</v>
      </c>
      <c r="Y327" s="272" t="s">
        <v>1305</v>
      </c>
      <c r="Z327" s="272" t="s">
        <v>1305</v>
      </c>
      <c r="AA327" s="272" t="s">
        <v>1305</v>
      </c>
      <c r="AB327" s="347" t="s">
        <v>1306</v>
      </c>
      <c r="AC327" s="272" t="s">
        <v>1307</v>
      </c>
      <c r="AD327" s="272" t="s">
        <v>145</v>
      </c>
      <c r="AE327" s="365" t="s">
        <v>999</v>
      </c>
      <c r="AF327" s="272" t="s">
        <v>14</v>
      </c>
      <c r="AG327" s="508" t="s">
        <v>1327</v>
      </c>
      <c r="AH327" s="270"/>
      <c r="AI327" s="272"/>
      <c r="AJ327" s="272" t="s">
        <v>666</v>
      </c>
      <c r="AK327" s="272" t="s">
        <v>1000</v>
      </c>
      <c r="AL327" s="508" t="s">
        <v>670</v>
      </c>
      <c r="AM327" s="273">
        <v>5.2</v>
      </c>
      <c r="AN327" s="273" t="s">
        <v>1244</v>
      </c>
      <c r="AO327" s="514">
        <v>1.1599999999999999</v>
      </c>
      <c r="AP327" s="272">
        <v>3000</v>
      </c>
      <c r="AQ327" s="272" t="s">
        <v>1328</v>
      </c>
      <c r="AR327" s="272" t="s">
        <v>1329</v>
      </c>
      <c r="AS327" s="517" t="s">
        <v>1331</v>
      </c>
      <c r="AT327" s="508" t="s">
        <v>1330</v>
      </c>
    </row>
    <row r="328" spans="1:46" s="66" customFormat="1" ht="15" customHeight="1">
      <c r="A328" s="269">
        <v>4155</v>
      </c>
      <c r="B328" s="269" t="s">
        <v>1033</v>
      </c>
      <c r="C328" s="270" t="s">
        <v>460</v>
      </c>
      <c r="D328" s="270" t="s">
        <v>996</v>
      </c>
      <c r="E328" s="364" t="s">
        <v>1092</v>
      </c>
      <c r="F328" s="270" t="s">
        <v>1305</v>
      </c>
      <c r="G328" s="354">
        <v>43542</v>
      </c>
      <c r="H328" s="270" t="s">
        <v>981</v>
      </c>
      <c r="I328" s="270" t="s">
        <v>488</v>
      </c>
      <c r="J328" s="333" t="s">
        <v>489</v>
      </c>
      <c r="K328" s="355"/>
      <c r="L328" s="356"/>
      <c r="M328" s="356"/>
      <c r="N328" s="283" t="s">
        <v>1305</v>
      </c>
      <c r="O328" s="357" t="s">
        <v>1305</v>
      </c>
      <c r="P328" s="336" t="s">
        <v>1305</v>
      </c>
      <c r="Q328" s="285" t="s">
        <v>1305</v>
      </c>
      <c r="R328" s="569">
        <v>43814</v>
      </c>
      <c r="S328" s="348" t="s">
        <v>220</v>
      </c>
      <c r="T328" s="272" t="s">
        <v>221</v>
      </c>
      <c r="U328" s="272" t="s">
        <v>258</v>
      </c>
      <c r="V328" s="326" t="s">
        <v>1303</v>
      </c>
      <c r="W328" s="272">
        <v>200</v>
      </c>
      <c r="X328" s="273">
        <v>23.9</v>
      </c>
      <c r="Y328" s="272" t="s">
        <v>1305</v>
      </c>
      <c r="Z328" s="272" t="s">
        <v>1305</v>
      </c>
      <c r="AA328" s="272" t="s">
        <v>1305</v>
      </c>
      <c r="AB328" s="347" t="s">
        <v>1306</v>
      </c>
      <c r="AC328" s="272" t="s">
        <v>1307</v>
      </c>
      <c r="AD328" s="272" t="s">
        <v>145</v>
      </c>
      <c r="AE328" s="365" t="s">
        <v>999</v>
      </c>
      <c r="AF328" s="272" t="s">
        <v>14</v>
      </c>
      <c r="AG328" s="508" t="s">
        <v>1327</v>
      </c>
      <c r="AH328" s="270"/>
      <c r="AI328" s="272"/>
      <c r="AJ328" s="272" t="s">
        <v>666</v>
      </c>
      <c r="AK328" s="272" t="s">
        <v>1000</v>
      </c>
      <c r="AL328" s="508" t="s">
        <v>670</v>
      </c>
      <c r="AM328" s="273">
        <v>5.2</v>
      </c>
      <c r="AN328" s="273" t="s">
        <v>1244</v>
      </c>
      <c r="AO328" s="514">
        <v>1.3</v>
      </c>
      <c r="AP328" s="272">
        <v>3000</v>
      </c>
      <c r="AQ328" s="272" t="s">
        <v>1328</v>
      </c>
      <c r="AR328" s="272" t="s">
        <v>1329</v>
      </c>
      <c r="AS328" s="517" t="s">
        <v>1331</v>
      </c>
      <c r="AT328" s="508" t="s">
        <v>1330</v>
      </c>
    </row>
    <row r="329" spans="1:46" s="66" customFormat="1" ht="15" customHeight="1">
      <c r="A329" s="269">
        <v>4160</v>
      </c>
      <c r="B329" s="269" t="s">
        <v>985</v>
      </c>
      <c r="C329" s="270" t="s">
        <v>460</v>
      </c>
      <c r="D329" s="270" t="s">
        <v>987</v>
      </c>
      <c r="E329" s="364" t="s">
        <v>1092</v>
      </c>
      <c r="F329" s="270" t="s">
        <v>1305</v>
      </c>
      <c r="G329" s="354">
        <v>43542</v>
      </c>
      <c r="H329" s="270" t="s">
        <v>981</v>
      </c>
      <c r="I329" s="270" t="s">
        <v>488</v>
      </c>
      <c r="J329" s="333" t="s">
        <v>489</v>
      </c>
      <c r="K329" s="355"/>
      <c r="L329" s="356"/>
      <c r="M329" s="356"/>
      <c r="N329" s="283" t="s">
        <v>1305</v>
      </c>
      <c r="O329" s="357" t="s">
        <v>1305</v>
      </c>
      <c r="P329" s="336" t="s">
        <v>1305</v>
      </c>
      <c r="Q329" s="285" t="s">
        <v>1305</v>
      </c>
      <c r="R329" s="568">
        <v>43814</v>
      </c>
      <c r="S329" s="348" t="s">
        <v>220</v>
      </c>
      <c r="T329" s="272" t="s">
        <v>221</v>
      </c>
      <c r="U329" s="272" t="s">
        <v>258</v>
      </c>
      <c r="V329" s="326" t="s">
        <v>1303</v>
      </c>
      <c r="W329" s="272">
        <v>200</v>
      </c>
      <c r="X329" s="273">
        <v>23</v>
      </c>
      <c r="Y329" s="272" t="s">
        <v>1305</v>
      </c>
      <c r="Z329" s="272" t="s">
        <v>1305</v>
      </c>
      <c r="AA329" s="272" t="s">
        <v>1305</v>
      </c>
      <c r="AB329" s="347" t="s">
        <v>1306</v>
      </c>
      <c r="AC329" s="272" t="s">
        <v>1307</v>
      </c>
      <c r="AD329" s="272" t="s">
        <v>145</v>
      </c>
      <c r="AE329" s="365" t="s">
        <v>988</v>
      </c>
      <c r="AF329" s="272" t="s">
        <v>989</v>
      </c>
      <c r="AG329" s="508" t="s">
        <v>1327</v>
      </c>
      <c r="AH329" s="270"/>
      <c r="AI329" s="361"/>
      <c r="AJ329" s="272" t="s">
        <v>990</v>
      </c>
      <c r="AK329" s="272" t="s">
        <v>991</v>
      </c>
      <c r="AL329" s="508" t="s">
        <v>992</v>
      </c>
      <c r="AM329" s="273">
        <v>4.9000000000000004</v>
      </c>
      <c r="AN329" s="273" t="s">
        <v>1258</v>
      </c>
      <c r="AO329" s="514">
        <v>1.3</v>
      </c>
      <c r="AP329" s="272">
        <v>3000</v>
      </c>
      <c r="AQ329" s="272" t="s">
        <v>1328</v>
      </c>
      <c r="AR329" s="272" t="s">
        <v>1329</v>
      </c>
      <c r="AS329" s="517" t="s">
        <v>1331</v>
      </c>
      <c r="AT329" s="508" t="s">
        <v>1330</v>
      </c>
    </row>
    <row r="330" spans="1:46" s="66" customFormat="1" ht="15" customHeight="1">
      <c r="A330" s="269">
        <v>4165</v>
      </c>
      <c r="B330" s="269" t="s">
        <v>1027</v>
      </c>
      <c r="C330" s="270" t="s">
        <v>427</v>
      </c>
      <c r="D330" s="270" t="s">
        <v>1028</v>
      </c>
      <c r="E330" s="364" t="s">
        <v>1092</v>
      </c>
      <c r="F330" s="270" t="s">
        <v>1305</v>
      </c>
      <c r="G330" s="354">
        <v>43542</v>
      </c>
      <c r="H330" s="270" t="s">
        <v>981</v>
      </c>
      <c r="I330" s="270" t="s">
        <v>488</v>
      </c>
      <c r="J330" s="333" t="s">
        <v>219</v>
      </c>
      <c r="K330" s="355"/>
      <c r="L330" s="356"/>
      <c r="M330" s="356"/>
      <c r="N330" s="283" t="s">
        <v>1305</v>
      </c>
      <c r="O330" s="357" t="s">
        <v>1305</v>
      </c>
      <c r="P330" s="336" t="s">
        <v>1305</v>
      </c>
      <c r="Q330" s="285" t="s">
        <v>1305</v>
      </c>
      <c r="R330" s="568">
        <v>43814</v>
      </c>
      <c r="S330" s="348" t="s">
        <v>220</v>
      </c>
      <c r="T330" s="272" t="s">
        <v>221</v>
      </c>
      <c r="U330" s="272" t="s">
        <v>258</v>
      </c>
      <c r="V330" s="326" t="s">
        <v>1303</v>
      </c>
      <c r="W330" s="272">
        <v>200</v>
      </c>
      <c r="X330" s="273">
        <v>22.6</v>
      </c>
      <c r="Y330" s="272" t="s">
        <v>1305</v>
      </c>
      <c r="Z330" s="272" t="s">
        <v>1305</v>
      </c>
      <c r="AA330" s="272" t="s">
        <v>1305</v>
      </c>
      <c r="AB330" s="347" t="s">
        <v>1306</v>
      </c>
      <c r="AC330" s="272" t="s">
        <v>1307</v>
      </c>
      <c r="AD330" s="272" t="s">
        <v>222</v>
      </c>
      <c r="AE330" s="365" t="s">
        <v>633</v>
      </c>
      <c r="AF330" s="272"/>
      <c r="AG330" s="508" t="s">
        <v>1323</v>
      </c>
      <c r="AH330" s="270" t="s">
        <v>1318</v>
      </c>
      <c r="AI330" s="272"/>
      <c r="AJ330" s="272" t="s">
        <v>666</v>
      </c>
      <c r="AK330" s="272" t="s">
        <v>667</v>
      </c>
      <c r="AL330" s="508" t="s">
        <v>670</v>
      </c>
      <c r="AM330" s="273">
        <v>4.8</v>
      </c>
      <c r="AN330" s="273" t="s">
        <v>1247</v>
      </c>
      <c r="AO330" s="514">
        <v>1.24</v>
      </c>
      <c r="AP330" s="272">
        <v>2500</v>
      </c>
      <c r="AQ330" s="272"/>
      <c r="AR330" s="272" t="s">
        <v>1324</v>
      </c>
      <c r="AS330" s="508" t="s">
        <v>1325</v>
      </c>
      <c r="AT330" s="508" t="s">
        <v>1326</v>
      </c>
    </row>
    <row r="331" spans="1:46" s="66" customFormat="1" ht="15" customHeight="1">
      <c r="A331" s="269">
        <v>4170</v>
      </c>
      <c r="B331" s="269" t="s">
        <v>1030</v>
      </c>
      <c r="C331" s="270" t="s">
        <v>465</v>
      </c>
      <c r="D331" s="270" t="s">
        <v>1028</v>
      </c>
      <c r="E331" s="364" t="s">
        <v>1092</v>
      </c>
      <c r="F331" s="270" t="s">
        <v>1305</v>
      </c>
      <c r="G331" s="354">
        <v>43542</v>
      </c>
      <c r="H331" s="270" t="s">
        <v>981</v>
      </c>
      <c r="I331" s="270" t="s">
        <v>488</v>
      </c>
      <c r="J331" s="333" t="s">
        <v>489</v>
      </c>
      <c r="K331" s="355"/>
      <c r="L331" s="356"/>
      <c r="M331" s="356"/>
      <c r="N331" s="283" t="s">
        <v>1305</v>
      </c>
      <c r="O331" s="357" t="s">
        <v>1305</v>
      </c>
      <c r="P331" s="336" t="s">
        <v>1305</v>
      </c>
      <c r="Q331" s="285" t="s">
        <v>1305</v>
      </c>
      <c r="R331" s="569">
        <v>43814</v>
      </c>
      <c r="S331" s="348" t="s">
        <v>220</v>
      </c>
      <c r="T331" s="272" t="s">
        <v>221</v>
      </c>
      <c r="U331" s="272" t="s">
        <v>258</v>
      </c>
      <c r="V331" s="326" t="s">
        <v>1303</v>
      </c>
      <c r="W331" s="272">
        <v>200</v>
      </c>
      <c r="X331" s="273">
        <v>22.8</v>
      </c>
      <c r="Y331" s="272" t="s">
        <v>1305</v>
      </c>
      <c r="Z331" s="272" t="s">
        <v>1305</v>
      </c>
      <c r="AA331" s="272" t="s">
        <v>1305</v>
      </c>
      <c r="AB331" s="347" t="s">
        <v>1306</v>
      </c>
      <c r="AC331" s="272" t="s">
        <v>1307</v>
      </c>
      <c r="AD331" s="272" t="s">
        <v>592</v>
      </c>
      <c r="AE331" s="365" t="s">
        <v>1020</v>
      </c>
      <c r="AF331" s="272"/>
      <c r="AG331" s="508"/>
      <c r="AH331" s="270"/>
      <c r="AI331" s="272"/>
      <c r="AJ331" s="272" t="s">
        <v>666</v>
      </c>
      <c r="AK331" s="272" t="s">
        <v>667</v>
      </c>
      <c r="AL331" s="508" t="s">
        <v>670</v>
      </c>
      <c r="AM331" s="273"/>
      <c r="AN331" s="273" t="s">
        <v>1263</v>
      </c>
      <c r="AO331" s="514">
        <v>1.23</v>
      </c>
      <c r="AP331" s="272"/>
      <c r="AQ331" s="272"/>
      <c r="AR331" s="272"/>
      <c r="AS331" s="508" t="s">
        <v>1521</v>
      </c>
      <c r="AT331" s="508"/>
    </row>
    <row r="332" spans="1:46" s="66" customFormat="1" ht="15" customHeight="1">
      <c r="A332" s="269">
        <v>4175</v>
      </c>
      <c r="B332" s="269" t="s">
        <v>1005</v>
      </c>
      <c r="C332" s="270" t="s">
        <v>1006</v>
      </c>
      <c r="D332" s="270" t="s">
        <v>1007</v>
      </c>
      <c r="E332" s="364" t="s">
        <v>1092</v>
      </c>
      <c r="F332" s="270" t="s">
        <v>1305</v>
      </c>
      <c r="G332" s="354">
        <v>43542</v>
      </c>
      <c r="H332" s="270" t="s">
        <v>981</v>
      </c>
      <c r="I332" s="270" t="s">
        <v>488</v>
      </c>
      <c r="J332" s="333" t="s">
        <v>219</v>
      </c>
      <c r="K332" s="355"/>
      <c r="L332" s="356"/>
      <c r="M332" s="356"/>
      <c r="N332" s="283" t="s">
        <v>1305</v>
      </c>
      <c r="O332" s="357" t="s">
        <v>1305</v>
      </c>
      <c r="P332" s="336" t="s">
        <v>1305</v>
      </c>
      <c r="Q332" s="285" t="s">
        <v>1305</v>
      </c>
      <c r="R332" s="569">
        <v>43814</v>
      </c>
      <c r="S332" s="348" t="s">
        <v>220</v>
      </c>
      <c r="T332" s="272" t="s">
        <v>221</v>
      </c>
      <c r="U332" s="272" t="s">
        <v>258</v>
      </c>
      <c r="V332" s="326" t="s">
        <v>1303</v>
      </c>
      <c r="W332" s="272">
        <v>200</v>
      </c>
      <c r="X332" s="273">
        <v>25.5</v>
      </c>
      <c r="Y332" s="272" t="s">
        <v>1305</v>
      </c>
      <c r="Z332" s="272" t="s">
        <v>1305</v>
      </c>
      <c r="AA332" s="272" t="s">
        <v>1305</v>
      </c>
      <c r="AB332" s="347" t="s">
        <v>1306</v>
      </c>
      <c r="AC332" s="272" t="s">
        <v>1307</v>
      </c>
      <c r="AD332" s="272" t="s">
        <v>222</v>
      </c>
      <c r="AE332" s="365" t="s">
        <v>1008</v>
      </c>
      <c r="AF332" s="272" t="s">
        <v>1009</v>
      </c>
      <c r="AG332" s="508" t="s">
        <v>1323</v>
      </c>
      <c r="AH332" s="270" t="s">
        <v>1318</v>
      </c>
      <c r="AI332" s="272"/>
      <c r="AJ332" s="272" t="s">
        <v>658</v>
      </c>
      <c r="AK332" s="272" t="s">
        <v>1010</v>
      </c>
      <c r="AL332" s="508" t="s">
        <v>670</v>
      </c>
      <c r="AM332" s="273">
        <v>5.75</v>
      </c>
      <c r="AN332" s="273" t="s">
        <v>1245</v>
      </c>
      <c r="AO332" s="514">
        <v>1.35</v>
      </c>
      <c r="AP332" s="272">
        <v>3000</v>
      </c>
      <c r="AQ332" s="272"/>
      <c r="AR332" s="272" t="s">
        <v>1324</v>
      </c>
      <c r="AS332" s="508" t="s">
        <v>1325</v>
      </c>
      <c r="AT332" s="508" t="s">
        <v>1326</v>
      </c>
    </row>
    <row r="333" spans="1:46" s="66" customFormat="1" ht="15" customHeight="1">
      <c r="A333" s="269">
        <v>4180</v>
      </c>
      <c r="B333" s="269" t="s">
        <v>1012</v>
      </c>
      <c r="C333" s="270" t="s">
        <v>460</v>
      </c>
      <c r="D333" s="270" t="s">
        <v>1007</v>
      </c>
      <c r="E333" s="364" t="s">
        <v>1092</v>
      </c>
      <c r="F333" s="270" t="s">
        <v>1305</v>
      </c>
      <c r="G333" s="354">
        <v>43542</v>
      </c>
      <c r="H333" s="270" t="s">
        <v>981</v>
      </c>
      <c r="I333" s="270" t="s">
        <v>488</v>
      </c>
      <c r="J333" s="333" t="s">
        <v>489</v>
      </c>
      <c r="K333" s="355"/>
      <c r="L333" s="356"/>
      <c r="M333" s="356"/>
      <c r="N333" s="283" t="s">
        <v>1305</v>
      </c>
      <c r="O333" s="357" t="s">
        <v>1305</v>
      </c>
      <c r="P333" s="336" t="s">
        <v>1305</v>
      </c>
      <c r="Q333" s="285" t="s">
        <v>1305</v>
      </c>
      <c r="R333" s="569">
        <v>43814</v>
      </c>
      <c r="S333" s="348" t="s">
        <v>220</v>
      </c>
      <c r="T333" s="272" t="s">
        <v>221</v>
      </c>
      <c r="U333" s="272" t="s">
        <v>258</v>
      </c>
      <c r="V333" s="326" t="s">
        <v>1303</v>
      </c>
      <c r="W333" s="272">
        <v>200</v>
      </c>
      <c r="X333" s="273">
        <v>26</v>
      </c>
      <c r="Y333" s="272" t="s">
        <v>1305</v>
      </c>
      <c r="Z333" s="272" t="s">
        <v>1305</v>
      </c>
      <c r="AA333" s="272" t="s">
        <v>1305</v>
      </c>
      <c r="AB333" s="347" t="s">
        <v>1306</v>
      </c>
      <c r="AC333" s="272" t="s">
        <v>1307</v>
      </c>
      <c r="AD333" s="272" t="s">
        <v>222</v>
      </c>
      <c r="AE333" s="365" t="s">
        <v>1008</v>
      </c>
      <c r="AF333" s="272" t="s">
        <v>1009</v>
      </c>
      <c r="AG333" s="508" t="s">
        <v>1323</v>
      </c>
      <c r="AH333" s="270" t="s">
        <v>1318</v>
      </c>
      <c r="AI333" s="272"/>
      <c r="AJ333" s="272" t="s">
        <v>658</v>
      </c>
      <c r="AK333" s="272" t="s">
        <v>1010</v>
      </c>
      <c r="AL333" s="508" t="s">
        <v>670</v>
      </c>
      <c r="AM333" s="273">
        <v>5.75</v>
      </c>
      <c r="AN333" s="273" t="s">
        <v>1245</v>
      </c>
      <c r="AO333" s="514">
        <v>1.72</v>
      </c>
      <c r="AP333" s="272">
        <v>3000</v>
      </c>
      <c r="AQ333" s="272"/>
      <c r="AR333" s="272" t="s">
        <v>1324</v>
      </c>
      <c r="AS333" s="508" t="s">
        <v>1325</v>
      </c>
      <c r="AT333" s="508" t="s">
        <v>1326</v>
      </c>
    </row>
    <row r="334" spans="1:46" s="66" customFormat="1" ht="15" customHeight="1">
      <c r="A334" s="269">
        <v>4185</v>
      </c>
      <c r="B334" s="269" t="s">
        <v>1032</v>
      </c>
      <c r="C334" s="270" t="s">
        <v>427</v>
      </c>
      <c r="D334" s="270" t="s">
        <v>1007</v>
      </c>
      <c r="E334" s="364" t="s">
        <v>1092</v>
      </c>
      <c r="F334" s="270" t="s">
        <v>1305</v>
      </c>
      <c r="G334" s="354">
        <v>43542</v>
      </c>
      <c r="H334" s="270" t="s">
        <v>981</v>
      </c>
      <c r="I334" s="270" t="s">
        <v>488</v>
      </c>
      <c r="J334" s="333" t="s">
        <v>219</v>
      </c>
      <c r="K334" s="355"/>
      <c r="L334" s="356"/>
      <c r="M334" s="356"/>
      <c r="N334" s="283" t="s">
        <v>1305</v>
      </c>
      <c r="O334" s="357" t="s">
        <v>1305</v>
      </c>
      <c r="P334" s="336" t="s">
        <v>1305</v>
      </c>
      <c r="Q334" s="285" t="s">
        <v>1305</v>
      </c>
      <c r="R334" s="569">
        <v>43814</v>
      </c>
      <c r="S334" s="348" t="s">
        <v>220</v>
      </c>
      <c r="T334" s="272" t="s">
        <v>221</v>
      </c>
      <c r="U334" s="272" t="s">
        <v>258</v>
      </c>
      <c r="V334" s="326" t="s">
        <v>1303</v>
      </c>
      <c r="W334" s="272">
        <v>200</v>
      </c>
      <c r="X334" s="273">
        <v>25.5</v>
      </c>
      <c r="Y334" s="272" t="s">
        <v>1305</v>
      </c>
      <c r="Z334" s="272" t="s">
        <v>1305</v>
      </c>
      <c r="AA334" s="272" t="s">
        <v>1305</v>
      </c>
      <c r="AB334" s="347" t="s">
        <v>1306</v>
      </c>
      <c r="AC334" s="272" t="s">
        <v>1307</v>
      </c>
      <c r="AD334" s="272" t="s">
        <v>222</v>
      </c>
      <c r="AE334" s="365" t="s">
        <v>1008</v>
      </c>
      <c r="AF334" s="272" t="s">
        <v>1009</v>
      </c>
      <c r="AG334" s="508" t="s">
        <v>1323</v>
      </c>
      <c r="AH334" s="270" t="s">
        <v>1318</v>
      </c>
      <c r="AI334" s="272"/>
      <c r="AJ334" s="272" t="s">
        <v>658</v>
      </c>
      <c r="AK334" s="272" t="s">
        <v>1010</v>
      </c>
      <c r="AL334" s="508" t="s">
        <v>670</v>
      </c>
      <c r="AM334" s="273">
        <v>5.75</v>
      </c>
      <c r="AN334" s="273" t="s">
        <v>1245</v>
      </c>
      <c r="AO334" s="514">
        <v>1.4</v>
      </c>
      <c r="AP334" s="272">
        <v>3000</v>
      </c>
      <c r="AQ334" s="272"/>
      <c r="AR334" s="272" t="s">
        <v>1324</v>
      </c>
      <c r="AS334" s="508" t="s">
        <v>1325</v>
      </c>
      <c r="AT334" s="508" t="s">
        <v>1326</v>
      </c>
    </row>
    <row r="335" spans="1:46" s="66" customFormat="1" ht="15" customHeight="1">
      <c r="A335" s="269">
        <v>4190</v>
      </c>
      <c r="B335" s="269" t="s">
        <v>1150</v>
      </c>
      <c r="C335" s="270" t="s">
        <v>1147</v>
      </c>
      <c r="D335" s="270" t="s">
        <v>1151</v>
      </c>
      <c r="E335" s="364" t="s">
        <v>1092</v>
      </c>
      <c r="F335" s="270" t="s">
        <v>1305</v>
      </c>
      <c r="G335" s="354">
        <v>43542</v>
      </c>
      <c r="H335" s="270" t="s">
        <v>981</v>
      </c>
      <c r="I335" s="270" t="s">
        <v>488</v>
      </c>
      <c r="J335" s="333" t="s">
        <v>489</v>
      </c>
      <c r="K335" s="326"/>
      <c r="L335" s="333"/>
      <c r="M335" s="333"/>
      <c r="N335" s="283" t="s">
        <v>1305</v>
      </c>
      <c r="O335" s="357" t="s">
        <v>1305</v>
      </c>
      <c r="P335" s="336" t="s">
        <v>1305</v>
      </c>
      <c r="Q335" s="285" t="s">
        <v>1305</v>
      </c>
      <c r="R335" s="568">
        <v>43784</v>
      </c>
      <c r="S335" s="348" t="s">
        <v>220</v>
      </c>
      <c r="T335" s="272" t="s">
        <v>221</v>
      </c>
      <c r="U335" s="272" t="s">
        <v>258</v>
      </c>
      <c r="V335" s="347" t="s">
        <v>1304</v>
      </c>
      <c r="W335" s="272">
        <v>200</v>
      </c>
      <c r="X335" s="273">
        <v>24.5</v>
      </c>
      <c r="Y335" s="272" t="s">
        <v>1305</v>
      </c>
      <c r="Z335" s="272" t="s">
        <v>1305</v>
      </c>
      <c r="AA335" s="272" t="s">
        <v>1305</v>
      </c>
      <c r="AB335" s="347" t="s">
        <v>1306</v>
      </c>
      <c r="AC335" s="272" t="s">
        <v>1307</v>
      </c>
      <c r="AD335" s="272" t="s">
        <v>592</v>
      </c>
      <c r="AE335" s="365" t="s">
        <v>1152</v>
      </c>
      <c r="AF335" s="272" t="s">
        <v>1153</v>
      </c>
      <c r="AG335" s="508"/>
      <c r="AH335" s="270"/>
      <c r="AI335" s="272"/>
      <c r="AJ335" s="272" t="s">
        <v>650</v>
      </c>
      <c r="AK335" s="272" t="s">
        <v>213</v>
      </c>
      <c r="AL335" s="508" t="s">
        <v>670</v>
      </c>
      <c r="AM335" s="273">
        <v>4.8499999999999996</v>
      </c>
      <c r="AN335" s="273" t="s">
        <v>1259</v>
      </c>
      <c r="AO335" s="514">
        <v>2.5</v>
      </c>
      <c r="AP335" s="272"/>
      <c r="AQ335" s="272"/>
      <c r="AR335" s="272"/>
      <c r="AS335" s="508" t="s">
        <v>1521</v>
      </c>
      <c r="AT335" s="508"/>
    </row>
    <row r="336" spans="1:46" s="66" customFormat="1" ht="15" customHeight="1">
      <c r="A336" s="269">
        <v>4195</v>
      </c>
      <c r="B336" s="269" t="s">
        <v>1142</v>
      </c>
      <c r="C336" s="270" t="s">
        <v>1143</v>
      </c>
      <c r="D336" s="270" t="s">
        <v>1016</v>
      </c>
      <c r="E336" s="364" t="s">
        <v>1092</v>
      </c>
      <c r="F336" s="270" t="s">
        <v>1305</v>
      </c>
      <c r="G336" s="354">
        <v>43542</v>
      </c>
      <c r="H336" s="270" t="s">
        <v>981</v>
      </c>
      <c r="I336" s="270" t="s">
        <v>488</v>
      </c>
      <c r="J336" s="333" t="s">
        <v>219</v>
      </c>
      <c r="K336" s="355"/>
      <c r="L336" s="356"/>
      <c r="M336" s="356"/>
      <c r="N336" s="362" t="s">
        <v>1305</v>
      </c>
      <c r="O336" s="363" t="s">
        <v>1305</v>
      </c>
      <c r="P336" s="359" t="s">
        <v>1305</v>
      </c>
      <c r="Q336" s="360" t="s">
        <v>1305</v>
      </c>
      <c r="R336" s="569">
        <v>43784</v>
      </c>
      <c r="S336" s="348" t="s">
        <v>220</v>
      </c>
      <c r="T336" s="272" t="s">
        <v>221</v>
      </c>
      <c r="U336" s="272" t="s">
        <v>258</v>
      </c>
      <c r="V336" s="347" t="s">
        <v>1304</v>
      </c>
      <c r="W336" s="272">
        <v>200</v>
      </c>
      <c r="X336" s="273">
        <v>17.399999999999999</v>
      </c>
      <c r="Y336" s="272" t="s">
        <v>1305</v>
      </c>
      <c r="Z336" s="272" t="s">
        <v>1305</v>
      </c>
      <c r="AA336" s="272" t="s">
        <v>1305</v>
      </c>
      <c r="AB336" s="347" t="s">
        <v>1306</v>
      </c>
      <c r="AC336" s="272" t="s">
        <v>1307</v>
      </c>
      <c r="AD336" s="272" t="s">
        <v>222</v>
      </c>
      <c r="AE336" s="365" t="s">
        <v>633</v>
      </c>
      <c r="AF336" s="272"/>
      <c r="AG336" s="508" t="s">
        <v>1323</v>
      </c>
      <c r="AH336" s="270" t="s">
        <v>1318</v>
      </c>
      <c r="AI336" s="272"/>
      <c r="AJ336" s="272" t="s">
        <v>666</v>
      </c>
      <c r="AK336" s="272" t="s">
        <v>667</v>
      </c>
      <c r="AL336" s="508" t="s">
        <v>670</v>
      </c>
      <c r="AM336" s="273">
        <v>4.8</v>
      </c>
      <c r="AN336" s="273" t="s">
        <v>1247</v>
      </c>
      <c r="AO336" s="514">
        <v>1.3</v>
      </c>
      <c r="AP336" s="272">
        <v>2500</v>
      </c>
      <c r="AQ336" s="272"/>
      <c r="AR336" s="272" t="s">
        <v>1324</v>
      </c>
      <c r="AS336" s="508" t="s">
        <v>1325</v>
      </c>
      <c r="AT336" s="508" t="s">
        <v>1326</v>
      </c>
    </row>
    <row r="337" spans="1:46" s="66" customFormat="1" ht="15" customHeight="1">
      <c r="A337" s="269">
        <v>4210</v>
      </c>
      <c r="B337" s="269" t="s">
        <v>1013</v>
      </c>
      <c r="C337" s="270" t="s">
        <v>433</v>
      </c>
      <c r="D337" s="270" t="s">
        <v>448</v>
      </c>
      <c r="E337" s="364" t="s">
        <v>1092</v>
      </c>
      <c r="F337" s="270" t="s">
        <v>1305</v>
      </c>
      <c r="G337" s="354">
        <v>43542</v>
      </c>
      <c r="H337" s="270" t="s">
        <v>981</v>
      </c>
      <c r="I337" s="270" t="s">
        <v>488</v>
      </c>
      <c r="J337" s="333" t="s">
        <v>219</v>
      </c>
      <c r="K337" s="326"/>
      <c r="L337" s="333"/>
      <c r="M337" s="333"/>
      <c r="N337" s="283" t="s">
        <v>1305</v>
      </c>
      <c r="O337" s="357" t="s">
        <v>1305</v>
      </c>
      <c r="P337" s="336" t="s">
        <v>1305</v>
      </c>
      <c r="Q337" s="353" t="s">
        <v>1305</v>
      </c>
      <c r="R337" s="568">
        <v>43814</v>
      </c>
      <c r="S337" s="348" t="s">
        <v>220</v>
      </c>
      <c r="T337" s="272" t="s">
        <v>221</v>
      </c>
      <c r="U337" s="272" t="s">
        <v>258</v>
      </c>
      <c r="V337" s="326" t="s">
        <v>1303</v>
      </c>
      <c r="W337" s="272">
        <v>200</v>
      </c>
      <c r="X337" s="273">
        <v>19.25</v>
      </c>
      <c r="Y337" s="272" t="s">
        <v>1305</v>
      </c>
      <c r="Z337" s="272" t="s">
        <v>1305</v>
      </c>
      <c r="AA337" s="272" t="s">
        <v>1305</v>
      </c>
      <c r="AB337" s="347" t="s">
        <v>1306</v>
      </c>
      <c r="AC337" s="272" t="s">
        <v>1307</v>
      </c>
      <c r="AD337" s="272" t="s">
        <v>145</v>
      </c>
      <c r="AE337" s="365" t="s">
        <v>630</v>
      </c>
      <c r="AF337" s="272" t="s">
        <v>644</v>
      </c>
      <c r="AG337" s="508" t="s">
        <v>1327</v>
      </c>
      <c r="AH337" s="270"/>
      <c r="AI337" s="272"/>
      <c r="AJ337" s="272" t="s">
        <v>663</v>
      </c>
      <c r="AK337" s="272" t="s">
        <v>664</v>
      </c>
      <c r="AL337" s="508" t="s">
        <v>670</v>
      </c>
      <c r="AM337" s="358">
        <v>5.4</v>
      </c>
      <c r="AN337" s="273" t="s">
        <v>1246</v>
      </c>
      <c r="AO337" s="515">
        <v>1.3</v>
      </c>
      <c r="AP337" s="272">
        <v>3000</v>
      </c>
      <c r="AQ337" s="272" t="s">
        <v>1328</v>
      </c>
      <c r="AR337" s="272" t="s">
        <v>1329</v>
      </c>
      <c r="AS337" s="517" t="s">
        <v>1331</v>
      </c>
      <c r="AT337" s="508" t="s">
        <v>1330</v>
      </c>
    </row>
    <row r="338" spans="1:46" s="66" customFormat="1" ht="15" customHeight="1">
      <c r="A338" s="269">
        <v>4215</v>
      </c>
      <c r="B338" s="269" t="s">
        <v>983</v>
      </c>
      <c r="C338" s="270" t="s">
        <v>439</v>
      </c>
      <c r="D338" s="270" t="s">
        <v>448</v>
      </c>
      <c r="E338" s="364" t="s">
        <v>1092</v>
      </c>
      <c r="F338" s="270" t="s">
        <v>1305</v>
      </c>
      <c r="G338" s="354">
        <v>43542</v>
      </c>
      <c r="H338" s="270" t="s">
        <v>981</v>
      </c>
      <c r="I338" s="270" t="s">
        <v>488</v>
      </c>
      <c r="J338" s="333" t="s">
        <v>219</v>
      </c>
      <c r="K338" s="355"/>
      <c r="L338" s="356"/>
      <c r="M338" s="356"/>
      <c r="N338" s="283" t="s">
        <v>1305</v>
      </c>
      <c r="O338" s="357" t="s">
        <v>1305</v>
      </c>
      <c r="P338" s="336" t="s">
        <v>1305</v>
      </c>
      <c r="Q338" s="285" t="s">
        <v>1305</v>
      </c>
      <c r="R338" s="569">
        <v>43814</v>
      </c>
      <c r="S338" s="348" t="s">
        <v>220</v>
      </c>
      <c r="T338" s="272" t="s">
        <v>221</v>
      </c>
      <c r="U338" s="272" t="s">
        <v>258</v>
      </c>
      <c r="V338" s="326" t="s">
        <v>1303</v>
      </c>
      <c r="W338" s="272">
        <v>200</v>
      </c>
      <c r="X338" s="273">
        <v>19.25</v>
      </c>
      <c r="Y338" s="272" t="s">
        <v>1305</v>
      </c>
      <c r="Z338" s="272" t="s">
        <v>1305</v>
      </c>
      <c r="AA338" s="272" t="s">
        <v>1305</v>
      </c>
      <c r="AB338" s="347" t="s">
        <v>1306</v>
      </c>
      <c r="AC338" s="272" t="s">
        <v>1307</v>
      </c>
      <c r="AD338" s="272" t="s">
        <v>145</v>
      </c>
      <c r="AE338" s="365" t="s">
        <v>630</v>
      </c>
      <c r="AF338" s="272" t="s">
        <v>644</v>
      </c>
      <c r="AG338" s="508" t="s">
        <v>1327</v>
      </c>
      <c r="AH338" s="270"/>
      <c r="AI338" s="272"/>
      <c r="AJ338" s="272" t="s">
        <v>663</v>
      </c>
      <c r="AK338" s="272" t="s">
        <v>664</v>
      </c>
      <c r="AL338" s="508" t="s">
        <v>670</v>
      </c>
      <c r="AM338" s="358">
        <v>5.4</v>
      </c>
      <c r="AN338" s="273" t="s">
        <v>1246</v>
      </c>
      <c r="AO338" s="515">
        <v>1.3</v>
      </c>
      <c r="AP338" s="272">
        <v>3000</v>
      </c>
      <c r="AQ338" s="272" t="s">
        <v>1328</v>
      </c>
      <c r="AR338" s="272" t="s">
        <v>1329</v>
      </c>
      <c r="AS338" s="508" t="s">
        <v>1331</v>
      </c>
      <c r="AT338" s="508" t="s">
        <v>1330</v>
      </c>
    </row>
    <row r="339" spans="1:46" s="66" customFormat="1" ht="15" customHeight="1">
      <c r="A339" s="269">
        <v>4220</v>
      </c>
      <c r="B339" s="269" t="s">
        <v>974</v>
      </c>
      <c r="C339" s="270" t="s">
        <v>465</v>
      </c>
      <c r="D339" s="270" t="s">
        <v>448</v>
      </c>
      <c r="E339" s="364" t="s">
        <v>1092</v>
      </c>
      <c r="F339" s="270" t="s">
        <v>1305</v>
      </c>
      <c r="G339" s="354">
        <v>43542</v>
      </c>
      <c r="H339" s="270" t="s">
        <v>981</v>
      </c>
      <c r="I339" s="270" t="s">
        <v>488</v>
      </c>
      <c r="J339" s="333" t="s">
        <v>489</v>
      </c>
      <c r="K339" s="355"/>
      <c r="L339" s="356"/>
      <c r="M339" s="356"/>
      <c r="N339" s="283" t="s">
        <v>1305</v>
      </c>
      <c r="O339" s="357" t="s">
        <v>1305</v>
      </c>
      <c r="P339" s="336" t="s">
        <v>1305</v>
      </c>
      <c r="Q339" s="285" t="s">
        <v>1305</v>
      </c>
      <c r="R339" s="569">
        <v>43814</v>
      </c>
      <c r="S339" s="348" t="s">
        <v>220</v>
      </c>
      <c r="T339" s="272" t="s">
        <v>221</v>
      </c>
      <c r="U339" s="272" t="s">
        <v>258</v>
      </c>
      <c r="V339" s="326" t="s">
        <v>1303</v>
      </c>
      <c r="W339" s="272">
        <v>200</v>
      </c>
      <c r="X339" s="273">
        <v>20</v>
      </c>
      <c r="Y339" s="272" t="s">
        <v>1305</v>
      </c>
      <c r="Z339" s="272" t="s">
        <v>1305</v>
      </c>
      <c r="AA339" s="272" t="s">
        <v>1305</v>
      </c>
      <c r="AB339" s="347" t="s">
        <v>1306</v>
      </c>
      <c r="AC339" s="272" t="s">
        <v>1307</v>
      </c>
      <c r="AD339" s="272" t="s">
        <v>145</v>
      </c>
      <c r="AE339" s="365" t="s">
        <v>630</v>
      </c>
      <c r="AF339" s="272" t="s">
        <v>644</v>
      </c>
      <c r="AG339" s="508" t="s">
        <v>1327</v>
      </c>
      <c r="AH339" s="270"/>
      <c r="AI339" s="272"/>
      <c r="AJ339" s="272" t="s">
        <v>663</v>
      </c>
      <c r="AK339" s="272" t="s">
        <v>664</v>
      </c>
      <c r="AL339" s="508" t="s">
        <v>670</v>
      </c>
      <c r="AM339" s="358">
        <v>5.4</v>
      </c>
      <c r="AN339" s="273" t="s">
        <v>1246</v>
      </c>
      <c r="AO339" s="515">
        <v>1.4</v>
      </c>
      <c r="AP339" s="272">
        <v>3000</v>
      </c>
      <c r="AQ339" s="272" t="s">
        <v>1328</v>
      </c>
      <c r="AR339" s="272" t="s">
        <v>1329</v>
      </c>
      <c r="AS339" s="508" t="s">
        <v>1331</v>
      </c>
      <c r="AT339" s="508" t="s">
        <v>1330</v>
      </c>
    </row>
    <row r="340" spans="1:46" s="66" customFormat="1" ht="15" customHeight="1">
      <c r="A340" s="269">
        <v>4230</v>
      </c>
      <c r="B340" s="269" t="s">
        <v>993</v>
      </c>
      <c r="C340" s="270" t="s">
        <v>469</v>
      </c>
      <c r="D340" s="270" t="s">
        <v>448</v>
      </c>
      <c r="E340" s="364" t="s">
        <v>1092</v>
      </c>
      <c r="F340" s="270" t="s">
        <v>1305</v>
      </c>
      <c r="G340" s="354">
        <v>43542</v>
      </c>
      <c r="H340" s="270" t="s">
        <v>981</v>
      </c>
      <c r="I340" s="270" t="s">
        <v>488</v>
      </c>
      <c r="J340" s="333" t="s">
        <v>489</v>
      </c>
      <c r="K340" s="355"/>
      <c r="L340" s="356"/>
      <c r="M340" s="356"/>
      <c r="N340" s="283" t="s">
        <v>1305</v>
      </c>
      <c r="O340" s="357" t="s">
        <v>1305</v>
      </c>
      <c r="P340" s="336" t="s">
        <v>1305</v>
      </c>
      <c r="Q340" s="285" t="s">
        <v>1305</v>
      </c>
      <c r="R340" s="569">
        <v>43814</v>
      </c>
      <c r="S340" s="348" t="s">
        <v>220</v>
      </c>
      <c r="T340" s="272" t="s">
        <v>221</v>
      </c>
      <c r="U340" s="272" t="s">
        <v>258</v>
      </c>
      <c r="V340" s="326" t="s">
        <v>1303</v>
      </c>
      <c r="W340" s="272">
        <v>200</v>
      </c>
      <c r="X340" s="273">
        <v>20</v>
      </c>
      <c r="Y340" s="272" t="s">
        <v>1305</v>
      </c>
      <c r="Z340" s="272" t="s">
        <v>1305</v>
      </c>
      <c r="AA340" s="272" t="s">
        <v>1305</v>
      </c>
      <c r="AB340" s="347" t="s">
        <v>1306</v>
      </c>
      <c r="AC340" s="272" t="s">
        <v>1307</v>
      </c>
      <c r="AD340" s="272" t="s">
        <v>145</v>
      </c>
      <c r="AE340" s="365" t="s">
        <v>630</v>
      </c>
      <c r="AF340" s="272" t="s">
        <v>644</v>
      </c>
      <c r="AG340" s="508" t="s">
        <v>1327</v>
      </c>
      <c r="AH340" s="270"/>
      <c r="AI340" s="272"/>
      <c r="AJ340" s="272" t="s">
        <v>663</v>
      </c>
      <c r="AK340" s="272" t="s">
        <v>664</v>
      </c>
      <c r="AL340" s="508" t="s">
        <v>670</v>
      </c>
      <c r="AM340" s="358">
        <v>5.4</v>
      </c>
      <c r="AN340" s="273" t="s">
        <v>1246</v>
      </c>
      <c r="AO340" s="515">
        <v>1.4</v>
      </c>
      <c r="AP340" s="272">
        <v>3000</v>
      </c>
      <c r="AQ340" s="272" t="s">
        <v>1328</v>
      </c>
      <c r="AR340" s="272" t="s">
        <v>1329</v>
      </c>
      <c r="AS340" s="508" t="s">
        <v>1331</v>
      </c>
      <c r="AT340" s="508" t="s">
        <v>1330</v>
      </c>
    </row>
    <row r="341" spans="1:46" s="412" customFormat="1" ht="15" customHeight="1">
      <c r="A341" s="269">
        <v>4030</v>
      </c>
      <c r="B341" s="269" t="s">
        <v>1047</v>
      </c>
      <c r="C341" s="270" t="s">
        <v>1036</v>
      </c>
      <c r="D341" s="270" t="s">
        <v>331</v>
      </c>
      <c r="E341" s="270">
        <v>1</v>
      </c>
      <c r="F341" s="270"/>
      <c r="G341" s="354">
        <v>43542</v>
      </c>
      <c r="H341" s="270" t="s">
        <v>981</v>
      </c>
      <c r="I341" s="270" t="s">
        <v>1037</v>
      </c>
      <c r="J341" s="333" t="s">
        <v>489</v>
      </c>
      <c r="K341" s="326"/>
      <c r="L341" s="333"/>
      <c r="M341" s="333"/>
      <c r="N341" s="550">
        <v>43714</v>
      </c>
      <c r="O341" s="551">
        <v>43756</v>
      </c>
      <c r="P341" s="336">
        <v>43798</v>
      </c>
      <c r="Q341" s="559">
        <v>43804</v>
      </c>
      <c r="R341" s="568">
        <v>43814</v>
      </c>
      <c r="S341" s="348" t="s">
        <v>185</v>
      </c>
      <c r="T341" s="272" t="s">
        <v>271</v>
      </c>
      <c r="U341" s="272" t="s">
        <v>582</v>
      </c>
      <c r="V341" s="350" t="s">
        <v>713</v>
      </c>
      <c r="W341" s="272"/>
      <c r="X341" s="273">
        <v>19.2</v>
      </c>
      <c r="Y341" s="272" t="s">
        <v>1411</v>
      </c>
      <c r="Z341" s="272"/>
      <c r="AA341" s="272"/>
      <c r="AB341" s="272"/>
      <c r="AC341" s="272"/>
      <c r="AD341" s="272" t="s">
        <v>605</v>
      </c>
      <c r="AE341" s="365" t="s">
        <v>1049</v>
      </c>
      <c r="AF341" s="272"/>
      <c r="AG341" s="272"/>
      <c r="AH341" s="270"/>
      <c r="AI341" s="361"/>
      <c r="AJ341" s="361" t="s">
        <v>650</v>
      </c>
      <c r="AK341" s="272" t="s">
        <v>213</v>
      </c>
      <c r="AL341" s="272" t="s">
        <v>1050</v>
      </c>
      <c r="AM341" s="273"/>
      <c r="AN341" s="273"/>
      <c r="AO341" s="274" t="s">
        <v>211</v>
      </c>
      <c r="AP341" s="272" t="s">
        <v>1051</v>
      </c>
      <c r="AQ341" s="272"/>
      <c r="AR341" s="350"/>
      <c r="AS341" s="272"/>
      <c r="AT341" s="350"/>
    </row>
    <row r="342" spans="1:46" s="66" customFormat="1" ht="15" customHeight="1">
      <c r="A342" s="269">
        <v>4235</v>
      </c>
      <c r="B342" s="269" t="s">
        <v>1026</v>
      </c>
      <c r="C342" s="270" t="s">
        <v>427</v>
      </c>
      <c r="D342" s="270" t="s">
        <v>448</v>
      </c>
      <c r="E342" s="364" t="s">
        <v>1092</v>
      </c>
      <c r="F342" s="270" t="s">
        <v>1305</v>
      </c>
      <c r="G342" s="354">
        <v>43542</v>
      </c>
      <c r="H342" s="270" t="s">
        <v>981</v>
      </c>
      <c r="I342" s="270" t="s">
        <v>488</v>
      </c>
      <c r="J342" s="333" t="s">
        <v>219</v>
      </c>
      <c r="K342" s="355"/>
      <c r="L342" s="356"/>
      <c r="M342" s="356"/>
      <c r="N342" s="283" t="s">
        <v>1305</v>
      </c>
      <c r="O342" s="357" t="s">
        <v>1305</v>
      </c>
      <c r="P342" s="336" t="s">
        <v>1305</v>
      </c>
      <c r="Q342" s="285" t="s">
        <v>1305</v>
      </c>
      <c r="R342" s="569">
        <v>43814</v>
      </c>
      <c r="S342" s="348" t="s">
        <v>220</v>
      </c>
      <c r="T342" s="272" t="s">
        <v>221</v>
      </c>
      <c r="U342" s="272" t="s">
        <v>258</v>
      </c>
      <c r="V342" s="326" t="s">
        <v>1303</v>
      </c>
      <c r="W342" s="272">
        <v>200</v>
      </c>
      <c r="X342" s="273">
        <v>19.25</v>
      </c>
      <c r="Y342" s="272" t="s">
        <v>1305</v>
      </c>
      <c r="Z342" s="272" t="s">
        <v>1305</v>
      </c>
      <c r="AA342" s="272" t="s">
        <v>1305</v>
      </c>
      <c r="AB342" s="347" t="s">
        <v>1306</v>
      </c>
      <c r="AC342" s="272" t="s">
        <v>1307</v>
      </c>
      <c r="AD342" s="272" t="s">
        <v>145</v>
      </c>
      <c r="AE342" s="365" t="s">
        <v>630</v>
      </c>
      <c r="AF342" s="272" t="s">
        <v>644</v>
      </c>
      <c r="AG342" s="508" t="s">
        <v>1327</v>
      </c>
      <c r="AH342" s="270"/>
      <c r="AI342" s="272"/>
      <c r="AJ342" s="272" t="s">
        <v>663</v>
      </c>
      <c r="AK342" s="272" t="s">
        <v>664</v>
      </c>
      <c r="AL342" s="508" t="s">
        <v>670</v>
      </c>
      <c r="AM342" s="358">
        <v>5.4</v>
      </c>
      <c r="AN342" s="273" t="s">
        <v>1246</v>
      </c>
      <c r="AO342" s="515"/>
      <c r="AP342" s="272">
        <v>3000</v>
      </c>
      <c r="AQ342" s="272" t="s">
        <v>1328</v>
      </c>
      <c r="AR342" s="272" t="s">
        <v>1329</v>
      </c>
      <c r="AS342" s="508" t="s">
        <v>1331</v>
      </c>
      <c r="AT342" s="508" t="s">
        <v>1330</v>
      </c>
    </row>
    <row r="343" spans="1:46" s="66" customFormat="1" ht="15" customHeight="1">
      <c r="A343" s="269">
        <v>4240</v>
      </c>
      <c r="B343" s="269" t="s">
        <v>1031</v>
      </c>
      <c r="C343" s="270" t="s">
        <v>458</v>
      </c>
      <c r="D343" s="270" t="s">
        <v>448</v>
      </c>
      <c r="E343" s="364" t="s">
        <v>1092</v>
      </c>
      <c r="F343" s="270" t="s">
        <v>1305</v>
      </c>
      <c r="G343" s="354">
        <v>43542</v>
      </c>
      <c r="H343" s="270" t="s">
        <v>981</v>
      </c>
      <c r="I343" s="270" t="s">
        <v>488</v>
      </c>
      <c r="J343" s="333" t="s">
        <v>489</v>
      </c>
      <c r="K343" s="355"/>
      <c r="L343" s="356"/>
      <c r="M343" s="356"/>
      <c r="N343" s="283" t="s">
        <v>1305</v>
      </c>
      <c r="O343" s="357" t="s">
        <v>1305</v>
      </c>
      <c r="P343" s="336" t="s">
        <v>1305</v>
      </c>
      <c r="Q343" s="285" t="s">
        <v>1305</v>
      </c>
      <c r="R343" s="569">
        <v>43814</v>
      </c>
      <c r="S343" s="348" t="s">
        <v>220</v>
      </c>
      <c r="T343" s="272" t="s">
        <v>221</v>
      </c>
      <c r="U343" s="272" t="s">
        <v>258</v>
      </c>
      <c r="V343" s="326" t="s">
        <v>1303</v>
      </c>
      <c r="W343" s="272">
        <v>200</v>
      </c>
      <c r="X343" s="273">
        <v>20</v>
      </c>
      <c r="Y343" s="272" t="s">
        <v>1305</v>
      </c>
      <c r="Z343" s="272" t="s">
        <v>1305</v>
      </c>
      <c r="AA343" s="272" t="s">
        <v>1305</v>
      </c>
      <c r="AB343" s="347" t="s">
        <v>1306</v>
      </c>
      <c r="AC343" s="272" t="s">
        <v>1307</v>
      </c>
      <c r="AD343" s="272" t="s">
        <v>145</v>
      </c>
      <c r="AE343" s="365" t="s">
        <v>630</v>
      </c>
      <c r="AF343" s="272" t="s">
        <v>644</v>
      </c>
      <c r="AG343" s="508" t="s">
        <v>1327</v>
      </c>
      <c r="AH343" s="270"/>
      <c r="AI343" s="272"/>
      <c r="AJ343" s="272" t="s">
        <v>663</v>
      </c>
      <c r="AK343" s="272" t="s">
        <v>664</v>
      </c>
      <c r="AL343" s="508" t="s">
        <v>670</v>
      </c>
      <c r="AM343" s="358">
        <v>5.4</v>
      </c>
      <c r="AN343" s="273" t="s">
        <v>1246</v>
      </c>
      <c r="AO343" s="516">
        <v>1.37</v>
      </c>
      <c r="AP343" s="272">
        <v>3000</v>
      </c>
      <c r="AQ343" s="272" t="s">
        <v>1328</v>
      </c>
      <c r="AR343" s="272" t="s">
        <v>1329</v>
      </c>
      <c r="AS343" s="517" t="s">
        <v>1331</v>
      </c>
      <c r="AT343" s="508" t="s">
        <v>1330</v>
      </c>
    </row>
    <row r="344" spans="1:46" s="66" customFormat="1" ht="15" customHeight="1">
      <c r="A344" s="269">
        <v>4255</v>
      </c>
      <c r="B344" s="269" t="s">
        <v>1058</v>
      </c>
      <c r="C344" s="270" t="s">
        <v>1060</v>
      </c>
      <c r="D344" s="270" t="s">
        <v>1061</v>
      </c>
      <c r="E344" s="364" t="s">
        <v>1092</v>
      </c>
      <c r="F344" s="270" t="s">
        <v>1305</v>
      </c>
      <c r="G344" s="354">
        <v>43542</v>
      </c>
      <c r="H344" s="270" t="s">
        <v>981</v>
      </c>
      <c r="I344" s="270" t="s">
        <v>1062</v>
      </c>
      <c r="J344" s="333" t="s">
        <v>490</v>
      </c>
      <c r="K344" s="326"/>
      <c r="L344" s="333"/>
      <c r="M344" s="333"/>
      <c r="N344" s="404"/>
      <c r="O344" s="363"/>
      <c r="P344" s="405"/>
      <c r="Q344" s="355"/>
      <c r="R344" s="569">
        <v>43814</v>
      </c>
      <c r="S344" s="348" t="s">
        <v>269</v>
      </c>
      <c r="T344" s="272"/>
      <c r="U344" s="272" t="s">
        <v>257</v>
      </c>
      <c r="V344" s="272"/>
      <c r="W344" s="272"/>
      <c r="X344" s="273">
        <v>8.15</v>
      </c>
      <c r="Y344" s="272"/>
      <c r="Z344" s="272"/>
      <c r="AA344" s="272"/>
      <c r="AB344" s="272"/>
      <c r="AC344" s="272"/>
      <c r="AD344" s="272" t="s">
        <v>257</v>
      </c>
      <c r="AE344" s="365" t="s">
        <v>211</v>
      </c>
      <c r="AF344" s="272"/>
      <c r="AG344" s="508"/>
      <c r="AH344" s="270"/>
      <c r="AI344" s="272"/>
      <c r="AJ344" s="272" t="s">
        <v>1067</v>
      </c>
      <c r="AK344" s="272" t="s">
        <v>1068</v>
      </c>
      <c r="AL344" s="508"/>
      <c r="AM344" s="273"/>
      <c r="AN344" s="273"/>
      <c r="AO344" s="514" t="s">
        <v>211</v>
      </c>
      <c r="AP344" s="272"/>
      <c r="AQ344" s="272"/>
      <c r="AR344" s="272"/>
      <c r="AS344" s="508"/>
      <c r="AT344" s="508"/>
    </row>
    <row r="345" spans="1:46" s="66" customFormat="1" ht="15" customHeight="1">
      <c r="A345" s="269">
        <v>4260</v>
      </c>
      <c r="B345" s="269" t="s">
        <v>1069</v>
      </c>
      <c r="C345" s="270" t="s">
        <v>1060</v>
      </c>
      <c r="D345" s="270" t="s">
        <v>1071</v>
      </c>
      <c r="E345" s="364" t="s">
        <v>1092</v>
      </c>
      <c r="F345" s="270" t="s">
        <v>1305</v>
      </c>
      <c r="G345" s="354">
        <v>43542</v>
      </c>
      <c r="H345" s="270" t="s">
        <v>981</v>
      </c>
      <c r="I345" s="270" t="s">
        <v>1062</v>
      </c>
      <c r="J345" s="333" t="s">
        <v>490</v>
      </c>
      <c r="K345" s="326"/>
      <c r="L345" s="333"/>
      <c r="M345" s="333"/>
      <c r="N345" s="404"/>
      <c r="O345" s="363"/>
      <c r="P345" s="406"/>
      <c r="Q345" s="355"/>
      <c r="R345" s="569">
        <v>43814</v>
      </c>
      <c r="S345" s="348" t="s">
        <v>269</v>
      </c>
      <c r="T345" s="272"/>
      <c r="U345" s="272" t="s">
        <v>257</v>
      </c>
      <c r="V345" s="272"/>
      <c r="W345" s="272"/>
      <c r="X345" s="273">
        <v>8.15</v>
      </c>
      <c r="Y345" s="272"/>
      <c r="Z345" s="272"/>
      <c r="AA345" s="272"/>
      <c r="AB345" s="272"/>
      <c r="AC345" s="272"/>
      <c r="AD345" s="272" t="s">
        <v>257</v>
      </c>
      <c r="AE345" s="365" t="s">
        <v>211</v>
      </c>
      <c r="AF345" s="272"/>
      <c r="AG345" s="508"/>
      <c r="AH345" s="270"/>
      <c r="AI345" s="272"/>
      <c r="AJ345" s="272" t="s">
        <v>1067</v>
      </c>
      <c r="AK345" s="272" t="s">
        <v>1068</v>
      </c>
      <c r="AL345" s="508"/>
      <c r="AM345" s="273"/>
      <c r="AN345" s="273"/>
      <c r="AO345" s="514" t="s">
        <v>211</v>
      </c>
      <c r="AP345" s="272"/>
      <c r="AQ345" s="272"/>
      <c r="AR345" s="272"/>
      <c r="AS345" s="508"/>
      <c r="AT345" s="508"/>
    </row>
    <row r="346" spans="1:46" s="66" customFormat="1" ht="15" customHeight="1">
      <c r="A346" s="269">
        <v>4265</v>
      </c>
      <c r="B346" s="269" t="s">
        <v>1072</v>
      </c>
      <c r="C346" s="270" t="s">
        <v>1060</v>
      </c>
      <c r="D346" s="270" t="s">
        <v>1046</v>
      </c>
      <c r="E346" s="364" t="s">
        <v>1092</v>
      </c>
      <c r="F346" s="270" t="s">
        <v>1305</v>
      </c>
      <c r="G346" s="354">
        <v>43542</v>
      </c>
      <c r="H346" s="270" t="s">
        <v>981</v>
      </c>
      <c r="I346" s="270" t="s">
        <v>1062</v>
      </c>
      <c r="J346" s="333" t="s">
        <v>490</v>
      </c>
      <c r="K346" s="326"/>
      <c r="L346" s="333"/>
      <c r="M346" s="333"/>
      <c r="N346" s="404"/>
      <c r="O346" s="363"/>
      <c r="P346" s="406"/>
      <c r="Q346" s="355"/>
      <c r="R346" s="569">
        <v>43814</v>
      </c>
      <c r="S346" s="348" t="s">
        <v>269</v>
      </c>
      <c r="T346" s="272"/>
      <c r="U346" s="272" t="s">
        <v>257</v>
      </c>
      <c r="V346" s="272"/>
      <c r="W346" s="272"/>
      <c r="X346" s="273">
        <v>8.15</v>
      </c>
      <c r="Y346" s="272"/>
      <c r="Z346" s="272"/>
      <c r="AA346" s="272"/>
      <c r="AB346" s="272"/>
      <c r="AC346" s="272"/>
      <c r="AD346" s="272" t="s">
        <v>257</v>
      </c>
      <c r="AE346" s="365" t="s">
        <v>211</v>
      </c>
      <c r="AF346" s="272"/>
      <c r="AG346" s="508"/>
      <c r="AH346" s="270"/>
      <c r="AI346" s="272"/>
      <c r="AJ346" s="272" t="s">
        <v>1067</v>
      </c>
      <c r="AK346" s="272" t="s">
        <v>1068</v>
      </c>
      <c r="AL346" s="508"/>
      <c r="AM346" s="273"/>
      <c r="AN346" s="273"/>
      <c r="AO346" s="514" t="s">
        <v>211</v>
      </c>
      <c r="AP346" s="272"/>
      <c r="AQ346" s="272"/>
      <c r="AR346" s="272"/>
      <c r="AS346" s="508"/>
      <c r="AT346" s="508"/>
    </row>
    <row r="347" spans="1:46" s="66" customFormat="1" ht="15" customHeight="1">
      <c r="A347" s="269">
        <v>4270</v>
      </c>
      <c r="B347" s="269" t="s">
        <v>1073</v>
      </c>
      <c r="C347" s="270" t="s">
        <v>1074</v>
      </c>
      <c r="D347" s="270" t="s">
        <v>1061</v>
      </c>
      <c r="E347" s="364" t="s">
        <v>1092</v>
      </c>
      <c r="F347" s="270" t="s">
        <v>1305</v>
      </c>
      <c r="G347" s="354">
        <v>43542</v>
      </c>
      <c r="H347" s="270" t="s">
        <v>981</v>
      </c>
      <c r="I347" s="270" t="s">
        <v>1062</v>
      </c>
      <c r="J347" s="333" t="s">
        <v>490</v>
      </c>
      <c r="K347" s="326"/>
      <c r="L347" s="333"/>
      <c r="M347" s="333"/>
      <c r="N347" s="404"/>
      <c r="O347" s="363"/>
      <c r="P347" s="406"/>
      <c r="Q347" s="355"/>
      <c r="R347" s="569">
        <v>43814</v>
      </c>
      <c r="S347" s="348" t="s">
        <v>269</v>
      </c>
      <c r="T347" s="272"/>
      <c r="U347" s="272" t="s">
        <v>257</v>
      </c>
      <c r="V347" s="272"/>
      <c r="W347" s="272"/>
      <c r="X347" s="273">
        <v>7.4</v>
      </c>
      <c r="Y347" s="272"/>
      <c r="Z347" s="272"/>
      <c r="AA347" s="272"/>
      <c r="AB347" s="272"/>
      <c r="AC347" s="272"/>
      <c r="AD347" s="272" t="s">
        <v>257</v>
      </c>
      <c r="AE347" s="365" t="s">
        <v>211</v>
      </c>
      <c r="AF347" s="272"/>
      <c r="AG347" s="508"/>
      <c r="AH347" s="270"/>
      <c r="AI347" s="272"/>
      <c r="AJ347" s="272" t="s">
        <v>1067</v>
      </c>
      <c r="AK347" s="272" t="s">
        <v>1068</v>
      </c>
      <c r="AL347" s="508"/>
      <c r="AM347" s="273"/>
      <c r="AN347" s="273"/>
      <c r="AO347" s="514" t="s">
        <v>211</v>
      </c>
      <c r="AP347" s="272"/>
      <c r="AQ347" s="272"/>
      <c r="AR347" s="272"/>
      <c r="AS347" s="508"/>
      <c r="AT347" s="508"/>
    </row>
    <row r="348" spans="1:46" s="66" customFormat="1" ht="15" customHeight="1">
      <c r="A348" s="269">
        <v>4275</v>
      </c>
      <c r="B348" s="269" t="s">
        <v>1075</v>
      </c>
      <c r="C348" s="270" t="s">
        <v>1074</v>
      </c>
      <c r="D348" s="270" t="s">
        <v>1071</v>
      </c>
      <c r="E348" s="364" t="s">
        <v>1092</v>
      </c>
      <c r="F348" s="270" t="s">
        <v>1305</v>
      </c>
      <c r="G348" s="354">
        <v>43542</v>
      </c>
      <c r="H348" s="270" t="s">
        <v>981</v>
      </c>
      <c r="I348" s="270" t="s">
        <v>1062</v>
      </c>
      <c r="J348" s="333" t="s">
        <v>490</v>
      </c>
      <c r="K348" s="326"/>
      <c r="L348" s="333"/>
      <c r="M348" s="333"/>
      <c r="N348" s="404"/>
      <c r="O348" s="363"/>
      <c r="P348" s="406"/>
      <c r="Q348" s="355"/>
      <c r="R348" s="569">
        <v>43814</v>
      </c>
      <c r="S348" s="348" t="s">
        <v>269</v>
      </c>
      <c r="T348" s="272"/>
      <c r="U348" s="272" t="s">
        <v>257</v>
      </c>
      <c r="V348" s="272"/>
      <c r="W348" s="272"/>
      <c r="X348" s="273">
        <v>7.4</v>
      </c>
      <c r="Y348" s="272"/>
      <c r="Z348" s="272"/>
      <c r="AA348" s="272"/>
      <c r="AB348" s="272"/>
      <c r="AC348" s="272"/>
      <c r="AD348" s="272" t="s">
        <v>257</v>
      </c>
      <c r="AE348" s="365" t="s">
        <v>211</v>
      </c>
      <c r="AF348" s="272"/>
      <c r="AG348" s="508"/>
      <c r="AH348" s="270"/>
      <c r="AI348" s="272"/>
      <c r="AJ348" s="272" t="s">
        <v>1067</v>
      </c>
      <c r="AK348" s="272" t="s">
        <v>1068</v>
      </c>
      <c r="AL348" s="508"/>
      <c r="AM348" s="273"/>
      <c r="AN348" s="273"/>
      <c r="AO348" s="514" t="s">
        <v>211</v>
      </c>
      <c r="AP348" s="272"/>
      <c r="AQ348" s="272"/>
      <c r="AR348" s="272"/>
      <c r="AS348" s="508"/>
      <c r="AT348" s="508"/>
    </row>
    <row r="349" spans="1:46" s="66" customFormat="1" ht="15" customHeight="1">
      <c r="A349" s="269">
        <v>4280</v>
      </c>
      <c r="B349" s="269" t="s">
        <v>1076</v>
      </c>
      <c r="C349" s="270" t="s">
        <v>1074</v>
      </c>
      <c r="D349" s="270" t="s">
        <v>1046</v>
      </c>
      <c r="E349" s="364" t="s">
        <v>1092</v>
      </c>
      <c r="F349" s="270" t="s">
        <v>1305</v>
      </c>
      <c r="G349" s="354">
        <v>43542</v>
      </c>
      <c r="H349" s="270" t="s">
        <v>981</v>
      </c>
      <c r="I349" s="270" t="s">
        <v>1062</v>
      </c>
      <c r="J349" s="333" t="s">
        <v>490</v>
      </c>
      <c r="K349" s="326"/>
      <c r="L349" s="333"/>
      <c r="M349" s="333"/>
      <c r="N349" s="404"/>
      <c r="O349" s="363"/>
      <c r="P349" s="406"/>
      <c r="Q349" s="355"/>
      <c r="R349" s="569">
        <v>43814</v>
      </c>
      <c r="S349" s="348" t="s">
        <v>269</v>
      </c>
      <c r="T349" s="272"/>
      <c r="U349" s="272" t="s">
        <v>257</v>
      </c>
      <c r="V349" s="272"/>
      <c r="W349" s="272"/>
      <c r="X349" s="273">
        <v>7.4</v>
      </c>
      <c r="Y349" s="272"/>
      <c r="Z349" s="272"/>
      <c r="AA349" s="272"/>
      <c r="AB349" s="272"/>
      <c r="AC349" s="272"/>
      <c r="AD349" s="272" t="s">
        <v>257</v>
      </c>
      <c r="AE349" s="365" t="s">
        <v>211</v>
      </c>
      <c r="AF349" s="272"/>
      <c r="AG349" s="508"/>
      <c r="AH349" s="270"/>
      <c r="AI349" s="272"/>
      <c r="AJ349" s="272" t="s">
        <v>1067</v>
      </c>
      <c r="AK349" s="272" t="s">
        <v>1068</v>
      </c>
      <c r="AL349" s="508"/>
      <c r="AM349" s="273"/>
      <c r="AN349" s="273"/>
      <c r="AO349" s="514" t="s">
        <v>211</v>
      </c>
      <c r="AP349" s="272"/>
      <c r="AQ349" s="272"/>
      <c r="AR349" s="272"/>
      <c r="AS349" s="508"/>
      <c r="AT349" s="508"/>
    </row>
    <row r="350" spans="1:46" s="66" customFormat="1" ht="15" customHeight="1">
      <c r="A350" s="269">
        <v>4290</v>
      </c>
      <c r="B350" s="269" t="s">
        <v>1111</v>
      </c>
      <c r="C350" s="270" t="s">
        <v>1112</v>
      </c>
      <c r="D350" s="270" t="s">
        <v>1061</v>
      </c>
      <c r="E350" s="364" t="s">
        <v>1092</v>
      </c>
      <c r="F350" s="270" t="s">
        <v>1305</v>
      </c>
      <c r="G350" s="354">
        <v>43542</v>
      </c>
      <c r="H350" s="270" t="s">
        <v>981</v>
      </c>
      <c r="I350" s="270" t="s">
        <v>1062</v>
      </c>
      <c r="J350" s="333" t="s">
        <v>490</v>
      </c>
      <c r="K350" s="326"/>
      <c r="L350" s="333"/>
      <c r="M350" s="333"/>
      <c r="N350" s="404"/>
      <c r="O350" s="363"/>
      <c r="P350" s="406"/>
      <c r="Q350" s="355"/>
      <c r="R350" s="568">
        <v>43814</v>
      </c>
      <c r="S350" s="348" t="s">
        <v>262</v>
      </c>
      <c r="T350" s="272" t="s">
        <v>1114</v>
      </c>
      <c r="U350" s="272" t="s">
        <v>285</v>
      </c>
      <c r="V350" s="272"/>
      <c r="W350" s="272"/>
      <c r="X350" s="273">
        <v>7.65</v>
      </c>
      <c r="Y350" s="272"/>
      <c r="Z350" s="272"/>
      <c r="AA350" s="272"/>
      <c r="AB350" s="272"/>
      <c r="AC350" s="272"/>
      <c r="AD350" s="272" t="s">
        <v>1115</v>
      </c>
      <c r="AE350" s="365" t="s">
        <v>211</v>
      </c>
      <c r="AF350" s="272"/>
      <c r="AG350" s="508"/>
      <c r="AH350" s="270"/>
      <c r="AI350" s="272"/>
      <c r="AJ350" s="272" t="s">
        <v>1067</v>
      </c>
      <c r="AK350" s="272" t="s">
        <v>1068</v>
      </c>
      <c r="AL350" s="508"/>
      <c r="AM350" s="273"/>
      <c r="AN350" s="273"/>
      <c r="AO350" s="514" t="s">
        <v>211</v>
      </c>
      <c r="AP350" s="272"/>
      <c r="AQ350" s="272"/>
      <c r="AR350" s="272"/>
      <c r="AS350" s="508"/>
      <c r="AT350" s="508"/>
    </row>
    <row r="351" spans="1:46" s="66" customFormat="1" ht="15" customHeight="1">
      <c r="A351" s="269">
        <v>4295</v>
      </c>
      <c r="B351" s="269" t="s">
        <v>1116</v>
      </c>
      <c r="C351" s="270" t="s">
        <v>1117</v>
      </c>
      <c r="D351" s="270" t="s">
        <v>1061</v>
      </c>
      <c r="E351" s="364" t="s">
        <v>1092</v>
      </c>
      <c r="F351" s="270" t="s">
        <v>1305</v>
      </c>
      <c r="G351" s="354">
        <v>43542</v>
      </c>
      <c r="H351" s="270" t="s">
        <v>981</v>
      </c>
      <c r="I351" s="270" t="s">
        <v>1062</v>
      </c>
      <c r="J351" s="333" t="s">
        <v>490</v>
      </c>
      <c r="K351" s="326"/>
      <c r="L351" s="333"/>
      <c r="M351" s="333"/>
      <c r="N351" s="404"/>
      <c r="O351" s="363"/>
      <c r="P351" s="406"/>
      <c r="Q351" s="355"/>
      <c r="R351" s="568">
        <v>43814</v>
      </c>
      <c r="S351" s="348" t="s">
        <v>262</v>
      </c>
      <c r="T351" s="272" t="s">
        <v>1114</v>
      </c>
      <c r="U351" s="272" t="s">
        <v>285</v>
      </c>
      <c r="V351" s="272"/>
      <c r="W351" s="272"/>
      <c r="X351" s="273">
        <v>14.05</v>
      </c>
      <c r="Y351" s="272"/>
      <c r="Z351" s="272"/>
      <c r="AA351" s="272"/>
      <c r="AB351" s="272"/>
      <c r="AC351" s="272"/>
      <c r="AD351" s="272" t="s">
        <v>1115</v>
      </c>
      <c r="AE351" s="365" t="s">
        <v>211</v>
      </c>
      <c r="AF351" s="272"/>
      <c r="AG351" s="508"/>
      <c r="AH351" s="270"/>
      <c r="AI351" s="272"/>
      <c r="AJ351" s="272" t="s">
        <v>1067</v>
      </c>
      <c r="AK351" s="272" t="s">
        <v>1068</v>
      </c>
      <c r="AL351" s="508"/>
      <c r="AM351" s="273"/>
      <c r="AN351" s="273"/>
      <c r="AO351" s="514" t="s">
        <v>211</v>
      </c>
      <c r="AP351" s="272"/>
      <c r="AQ351" s="272"/>
      <c r="AR351" s="272"/>
      <c r="AS351" s="508"/>
      <c r="AT351" s="508"/>
    </row>
    <row r="352" spans="1:46" s="66" customFormat="1" ht="15" customHeight="1">
      <c r="A352" s="269">
        <v>4300</v>
      </c>
      <c r="B352" s="269" t="s">
        <v>1119</v>
      </c>
      <c r="C352" s="270" t="s">
        <v>1120</v>
      </c>
      <c r="D352" s="270" t="s">
        <v>1061</v>
      </c>
      <c r="E352" s="364" t="s">
        <v>1092</v>
      </c>
      <c r="F352" s="270" t="s">
        <v>1305</v>
      </c>
      <c r="G352" s="354">
        <v>43542</v>
      </c>
      <c r="H352" s="270" t="s">
        <v>981</v>
      </c>
      <c r="I352" s="270" t="s">
        <v>1062</v>
      </c>
      <c r="J352" s="333" t="s">
        <v>490</v>
      </c>
      <c r="K352" s="326"/>
      <c r="L352" s="333"/>
      <c r="M352" s="333"/>
      <c r="N352" s="404"/>
      <c r="O352" s="363"/>
      <c r="P352" s="406"/>
      <c r="Q352" s="355"/>
      <c r="R352" s="568">
        <v>43814</v>
      </c>
      <c r="S352" s="348" t="s">
        <v>262</v>
      </c>
      <c r="T352" s="272" t="s">
        <v>1114</v>
      </c>
      <c r="U352" s="272" t="s">
        <v>285</v>
      </c>
      <c r="V352" s="272"/>
      <c r="W352" s="272"/>
      <c r="X352" s="273">
        <v>5.7</v>
      </c>
      <c r="Y352" s="272"/>
      <c r="Z352" s="272"/>
      <c r="AA352" s="272"/>
      <c r="AB352" s="272"/>
      <c r="AC352" s="272"/>
      <c r="AD352" s="272" t="s">
        <v>1115</v>
      </c>
      <c r="AE352" s="365" t="s">
        <v>211</v>
      </c>
      <c r="AF352" s="272"/>
      <c r="AG352" s="508"/>
      <c r="AH352" s="270"/>
      <c r="AI352" s="272"/>
      <c r="AJ352" s="272" t="s">
        <v>1067</v>
      </c>
      <c r="AK352" s="272" t="s">
        <v>1068</v>
      </c>
      <c r="AL352" s="508"/>
      <c r="AM352" s="273"/>
      <c r="AN352" s="273"/>
      <c r="AO352" s="514" t="s">
        <v>211</v>
      </c>
      <c r="AP352" s="272"/>
      <c r="AQ352" s="272"/>
      <c r="AR352" s="272"/>
      <c r="AS352" s="508"/>
      <c r="AT352" s="508"/>
    </row>
    <row r="353" spans="1:46" s="66" customFormat="1" ht="15" customHeight="1">
      <c r="A353" s="269">
        <v>4305</v>
      </c>
      <c r="B353" s="269" t="s">
        <v>1131</v>
      </c>
      <c r="C353" s="270" t="s">
        <v>1132</v>
      </c>
      <c r="D353" s="270" t="s">
        <v>1061</v>
      </c>
      <c r="E353" s="364" t="s">
        <v>1092</v>
      </c>
      <c r="F353" s="270" t="s">
        <v>1305</v>
      </c>
      <c r="G353" s="354">
        <v>43542</v>
      </c>
      <c r="H353" s="270" t="s">
        <v>981</v>
      </c>
      <c r="I353" s="270" t="s">
        <v>1062</v>
      </c>
      <c r="J353" s="333" t="s">
        <v>490</v>
      </c>
      <c r="K353" s="326"/>
      <c r="L353" s="333"/>
      <c r="M353" s="333"/>
      <c r="N353" s="404"/>
      <c r="O353" s="363"/>
      <c r="P353" s="406"/>
      <c r="Q353" s="355"/>
      <c r="R353" s="568">
        <v>43814</v>
      </c>
      <c r="S353" s="348" t="s">
        <v>262</v>
      </c>
      <c r="T353" s="272" t="s">
        <v>1114</v>
      </c>
      <c r="U353" s="272" t="s">
        <v>285</v>
      </c>
      <c r="V353" s="272"/>
      <c r="W353" s="272"/>
      <c r="X353" s="273">
        <v>4.3</v>
      </c>
      <c r="Y353" s="272"/>
      <c r="Z353" s="272"/>
      <c r="AA353" s="272"/>
      <c r="AB353" s="272"/>
      <c r="AC353" s="272"/>
      <c r="AD353" s="272" t="s">
        <v>1115</v>
      </c>
      <c r="AE353" s="365" t="s">
        <v>211</v>
      </c>
      <c r="AF353" s="272"/>
      <c r="AG353" s="508"/>
      <c r="AH353" s="270"/>
      <c r="AI353" s="272"/>
      <c r="AJ353" s="272" t="s">
        <v>1067</v>
      </c>
      <c r="AK353" s="272" t="s">
        <v>1068</v>
      </c>
      <c r="AL353" s="508"/>
      <c r="AM353" s="273"/>
      <c r="AN353" s="273"/>
      <c r="AO353" s="514" t="s">
        <v>211</v>
      </c>
      <c r="AP353" s="272"/>
      <c r="AQ353" s="272"/>
      <c r="AR353" s="272"/>
      <c r="AS353" s="508"/>
      <c r="AT353" s="508"/>
    </row>
    <row r="354" spans="1:46" s="66" customFormat="1" ht="15" customHeight="1">
      <c r="A354" s="269">
        <v>4310</v>
      </c>
      <c r="B354" s="269" t="s">
        <v>1133</v>
      </c>
      <c r="C354" s="270" t="s">
        <v>1134</v>
      </c>
      <c r="D354" s="270" t="s">
        <v>1061</v>
      </c>
      <c r="E354" s="364" t="s">
        <v>1092</v>
      </c>
      <c r="F354" s="270" t="s">
        <v>1305</v>
      </c>
      <c r="G354" s="354">
        <v>43542</v>
      </c>
      <c r="H354" s="270" t="s">
        <v>981</v>
      </c>
      <c r="I354" s="270" t="s">
        <v>1062</v>
      </c>
      <c r="J354" s="333" t="s">
        <v>490</v>
      </c>
      <c r="K354" s="326"/>
      <c r="L354" s="333"/>
      <c r="M354" s="333"/>
      <c r="N354" s="404"/>
      <c r="O354" s="363"/>
      <c r="P354" s="406"/>
      <c r="Q354" s="355"/>
      <c r="R354" s="568">
        <v>43814</v>
      </c>
      <c r="S354" s="348" t="s">
        <v>262</v>
      </c>
      <c r="T354" s="272" t="s">
        <v>1114</v>
      </c>
      <c r="U354" s="272" t="s">
        <v>285</v>
      </c>
      <c r="V354" s="272"/>
      <c r="W354" s="272"/>
      <c r="X354" s="273">
        <v>8.35</v>
      </c>
      <c r="Y354" s="272"/>
      <c r="Z354" s="272"/>
      <c r="AA354" s="272"/>
      <c r="AB354" s="272"/>
      <c r="AC354" s="272"/>
      <c r="AD354" s="272" t="s">
        <v>1115</v>
      </c>
      <c r="AE354" s="365" t="s">
        <v>211</v>
      </c>
      <c r="AF354" s="272"/>
      <c r="AG354" s="508"/>
      <c r="AH354" s="270"/>
      <c r="AI354" s="272"/>
      <c r="AJ354" s="272" t="s">
        <v>1067</v>
      </c>
      <c r="AK354" s="272" t="s">
        <v>1068</v>
      </c>
      <c r="AL354" s="508"/>
      <c r="AM354" s="273"/>
      <c r="AN354" s="273"/>
      <c r="AO354" s="514" t="s">
        <v>211</v>
      </c>
      <c r="AP354" s="272"/>
      <c r="AQ354" s="272"/>
      <c r="AR354" s="272"/>
      <c r="AS354" s="508"/>
      <c r="AT354" s="508"/>
    </row>
    <row r="361" spans="1:46">
      <c r="Q361" s="2"/>
    </row>
    <row r="362" spans="1:46">
      <c r="Q362" s="2"/>
    </row>
    <row r="363" spans="1:46">
      <c r="Q363" s="2"/>
    </row>
  </sheetData>
  <autoFilter ref="A3:AV260" xr:uid="{CBDF151A-8675-414B-91C1-9563602932C9}">
    <filterColumn colId="20">
      <filters>
        <filter val="Mergü Tekstil"/>
      </filters>
    </filterColumn>
    <sortState xmlns:xlrd2="http://schemas.microsoft.com/office/spreadsheetml/2017/richdata2" ref="A13:AV155">
      <sortCondition ref="E3:E260"/>
    </sortState>
  </autoFilter>
  <mergeCells count="6">
    <mergeCell ref="S2:AC2"/>
    <mergeCell ref="AD2:AT2"/>
    <mergeCell ref="K2:R2"/>
    <mergeCell ref="K270:R270"/>
    <mergeCell ref="S270:AC270"/>
    <mergeCell ref="AD270:AT270"/>
  </mergeCells>
  <conditionalFormatting sqref="B2">
    <cfRule type="duplicateValues" dxfId="47" priority="55"/>
  </conditionalFormatting>
  <conditionalFormatting sqref="B274">
    <cfRule type="duplicateValues" dxfId="46" priority="54"/>
  </conditionalFormatting>
  <conditionalFormatting sqref="B332">
    <cfRule type="duplicateValues" dxfId="45" priority="52"/>
  </conditionalFormatting>
  <conditionalFormatting sqref="B275">
    <cfRule type="duplicateValues" dxfId="44" priority="51"/>
  </conditionalFormatting>
  <conditionalFormatting sqref="B319">
    <cfRule type="duplicateValues" dxfId="43" priority="50"/>
  </conditionalFormatting>
  <conditionalFormatting sqref="B337">
    <cfRule type="duplicateValues" dxfId="42" priority="49"/>
  </conditionalFormatting>
  <conditionalFormatting sqref="B338">
    <cfRule type="duplicateValues" dxfId="41" priority="48"/>
  </conditionalFormatting>
  <conditionalFormatting sqref="B276">
    <cfRule type="duplicateValues" dxfId="40" priority="46"/>
  </conditionalFormatting>
  <conditionalFormatting sqref="B333">
    <cfRule type="duplicateValues" dxfId="39" priority="45"/>
  </conditionalFormatting>
  <conditionalFormatting sqref="B343">
    <cfRule type="duplicateValues" dxfId="38" priority="44"/>
  </conditionalFormatting>
  <conditionalFormatting sqref="B313">
    <cfRule type="duplicateValues" dxfId="37" priority="43"/>
  </conditionalFormatting>
  <conditionalFormatting sqref="B339">
    <cfRule type="duplicateValues" dxfId="36" priority="42"/>
  </conditionalFormatting>
  <conditionalFormatting sqref="B36">
    <cfRule type="duplicateValues" dxfId="35" priority="40"/>
  </conditionalFormatting>
  <conditionalFormatting sqref="B340">
    <cfRule type="duplicateValues" dxfId="34" priority="39"/>
  </conditionalFormatting>
  <conditionalFormatting sqref="B334">
    <cfRule type="duplicateValues" dxfId="33" priority="38"/>
  </conditionalFormatting>
  <conditionalFormatting sqref="B335">
    <cfRule type="duplicateValues" dxfId="32" priority="37"/>
  </conditionalFormatting>
  <conditionalFormatting sqref="B320">
    <cfRule type="duplicateValues" dxfId="31" priority="36"/>
  </conditionalFormatting>
  <conditionalFormatting sqref="B37">
    <cfRule type="duplicateValues" dxfId="30" priority="35"/>
  </conditionalFormatting>
  <conditionalFormatting sqref="B326">
    <cfRule type="duplicateValues" dxfId="29" priority="34"/>
  </conditionalFormatting>
  <conditionalFormatting sqref="B336">
    <cfRule type="duplicateValues" dxfId="28" priority="33"/>
  </conditionalFormatting>
  <conditionalFormatting sqref="B327:B328">
    <cfRule type="duplicateValues" dxfId="27" priority="32"/>
  </conditionalFormatting>
  <conditionalFormatting sqref="B314">
    <cfRule type="duplicateValues" dxfId="26" priority="30"/>
  </conditionalFormatting>
  <conditionalFormatting sqref="B315">
    <cfRule type="duplicateValues" dxfId="25" priority="29"/>
  </conditionalFormatting>
  <conditionalFormatting sqref="B342">
    <cfRule type="duplicateValues" dxfId="24" priority="28"/>
  </conditionalFormatting>
  <conditionalFormatting sqref="B329">
    <cfRule type="duplicateValues" dxfId="23" priority="27"/>
  </conditionalFormatting>
  <conditionalFormatting sqref="B31">
    <cfRule type="duplicateValues" dxfId="22" priority="26"/>
  </conditionalFormatting>
  <conditionalFormatting sqref="B345:B349">
    <cfRule type="duplicateValues" dxfId="21" priority="22"/>
  </conditionalFormatting>
  <conditionalFormatting sqref="B350">
    <cfRule type="duplicateValues" dxfId="20" priority="19"/>
  </conditionalFormatting>
  <conditionalFormatting sqref="B351">
    <cfRule type="duplicateValues" dxfId="19" priority="18"/>
  </conditionalFormatting>
  <conditionalFormatting sqref="B352:B353">
    <cfRule type="duplicateValues" dxfId="18" priority="17"/>
  </conditionalFormatting>
  <conditionalFormatting sqref="B312">
    <cfRule type="duplicateValues" dxfId="17" priority="15"/>
  </conditionalFormatting>
  <conditionalFormatting sqref="B354">
    <cfRule type="duplicateValues" dxfId="16" priority="14"/>
  </conditionalFormatting>
  <conditionalFormatting sqref="B311">
    <cfRule type="duplicateValues" dxfId="15" priority="10"/>
  </conditionalFormatting>
  <conditionalFormatting sqref="B321:B322">
    <cfRule type="duplicateValues" dxfId="14" priority="9"/>
  </conditionalFormatting>
  <conditionalFormatting sqref="B330:B331">
    <cfRule type="duplicateValues" dxfId="13" priority="8"/>
  </conditionalFormatting>
  <conditionalFormatting sqref="B242:B260">
    <cfRule type="duplicateValues" dxfId="12" priority="6"/>
  </conditionalFormatting>
  <conditionalFormatting sqref="B241">
    <cfRule type="duplicateValues" dxfId="11" priority="5"/>
  </conditionalFormatting>
  <conditionalFormatting sqref="B270">
    <cfRule type="duplicateValues" dxfId="10" priority="4"/>
  </conditionalFormatting>
  <conditionalFormatting sqref="B344">
    <cfRule type="duplicateValues" dxfId="9" priority="85"/>
  </conditionalFormatting>
  <conditionalFormatting sqref="B42">
    <cfRule type="duplicateValues" dxfId="8" priority="3"/>
  </conditionalFormatting>
  <conditionalFormatting sqref="B43">
    <cfRule type="duplicateValues" dxfId="7" priority="2"/>
  </conditionalFormatting>
  <conditionalFormatting sqref="B44">
    <cfRule type="duplicateValues" dxfId="6" priority="1"/>
  </conditionalFormatting>
  <dataValidations count="3">
    <dataValidation type="list" allowBlank="1" showInputMessage="1" showErrorMessage="1" sqref="U21:U22 U28 U34 U67:U73 U76:U80 U101:U107 U167:U168 U170:U171 U173:U175 U177:U182 U184:U185 U187:U194 U199 U201:U203 U231:U239 U156:U165 U242:U260 U196:U197 U59 U205:U209 U152:U153 U84:U97 U63:U64 U5:U12 U14 U322:U344 U145:U149 U211:U216 U218:U220 U297:U310 U224:U227" xr:uid="{492EF612-03F0-466F-92CC-A2A4F73C64D5}">
      <formula1>#REF!</formula1>
    </dataValidation>
    <dataValidation type="list" showInputMessage="1" showErrorMessage="1" sqref="S274:S276 S31 S36:S37 S328:S330 S332 S335:S336 S323:S325 S246:S250 S255:S260 S338 S243 S236:S241 S228:S230 S341:S354 S219:S222 S310:S321 S224:S225" xr:uid="{3899E922-2A05-4E81-93E2-B57627E25397}">
      <formula1>#REF!</formula1>
    </dataValidation>
    <dataValidation type="list" allowBlank="1" showInputMessage="1" showErrorMessage="1" sqref="T274:U276 T31:U31 T36:U37 T328:U330 T332:U332 T335:U336 T323:U325 T246:U250 T255:U260 T338:U338 T243:U243 T342:U354 T236:U241 T311:U321 T228:U230 T341 T219:T220 T310 T224:U225" xr:uid="{6ED491F7-09B6-455C-8DBE-D9C508D04425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1" orientation="landscape" r:id="rId1"/>
  <headerFooter>
    <oddHeader>&amp;C&amp;F-&amp;A&amp;R&amp;P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CC352B3C-7547-4648-88B4-9374F73990BA}">
          <x14:formula1>
            <xm:f>Assumptions!$A$3:$A$16</xm:f>
          </x14:formula1>
          <xm:sqref>S4</xm:sqref>
        </x14:dataValidation>
        <x14:dataValidation type="list" allowBlank="1" showInputMessage="1" showErrorMessage="1" xr:uid="{B51A30E2-0C2C-46EA-A526-EDE7F9FEE9A5}">
          <x14:formula1>
            <xm:f>Assumptions!$F$3:$F$16</xm:f>
          </x14:formula1>
          <xm:sqref>T4:U4</xm:sqref>
        </x14:dataValidation>
        <x14:dataValidation type="list" showInputMessage="1" showErrorMessage="1" xr:uid="{607831F9-0F60-4E5F-8CEF-09CB55719053}">
          <x14:formula1>
            <xm:f>'K:\Public%20All\Development%20&amp;%20Production\Linelists\[TEMPLATE%20LINELIST.xlsx]Assumptions'!#REF!</xm:f>
          </x14:formula1>
          <xm:sqref>S5</xm:sqref>
        </x14:dataValidation>
        <x14:dataValidation type="list" allowBlank="1" showInputMessage="1" showErrorMessage="1" xr:uid="{C3CB51E7-BF7E-495C-89E3-4B86C694B410}">
          <x14:formula1>
            <xm:f>'K:\Public%20All\Development%20&amp;%20Production\Linelists\[TEMPLATE%20LINELIST.xlsx]Assumptions'!#REF!</xm:f>
          </x14:formula1>
          <xm:sqref>T5</xm:sqref>
        </x14:dataValidation>
        <x14:dataValidation type="list" allowBlank="1" showInputMessage="1" showErrorMessage="1" xr:uid="{84B144F1-48FB-4560-B17B-AB981F9BC618}">
          <x14:formula1>
            <xm:f>Assumptions!$I$3:$I$32</xm:f>
          </x14:formula1>
          <xm:sqref>U41:U43 U45:U47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314"/>
  <sheetViews>
    <sheetView zoomScale="70" zoomScaleNormal="70" workbookViewId="0">
      <selection activeCell="M11" sqref="M11"/>
    </sheetView>
  </sheetViews>
  <sheetFormatPr defaultRowHeight="15"/>
  <cols>
    <col min="1" max="1" width="72.5703125" customWidth="1"/>
    <col min="2" max="2" width="21.28515625" customWidth="1"/>
    <col min="3" max="4" width="11.85546875" customWidth="1"/>
    <col min="5" max="12" width="12" customWidth="1"/>
    <col min="13" max="13" width="91.140625" customWidth="1"/>
    <col min="14" max="14" width="10.140625" customWidth="1"/>
    <col min="15" max="15" width="16.85546875" customWidth="1"/>
    <col min="16" max="16" width="16.28515625" customWidth="1"/>
    <col min="17" max="17" width="13.42578125" customWidth="1"/>
    <col min="18" max="19" width="11.42578125" style="29" customWidth="1"/>
    <col min="20" max="20" width="15.28515625" customWidth="1"/>
    <col min="21" max="23" width="7.85546875" style="29" customWidth="1"/>
    <col min="24" max="24" width="10.7109375" style="29" customWidth="1"/>
    <col min="25" max="29" width="7.85546875" style="29" customWidth="1"/>
    <col min="30" max="30" width="7.7109375" style="29" customWidth="1"/>
    <col min="31" max="31" width="10.85546875" style="29" customWidth="1"/>
    <col min="32" max="34" width="11.7109375" style="29" customWidth="1"/>
    <col min="35" max="35" width="39.7109375" style="112" customWidth="1"/>
    <col min="36" max="36" width="9.28515625" customWidth="1"/>
    <col min="37" max="37" width="7.7109375" customWidth="1"/>
    <col min="38" max="38" width="11" customWidth="1"/>
    <col min="39" max="40" width="11.85546875" customWidth="1"/>
    <col min="41" max="41" width="46.42578125" customWidth="1"/>
    <col min="42" max="43" width="21.140625" customWidth="1"/>
    <col min="44" max="44" width="9.5703125" bestFit="1" customWidth="1"/>
    <col min="45" max="45" width="9.5703125" customWidth="1"/>
    <col min="46" max="46" width="10" bestFit="1" customWidth="1"/>
    <col min="47" max="47" width="9.5703125" customWidth="1"/>
    <col min="48" max="48" width="16.140625" bestFit="1" customWidth="1"/>
    <col min="49" max="49" width="11" bestFit="1" customWidth="1"/>
    <col min="50" max="50" width="9.5703125" customWidth="1"/>
    <col min="51" max="51" width="10" bestFit="1" customWidth="1"/>
    <col min="52" max="52" width="9.5703125" customWidth="1"/>
    <col min="53" max="53" width="16.140625" bestFit="1" customWidth="1"/>
    <col min="54" max="54" width="19.140625" bestFit="1" customWidth="1"/>
    <col min="55" max="55" width="14.42578125" bestFit="1" customWidth="1"/>
    <col min="56" max="56" width="10.28515625" bestFit="1" customWidth="1"/>
    <col min="57" max="57" width="19.5703125" bestFit="1" customWidth="1"/>
  </cols>
  <sheetData>
    <row r="1" spans="1:15">
      <c r="A1" s="429" t="s">
        <v>1574</v>
      </c>
    </row>
    <row r="2" spans="1:15">
      <c r="A2" s="429"/>
    </row>
    <row r="3" spans="1:15" ht="35.450000000000003" customHeight="1">
      <c r="A3" s="561" t="s">
        <v>1560</v>
      </c>
      <c r="B3" s="10" t="s">
        <v>1564</v>
      </c>
      <c r="C3" s="10" t="s">
        <v>1561</v>
      </c>
      <c r="D3" s="10" t="s">
        <v>1571</v>
      </c>
      <c r="E3" s="10" t="s">
        <v>1562</v>
      </c>
      <c r="F3" s="10" t="s">
        <v>1585</v>
      </c>
      <c r="G3" s="10" t="s">
        <v>1596</v>
      </c>
      <c r="H3" s="10" t="s">
        <v>1456</v>
      </c>
      <c r="I3" s="10" t="s">
        <v>1563</v>
      </c>
      <c r="J3" s="10" t="s">
        <v>1578</v>
      </c>
      <c r="K3" s="10" t="s">
        <v>1597</v>
      </c>
      <c r="L3" s="10" t="s">
        <v>1598</v>
      </c>
      <c r="M3" s="10" t="s">
        <v>1569</v>
      </c>
    </row>
    <row r="4" spans="1:15">
      <c r="A4" s="430" t="s">
        <v>1746</v>
      </c>
      <c r="B4" s="430" t="s">
        <v>1747</v>
      </c>
      <c r="C4" s="431"/>
      <c r="D4" s="431">
        <v>50</v>
      </c>
      <c r="E4" s="432">
        <v>43605</v>
      </c>
      <c r="F4" s="431" t="s">
        <v>1750</v>
      </c>
      <c r="G4" s="431" t="s">
        <v>622</v>
      </c>
      <c r="H4" s="431" t="s">
        <v>622</v>
      </c>
      <c r="I4" s="431"/>
      <c r="J4" s="431"/>
      <c r="K4" s="431"/>
      <c r="L4" s="431"/>
      <c r="M4" s="431" t="s">
        <v>1751</v>
      </c>
    </row>
    <row r="5" spans="1:15">
      <c r="A5" s="430" t="s">
        <v>1749</v>
      </c>
      <c r="B5" s="430" t="s">
        <v>1747</v>
      </c>
      <c r="C5" s="431"/>
      <c r="D5" s="431">
        <v>1500</v>
      </c>
      <c r="E5" s="432">
        <v>43605</v>
      </c>
      <c r="F5" s="431" t="s">
        <v>1750</v>
      </c>
      <c r="G5" s="431" t="s">
        <v>622</v>
      </c>
      <c r="H5" s="431" t="s">
        <v>622</v>
      </c>
      <c r="I5" s="431"/>
      <c r="J5" s="431"/>
      <c r="K5" s="431"/>
      <c r="L5" s="431"/>
      <c r="M5" s="431" t="s">
        <v>1748</v>
      </c>
    </row>
    <row r="6" spans="1:15">
      <c r="A6" s="617" t="s">
        <v>1334</v>
      </c>
      <c r="B6" s="430" t="s">
        <v>145</v>
      </c>
      <c r="C6" s="433">
        <v>3000</v>
      </c>
      <c r="D6" s="431"/>
      <c r="E6" s="440">
        <v>43623</v>
      </c>
      <c r="F6" s="432">
        <v>43623</v>
      </c>
      <c r="G6" s="452">
        <v>43659</v>
      </c>
      <c r="H6" s="431"/>
      <c r="I6" s="431" t="s">
        <v>1</v>
      </c>
      <c r="J6" s="431" t="s">
        <v>1</v>
      </c>
      <c r="K6" s="431">
        <f>G6-E6</f>
        <v>36</v>
      </c>
      <c r="L6" s="431"/>
      <c r="M6" s="431"/>
      <c r="O6" s="443" t="s">
        <v>1590</v>
      </c>
    </row>
    <row r="7" spans="1:15">
      <c r="A7" s="430" t="s">
        <v>1573</v>
      </c>
      <c r="B7" s="430" t="s">
        <v>222</v>
      </c>
      <c r="C7" s="431"/>
      <c r="D7" s="433">
        <v>1200</v>
      </c>
      <c r="E7" s="440">
        <v>43627</v>
      </c>
      <c r="F7" s="432">
        <v>43627</v>
      </c>
      <c r="G7" s="433" t="s">
        <v>1570</v>
      </c>
      <c r="H7" s="431"/>
      <c r="I7" s="431"/>
      <c r="J7" s="431"/>
      <c r="K7" s="431">
        <v>0</v>
      </c>
      <c r="L7" s="431"/>
      <c r="M7" s="431" t="s">
        <v>1572</v>
      </c>
      <c r="O7" s="442" t="s">
        <v>1588</v>
      </c>
    </row>
    <row r="8" spans="1:15">
      <c r="A8" s="430" t="s">
        <v>1579</v>
      </c>
      <c r="B8" s="430" t="s">
        <v>592</v>
      </c>
      <c r="C8" s="433">
        <v>2100</v>
      </c>
      <c r="D8" s="431"/>
      <c r="E8" s="440">
        <v>43630</v>
      </c>
      <c r="F8" s="431" t="s">
        <v>1766</v>
      </c>
      <c r="G8" s="452">
        <v>43672</v>
      </c>
      <c r="H8" s="431"/>
      <c r="I8" s="431"/>
      <c r="J8" s="431"/>
      <c r="K8" s="431">
        <f t="shared" ref="K8:K12" si="0">G8-E8</f>
        <v>42</v>
      </c>
      <c r="L8" s="431"/>
      <c r="M8" s="431" t="s">
        <v>1742</v>
      </c>
      <c r="O8" t="s">
        <v>1589</v>
      </c>
    </row>
    <row r="9" spans="1:15">
      <c r="A9" s="430" t="s">
        <v>631</v>
      </c>
      <c r="B9" s="430" t="s">
        <v>145</v>
      </c>
      <c r="C9" s="433">
        <v>3000</v>
      </c>
      <c r="D9" s="431"/>
      <c r="E9" s="440">
        <v>43630</v>
      </c>
      <c r="F9" s="431" t="s">
        <v>1766</v>
      </c>
      <c r="G9" s="452">
        <v>43670</v>
      </c>
      <c r="H9" s="431"/>
      <c r="I9" s="431"/>
      <c r="J9" s="431"/>
      <c r="K9" s="431">
        <f t="shared" si="0"/>
        <v>40</v>
      </c>
      <c r="L9" s="431"/>
      <c r="M9" s="431"/>
    </row>
    <row r="10" spans="1:15">
      <c r="A10" s="430" t="s">
        <v>1582</v>
      </c>
      <c r="B10" s="430" t="s">
        <v>586</v>
      </c>
      <c r="C10" s="433">
        <v>7000</v>
      </c>
      <c r="D10" s="431"/>
      <c r="E10" s="440">
        <v>43630</v>
      </c>
      <c r="F10" s="431" t="s">
        <v>1766</v>
      </c>
      <c r="G10" s="452">
        <v>43672</v>
      </c>
      <c r="H10" s="431"/>
      <c r="I10" s="431"/>
      <c r="J10" s="431"/>
      <c r="K10" s="431">
        <f t="shared" si="0"/>
        <v>42</v>
      </c>
      <c r="L10" s="431"/>
      <c r="M10" s="431"/>
    </row>
    <row r="11" spans="1:15">
      <c r="A11" s="430" t="s">
        <v>1583</v>
      </c>
      <c r="B11" s="430" t="s">
        <v>586</v>
      </c>
      <c r="C11" s="433">
        <v>2000</v>
      </c>
      <c r="D11" s="431"/>
      <c r="E11" s="440">
        <v>43630</v>
      </c>
      <c r="F11" s="431" t="s">
        <v>1766</v>
      </c>
      <c r="G11" s="452">
        <v>43665</v>
      </c>
      <c r="H11" s="431"/>
      <c r="I11" s="431"/>
      <c r="J11" s="431"/>
      <c r="K11" s="431">
        <f t="shared" si="0"/>
        <v>35</v>
      </c>
      <c r="L11" s="431"/>
      <c r="M11" s="431"/>
    </row>
    <row r="12" spans="1:15">
      <c r="A12" s="430" t="s">
        <v>1584</v>
      </c>
      <c r="B12" s="430" t="s">
        <v>586</v>
      </c>
      <c r="C12" s="433">
        <v>2000</v>
      </c>
      <c r="D12" s="431"/>
      <c r="E12" s="440">
        <v>43630</v>
      </c>
      <c r="F12" s="431" t="s">
        <v>1766</v>
      </c>
      <c r="G12" s="452">
        <v>43665</v>
      </c>
      <c r="H12" s="431"/>
      <c r="I12" s="431"/>
      <c r="J12" s="431"/>
      <c r="K12" s="431">
        <f t="shared" si="0"/>
        <v>35</v>
      </c>
      <c r="L12" s="431"/>
      <c r="M12" s="431"/>
    </row>
    <row r="13" spans="1:15">
      <c r="A13" s="597">
        <v>9575</v>
      </c>
      <c r="B13" s="430" t="s">
        <v>222</v>
      </c>
      <c r="C13" s="431"/>
      <c r="D13" s="433" t="s">
        <v>1779</v>
      </c>
      <c r="E13" s="432">
        <v>43648</v>
      </c>
      <c r="F13" s="431" t="s">
        <v>1766</v>
      </c>
      <c r="G13" s="433" t="s">
        <v>1570</v>
      </c>
      <c r="H13" s="431"/>
      <c r="I13" s="431"/>
      <c r="J13" s="431"/>
      <c r="K13" s="431"/>
      <c r="L13" s="431"/>
      <c r="M13" s="431" t="s">
        <v>1780</v>
      </c>
    </row>
    <row r="14" spans="1:15">
      <c r="A14" s="618" t="s">
        <v>630</v>
      </c>
      <c r="B14" s="588" t="s">
        <v>145</v>
      </c>
      <c r="C14" s="433">
        <v>6000</v>
      </c>
      <c r="D14" s="431"/>
      <c r="E14" s="432">
        <v>43649</v>
      </c>
      <c r="F14" s="431" t="s">
        <v>1478</v>
      </c>
      <c r="G14" s="585"/>
      <c r="H14" s="431"/>
      <c r="I14" s="431"/>
      <c r="J14" s="431"/>
      <c r="K14" s="431"/>
      <c r="L14" s="431"/>
      <c r="M14" s="431"/>
    </row>
    <row r="15" spans="1:15">
      <c r="A15" s="619" t="s">
        <v>625</v>
      </c>
      <c r="B15" s="588" t="s">
        <v>145</v>
      </c>
      <c r="C15" s="433">
        <v>4500</v>
      </c>
      <c r="D15" s="431"/>
      <c r="E15" s="432">
        <v>43649</v>
      </c>
      <c r="F15" s="431" t="s">
        <v>1478</v>
      </c>
      <c r="G15" s="585"/>
      <c r="H15" s="431"/>
      <c r="I15" s="431"/>
      <c r="J15" s="431"/>
      <c r="K15" s="431"/>
      <c r="L15" s="431"/>
      <c r="M15" s="431"/>
    </row>
    <row r="16" spans="1:15">
      <c r="A16" s="430" t="s">
        <v>1772</v>
      </c>
      <c r="B16" s="430" t="s">
        <v>145</v>
      </c>
      <c r="C16" s="433">
        <v>4500</v>
      </c>
      <c r="D16" s="431"/>
      <c r="E16" s="432">
        <v>43649</v>
      </c>
      <c r="F16" s="431" t="s">
        <v>1478</v>
      </c>
      <c r="G16" s="585"/>
      <c r="H16" s="431"/>
      <c r="I16" s="431"/>
      <c r="J16" s="431"/>
      <c r="K16" s="431"/>
      <c r="L16" s="431"/>
      <c r="M16" s="431"/>
    </row>
    <row r="17" spans="1:13">
      <c r="A17" s="430" t="s">
        <v>1333</v>
      </c>
      <c r="B17" s="430" t="s">
        <v>145</v>
      </c>
      <c r="C17" s="433">
        <v>3000</v>
      </c>
      <c r="D17" s="431"/>
      <c r="E17" s="432">
        <v>43649</v>
      </c>
      <c r="F17" s="431" t="s">
        <v>1478</v>
      </c>
      <c r="G17" s="585"/>
      <c r="H17" s="431"/>
      <c r="I17" s="431"/>
      <c r="J17" s="431"/>
      <c r="K17" s="431"/>
      <c r="L17" s="431"/>
      <c r="M17" s="431"/>
    </row>
    <row r="18" spans="1:13">
      <c r="A18" s="430" t="s">
        <v>589</v>
      </c>
      <c r="B18" s="430" t="s">
        <v>222</v>
      </c>
      <c r="C18" s="431">
        <v>3000</v>
      </c>
      <c r="D18" s="431"/>
      <c r="E18" s="432">
        <v>43649</v>
      </c>
      <c r="F18" s="431" t="s">
        <v>1478</v>
      </c>
      <c r="G18" s="585"/>
      <c r="H18" s="431"/>
      <c r="I18" s="431"/>
      <c r="J18" s="431"/>
      <c r="K18" s="431"/>
      <c r="L18" s="431"/>
      <c r="M18" s="431"/>
    </row>
    <row r="19" spans="1:13">
      <c r="A19" s="430" t="s">
        <v>594</v>
      </c>
      <c r="B19" s="430" t="s">
        <v>145</v>
      </c>
      <c r="C19" s="431">
        <v>600</v>
      </c>
      <c r="D19" s="431"/>
      <c r="E19" s="432">
        <v>43650</v>
      </c>
      <c r="F19" s="431" t="s">
        <v>1766</v>
      </c>
      <c r="G19" s="585"/>
      <c r="H19" s="431"/>
      <c r="I19" s="431"/>
      <c r="J19" s="431"/>
      <c r="K19" s="431"/>
      <c r="L19" s="431"/>
      <c r="M19" s="431" t="s">
        <v>1795</v>
      </c>
    </row>
    <row r="20" spans="1:13">
      <c r="A20" s="431"/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</row>
    <row r="21" spans="1:13">
      <c r="A21" s="431"/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</row>
    <row r="22" spans="1:13">
      <c r="A22" s="430"/>
      <c r="B22" s="430"/>
      <c r="C22" s="431"/>
      <c r="D22" s="431"/>
      <c r="E22" s="432"/>
      <c r="F22" s="431"/>
      <c r="G22" s="431"/>
      <c r="H22" s="431"/>
      <c r="I22" s="431"/>
      <c r="J22" s="431"/>
      <c r="K22" s="431"/>
      <c r="L22" s="431"/>
      <c r="M22" s="431"/>
    </row>
    <row r="23" spans="1:13">
      <c r="A23" s="430"/>
      <c r="B23" s="430"/>
      <c r="C23" s="431"/>
      <c r="D23" s="431"/>
      <c r="E23" s="432"/>
      <c r="F23" s="431"/>
      <c r="G23" s="431"/>
      <c r="H23" s="431"/>
      <c r="I23" s="431"/>
      <c r="J23" s="431"/>
      <c r="K23" s="431"/>
      <c r="L23" s="431"/>
      <c r="M23" s="431"/>
    </row>
    <row r="24" spans="1:13">
      <c r="A24" s="430"/>
      <c r="B24" s="430"/>
      <c r="C24" s="431"/>
      <c r="D24" s="431"/>
      <c r="E24" s="432"/>
      <c r="F24" s="431"/>
      <c r="G24" s="431"/>
      <c r="H24" s="431"/>
      <c r="I24" s="431"/>
      <c r="J24" s="431"/>
      <c r="K24" s="431"/>
      <c r="L24" s="431"/>
      <c r="M24" s="431"/>
    </row>
    <row r="25" spans="1:13">
      <c r="A25" s="430"/>
      <c r="B25" s="430"/>
      <c r="C25" s="431"/>
      <c r="D25" s="431"/>
      <c r="E25" s="432"/>
      <c r="F25" s="431"/>
      <c r="G25" s="431"/>
      <c r="H25" s="431"/>
      <c r="I25" s="431"/>
      <c r="J25" s="431"/>
      <c r="K25" s="431"/>
      <c r="L25" s="431"/>
      <c r="M25" s="431"/>
    </row>
    <row r="26" spans="1:13">
      <c r="A26" s="430"/>
      <c r="B26" s="430"/>
      <c r="C26" s="431"/>
      <c r="D26" s="431"/>
      <c r="E26" s="432"/>
      <c r="F26" s="431"/>
      <c r="G26" s="431"/>
      <c r="H26" s="431"/>
      <c r="I26" s="431"/>
      <c r="J26" s="431"/>
      <c r="K26" s="431"/>
      <c r="L26" s="431"/>
      <c r="M26" s="431"/>
    </row>
    <row r="27" spans="1:13">
      <c r="A27" s="430"/>
      <c r="B27" s="430"/>
      <c r="C27" s="431"/>
      <c r="D27" s="431"/>
      <c r="E27" s="432"/>
      <c r="F27" s="431"/>
      <c r="G27" s="431"/>
      <c r="H27" s="431"/>
      <c r="I27" s="431"/>
      <c r="J27" s="431"/>
      <c r="K27" s="431"/>
      <c r="L27" s="431"/>
      <c r="M27" s="431"/>
    </row>
    <row r="28" spans="1:13">
      <c r="A28" s="589"/>
      <c r="B28" s="589"/>
      <c r="C28" s="590"/>
      <c r="D28" s="590"/>
      <c r="E28" s="591"/>
      <c r="F28" s="590"/>
      <c r="G28" s="590"/>
      <c r="H28" s="590"/>
      <c r="I28" s="590"/>
      <c r="J28" s="590"/>
      <c r="K28" s="590"/>
      <c r="L28" s="590"/>
      <c r="M28" s="590"/>
    </row>
    <row r="29" spans="1:13">
      <c r="A29" s="592" t="s">
        <v>1765</v>
      </c>
      <c r="B29" s="589"/>
      <c r="C29" s="590"/>
      <c r="D29" s="590"/>
      <c r="E29" s="591"/>
      <c r="F29" s="590"/>
      <c r="G29" s="590"/>
      <c r="H29" s="590"/>
      <c r="I29" s="590"/>
      <c r="J29" s="590"/>
      <c r="K29" s="590"/>
      <c r="L29" s="590"/>
      <c r="M29" s="590"/>
    </row>
    <row r="30" spans="1:13" ht="35.450000000000003" customHeight="1">
      <c r="A30" s="561" t="s">
        <v>1560</v>
      </c>
      <c r="B30" s="10" t="s">
        <v>1564</v>
      </c>
      <c r="C30" s="10" t="s">
        <v>1561</v>
      </c>
      <c r="D30" s="10" t="s">
        <v>1571</v>
      </c>
      <c r="E30" s="10" t="s">
        <v>1562</v>
      </c>
      <c r="F30" s="10" t="s">
        <v>1585</v>
      </c>
      <c r="G30" s="10" t="s">
        <v>1596</v>
      </c>
      <c r="H30" s="10" t="s">
        <v>1456</v>
      </c>
      <c r="I30" s="10" t="s">
        <v>1563</v>
      </c>
      <c r="J30" s="10" t="s">
        <v>1578</v>
      </c>
      <c r="K30" s="10" t="s">
        <v>1597</v>
      </c>
      <c r="L30" s="10" t="s">
        <v>1598</v>
      </c>
      <c r="M30" s="10" t="s">
        <v>1569</v>
      </c>
    </row>
    <row r="31" spans="1:13">
      <c r="A31" s="497" t="s">
        <v>589</v>
      </c>
      <c r="B31" s="430" t="s">
        <v>222</v>
      </c>
      <c r="C31" s="431">
        <v>3000</v>
      </c>
      <c r="D31" s="431"/>
      <c r="E31" s="432">
        <v>43649</v>
      </c>
      <c r="F31" s="431" t="s">
        <v>1478</v>
      </c>
      <c r="G31" s="431"/>
      <c r="H31" s="431"/>
      <c r="I31" s="431"/>
      <c r="J31" s="431"/>
      <c r="K31" s="431"/>
      <c r="L31" s="431"/>
      <c r="M31" s="431"/>
    </row>
    <row r="32" spans="1:13">
      <c r="A32" s="430"/>
      <c r="B32" s="430"/>
      <c r="C32" s="431"/>
      <c r="D32" s="431"/>
      <c r="E32" s="432"/>
      <c r="F32" s="431"/>
      <c r="G32" s="431"/>
      <c r="H32" s="431"/>
      <c r="I32" s="431"/>
      <c r="J32" s="431"/>
      <c r="K32" s="431"/>
      <c r="L32" s="431"/>
      <c r="M32" s="431"/>
    </row>
    <row r="33" spans="1:56">
      <c r="A33" s="430"/>
      <c r="B33" s="430"/>
      <c r="C33" s="431"/>
      <c r="D33" s="431"/>
      <c r="E33" s="432"/>
      <c r="F33" s="431"/>
      <c r="G33" s="431"/>
      <c r="H33" s="431"/>
      <c r="I33" s="431"/>
      <c r="J33" s="431"/>
      <c r="K33" s="431"/>
      <c r="L33" s="431"/>
      <c r="M33" s="431"/>
    </row>
    <row r="34" spans="1:56" ht="45" customHeight="1">
      <c r="U34" s="104"/>
      <c r="V34" s="104"/>
      <c r="W34" s="104"/>
      <c r="X34" s="113"/>
      <c r="Y34" s="104"/>
      <c r="Z34" s="104"/>
      <c r="AA34" s="104"/>
      <c r="AB34" s="104"/>
      <c r="AC34" s="104"/>
      <c r="AD34" s="104"/>
      <c r="AE34" s="104"/>
    </row>
    <row r="35" spans="1:56" s="1" customFormat="1" ht="63.75">
      <c r="A35" s="10" t="s">
        <v>18</v>
      </c>
      <c r="B35" s="103" t="s">
        <v>163</v>
      </c>
      <c r="C35" s="103" t="s">
        <v>4</v>
      </c>
      <c r="D35" s="10" t="s">
        <v>17</v>
      </c>
      <c r="E35" s="10" t="s">
        <v>19</v>
      </c>
      <c r="F35" s="10" t="s">
        <v>24</v>
      </c>
      <c r="G35" s="10" t="s">
        <v>25</v>
      </c>
      <c r="H35" s="10" t="s">
        <v>68</v>
      </c>
      <c r="I35" s="10" t="s">
        <v>50</v>
      </c>
      <c r="J35" s="10" t="s">
        <v>79</v>
      </c>
      <c r="K35" s="10"/>
      <c r="L35" s="10"/>
      <c r="M35" s="10" t="s">
        <v>15</v>
      </c>
      <c r="N35" s="10" t="s">
        <v>16</v>
      </c>
      <c r="O35" s="11" t="s">
        <v>22</v>
      </c>
      <c r="P35" s="11" t="s">
        <v>23</v>
      </c>
      <c r="Q35" s="92" t="s">
        <v>40</v>
      </c>
      <c r="R35" s="103" t="s">
        <v>70</v>
      </c>
      <c r="S35" s="103" t="s">
        <v>71</v>
      </c>
      <c r="T35" s="93" t="s">
        <v>118</v>
      </c>
      <c r="U35" s="94" t="s">
        <v>164</v>
      </c>
      <c r="V35" s="94" t="s">
        <v>164</v>
      </c>
      <c r="W35" s="94" t="s">
        <v>164</v>
      </c>
      <c r="X35" s="114" t="s">
        <v>165</v>
      </c>
      <c r="Y35" s="94" t="s">
        <v>164</v>
      </c>
      <c r="Z35" s="94" t="s">
        <v>164</v>
      </c>
      <c r="AA35" s="94" t="s">
        <v>164</v>
      </c>
      <c r="AB35" s="94" t="s">
        <v>164</v>
      </c>
      <c r="AC35" s="94" t="s">
        <v>164</v>
      </c>
      <c r="AD35" s="94" t="s">
        <v>164</v>
      </c>
      <c r="AE35" s="114" t="s">
        <v>166</v>
      </c>
      <c r="AF35" s="94" t="s">
        <v>119</v>
      </c>
      <c r="AG35" s="94" t="s">
        <v>194</v>
      </c>
      <c r="AH35" s="94" t="s">
        <v>195</v>
      </c>
      <c r="AI35" s="95" t="s">
        <v>64</v>
      </c>
      <c r="AJ35" s="94" t="s">
        <v>94</v>
      </c>
      <c r="AK35" s="94" t="s">
        <v>65</v>
      </c>
      <c r="AL35" s="95" t="s">
        <v>120</v>
      </c>
      <c r="AM35" s="96" t="s">
        <v>66</v>
      </c>
      <c r="AN35" s="96" t="s">
        <v>192</v>
      </c>
      <c r="AO35" s="94" t="s">
        <v>121</v>
      </c>
      <c r="AP35" s="94" t="s">
        <v>197</v>
      </c>
      <c r="AQ35" s="94" t="s">
        <v>198</v>
      </c>
      <c r="AR35" s="94" t="s">
        <v>122</v>
      </c>
      <c r="AS35" s="94" t="s">
        <v>196</v>
      </c>
      <c r="AT35" s="114" t="s">
        <v>193</v>
      </c>
      <c r="AU35" s="114" t="s">
        <v>196</v>
      </c>
      <c r="AV35" s="94" t="s">
        <v>201</v>
      </c>
      <c r="AW35" s="94" t="s">
        <v>123</v>
      </c>
      <c r="AX35" s="94" t="s">
        <v>196</v>
      </c>
      <c r="AY35" s="114" t="s">
        <v>193</v>
      </c>
      <c r="AZ35" s="114" t="s">
        <v>196</v>
      </c>
      <c r="BA35" s="94" t="s">
        <v>202</v>
      </c>
      <c r="BB35" s="94" t="s">
        <v>199</v>
      </c>
      <c r="BC35" s="94" t="s">
        <v>124</v>
      </c>
      <c r="BD35" s="94" t="s">
        <v>125</v>
      </c>
    </row>
    <row r="36" spans="1:56" s="1" customFormat="1" ht="15" customHeight="1">
      <c r="A36" s="25"/>
      <c r="B36" s="97"/>
      <c r="C36" s="97"/>
      <c r="D36" s="73"/>
      <c r="E36" s="73"/>
      <c r="F36" s="25"/>
      <c r="G36" s="46"/>
      <c r="H36" s="24"/>
      <c r="I36" s="72"/>
      <c r="J36" s="73"/>
      <c r="K36" s="73"/>
      <c r="L36" s="73"/>
      <c r="M36" s="73"/>
      <c r="N36" s="98"/>
      <c r="O36" s="99"/>
      <c r="P36" s="99"/>
      <c r="Q36" s="75"/>
      <c r="R36" s="115"/>
      <c r="S36" s="116"/>
      <c r="T36" s="72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6">
        <f t="shared" ref="AF36" si="1">AE36</f>
        <v>0</v>
      </c>
      <c r="AG36" s="106"/>
      <c r="AH36" s="106"/>
      <c r="AI36" s="102">
        <f t="shared" ref="AI36" si="2">(AF36*T36)*1.05</f>
        <v>0</v>
      </c>
      <c r="AJ36" s="3"/>
      <c r="AK36" s="100"/>
      <c r="AL36" s="3"/>
      <c r="AM36" s="100"/>
      <c r="AN36" s="100"/>
      <c r="AO36" s="3"/>
      <c r="AP36" s="3"/>
      <c r="AQ36" s="3"/>
      <c r="BD36" s="101"/>
    </row>
    <row r="37" spans="1:56" s="1" customFormat="1" ht="15" customHeight="1">
      <c r="A37" s="25"/>
      <c r="B37" s="97"/>
      <c r="C37" s="97"/>
      <c r="D37" s="73"/>
      <c r="E37" s="73"/>
      <c r="F37" s="25"/>
      <c r="G37" s="46"/>
      <c r="H37" s="24"/>
      <c r="I37" s="72"/>
      <c r="J37" s="73"/>
      <c r="K37" s="73"/>
      <c r="L37" s="73"/>
      <c r="M37" s="73"/>
      <c r="N37" s="98"/>
      <c r="O37" s="99"/>
      <c r="P37" s="99"/>
      <c r="Q37" s="75"/>
      <c r="R37" s="115"/>
      <c r="S37" s="116"/>
      <c r="T37" s="72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6">
        <f t="shared" ref="AF37:AF100" si="3">AE37</f>
        <v>0</v>
      </c>
      <c r="AG37" s="106"/>
      <c r="AH37" s="106"/>
      <c r="AI37" s="102">
        <f t="shared" ref="AI37:AI100" si="4">(AF37*T37)*1.05</f>
        <v>0</v>
      </c>
      <c r="AJ37" s="3"/>
      <c r="AK37" s="100"/>
      <c r="AL37" s="3"/>
      <c r="AM37" s="100"/>
      <c r="AN37" s="100"/>
      <c r="AO37" s="3"/>
      <c r="AP37" s="3"/>
      <c r="AQ37" s="3"/>
      <c r="BD37" s="101"/>
    </row>
    <row r="38" spans="1:56" s="1" customFormat="1" ht="15" customHeight="1">
      <c r="A38" s="25"/>
      <c r="B38" s="97"/>
      <c r="C38" s="97"/>
      <c r="D38" s="73"/>
      <c r="E38" s="73"/>
      <c r="F38" s="25"/>
      <c r="G38" s="46"/>
      <c r="H38" s="24"/>
      <c r="I38" s="72"/>
      <c r="J38" s="73"/>
      <c r="K38" s="73"/>
      <c r="L38" s="73"/>
      <c r="M38" s="73"/>
      <c r="N38" s="98"/>
      <c r="O38" s="99"/>
      <c r="P38" s="99"/>
      <c r="Q38" s="75"/>
      <c r="R38" s="115"/>
      <c r="S38" s="116"/>
      <c r="T38" s="72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6">
        <f t="shared" si="3"/>
        <v>0</v>
      </c>
      <c r="AG38" s="106"/>
      <c r="AH38" s="106"/>
      <c r="AI38" s="102">
        <f t="shared" si="4"/>
        <v>0</v>
      </c>
      <c r="AJ38" s="3"/>
      <c r="AK38" s="100"/>
      <c r="AL38" s="3"/>
      <c r="AM38" s="100"/>
      <c r="AN38" s="100"/>
      <c r="AO38" s="3"/>
      <c r="AP38" s="3"/>
      <c r="AQ38" s="3"/>
      <c r="BD38" s="101"/>
    </row>
    <row r="39" spans="1:56" s="1" customFormat="1" ht="15" customHeight="1">
      <c r="A39" s="25"/>
      <c r="B39" s="97"/>
      <c r="C39" s="97"/>
      <c r="D39" s="73"/>
      <c r="E39" s="73"/>
      <c r="F39" s="25"/>
      <c r="G39" s="46"/>
      <c r="H39" s="24"/>
      <c r="I39" s="72"/>
      <c r="J39" s="73"/>
      <c r="K39" s="73"/>
      <c r="L39" s="73"/>
      <c r="M39" s="73"/>
      <c r="N39" s="98"/>
      <c r="O39" s="99"/>
      <c r="P39" s="99"/>
      <c r="Q39" s="75"/>
      <c r="R39" s="115"/>
      <c r="S39" s="116"/>
      <c r="T39" s="72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6">
        <f t="shared" si="3"/>
        <v>0</v>
      </c>
      <c r="AG39" s="106"/>
      <c r="AH39" s="106"/>
      <c r="AI39" s="102">
        <f t="shared" si="4"/>
        <v>0</v>
      </c>
      <c r="AJ39" s="3"/>
      <c r="AK39" s="100"/>
      <c r="AL39" s="3"/>
      <c r="AM39" s="100"/>
      <c r="AN39" s="100"/>
      <c r="AO39" s="3"/>
      <c r="AP39" s="3"/>
      <c r="AQ39" s="3"/>
      <c r="BD39" s="101"/>
    </row>
    <row r="40" spans="1:56" s="1" customFormat="1" ht="15" customHeight="1">
      <c r="A40" s="25"/>
      <c r="B40" s="97"/>
      <c r="C40" s="97"/>
      <c r="D40" s="73"/>
      <c r="E40" s="73"/>
      <c r="F40" s="25"/>
      <c r="G40" s="46"/>
      <c r="H40" s="24"/>
      <c r="I40" s="72"/>
      <c r="J40" s="73"/>
      <c r="K40" s="73"/>
      <c r="L40" s="73"/>
      <c r="M40" s="73"/>
      <c r="N40" s="98"/>
      <c r="O40" s="99"/>
      <c r="P40" s="99"/>
      <c r="Q40" s="75"/>
      <c r="R40" s="115"/>
      <c r="S40" s="116"/>
      <c r="T40" s="72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6">
        <f t="shared" si="3"/>
        <v>0</v>
      </c>
      <c r="AG40" s="106"/>
      <c r="AH40" s="106"/>
      <c r="AI40" s="102">
        <f t="shared" si="4"/>
        <v>0</v>
      </c>
      <c r="AJ40" s="3"/>
      <c r="AK40" s="100"/>
      <c r="AL40" s="3"/>
      <c r="AM40" s="100"/>
      <c r="AN40" s="100"/>
      <c r="AO40" s="3"/>
      <c r="AP40" s="3"/>
      <c r="AQ40" s="3"/>
      <c r="BD40" s="101"/>
    </row>
    <row r="41" spans="1:56" s="1" customFormat="1" ht="15" customHeight="1">
      <c r="A41" s="25"/>
      <c r="B41" s="97"/>
      <c r="C41" s="97"/>
      <c r="D41" s="73"/>
      <c r="E41" s="73"/>
      <c r="F41" s="25"/>
      <c r="G41" s="46"/>
      <c r="H41" s="24"/>
      <c r="I41" s="72"/>
      <c r="J41" s="73"/>
      <c r="K41" s="73"/>
      <c r="L41" s="73"/>
      <c r="M41" s="73"/>
      <c r="N41" s="98"/>
      <c r="O41" s="99"/>
      <c r="P41" s="99"/>
      <c r="Q41" s="75"/>
      <c r="R41" s="115"/>
      <c r="S41" s="116"/>
      <c r="T41" s="72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6">
        <f t="shared" si="3"/>
        <v>0</v>
      </c>
      <c r="AG41" s="106"/>
      <c r="AH41" s="106"/>
      <c r="AI41" s="102">
        <f t="shared" si="4"/>
        <v>0</v>
      </c>
      <c r="AJ41" s="3"/>
      <c r="AK41" s="100"/>
      <c r="AL41" s="3"/>
      <c r="AM41" s="100"/>
      <c r="AN41" s="100"/>
      <c r="AO41" s="3"/>
      <c r="AP41" s="3"/>
      <c r="AQ41" s="3"/>
      <c r="BD41" s="101"/>
    </row>
    <row r="42" spans="1:56" s="1" customFormat="1" ht="15" customHeight="1">
      <c r="A42" s="25"/>
      <c r="B42" s="97"/>
      <c r="C42" s="97"/>
      <c r="D42" s="73"/>
      <c r="E42" s="73"/>
      <c r="F42" s="25"/>
      <c r="G42" s="46"/>
      <c r="H42" s="24"/>
      <c r="I42" s="72"/>
      <c r="J42" s="73"/>
      <c r="K42" s="73"/>
      <c r="L42" s="73"/>
      <c r="M42" s="73"/>
      <c r="N42" s="98"/>
      <c r="O42" s="99"/>
      <c r="P42" s="99"/>
      <c r="Q42" s="75"/>
      <c r="R42" s="115"/>
      <c r="S42" s="116"/>
      <c r="T42" s="72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6">
        <f t="shared" si="3"/>
        <v>0</v>
      </c>
      <c r="AG42" s="106"/>
      <c r="AH42" s="106"/>
      <c r="AI42" s="102">
        <f t="shared" si="4"/>
        <v>0</v>
      </c>
      <c r="AJ42" s="3"/>
      <c r="AK42" s="100"/>
      <c r="AL42" s="3"/>
      <c r="AM42" s="100"/>
      <c r="AN42" s="100"/>
      <c r="AO42" s="3"/>
      <c r="AP42" s="3"/>
      <c r="AQ42" s="3"/>
      <c r="BD42" s="101"/>
    </row>
    <row r="43" spans="1:56" s="1" customFormat="1" ht="15" customHeight="1">
      <c r="A43" s="25"/>
      <c r="B43" s="97"/>
      <c r="C43" s="97"/>
      <c r="D43" s="73"/>
      <c r="E43" s="73"/>
      <c r="F43" s="25"/>
      <c r="G43" s="46"/>
      <c r="H43" s="24"/>
      <c r="I43" s="72"/>
      <c r="J43" s="73"/>
      <c r="K43" s="73"/>
      <c r="L43" s="73"/>
      <c r="M43" s="73"/>
      <c r="N43" s="98"/>
      <c r="O43" s="99"/>
      <c r="P43" s="99"/>
      <c r="Q43" s="75"/>
      <c r="R43" s="115"/>
      <c r="S43" s="116"/>
      <c r="T43" s="72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6">
        <f t="shared" si="3"/>
        <v>0</v>
      </c>
      <c r="AG43" s="106"/>
      <c r="AH43" s="106"/>
      <c r="AI43" s="102">
        <f t="shared" si="4"/>
        <v>0</v>
      </c>
      <c r="AJ43" s="3"/>
      <c r="AK43" s="100"/>
      <c r="AL43" s="3"/>
      <c r="AM43" s="100"/>
      <c r="AN43" s="100"/>
      <c r="AO43" s="3"/>
      <c r="AP43" s="3"/>
      <c r="AQ43" s="3"/>
      <c r="BD43" s="101"/>
    </row>
    <row r="44" spans="1:56" s="1" customFormat="1" ht="15" customHeight="1">
      <c r="A44" s="25"/>
      <c r="B44" s="97"/>
      <c r="C44" s="97"/>
      <c r="D44" s="73"/>
      <c r="E44" s="73"/>
      <c r="F44" s="25"/>
      <c r="G44" s="46"/>
      <c r="H44" s="24"/>
      <c r="I44" s="72"/>
      <c r="J44" s="73"/>
      <c r="K44" s="73"/>
      <c r="L44" s="73"/>
      <c r="M44" s="73"/>
      <c r="N44" s="98"/>
      <c r="O44" s="99"/>
      <c r="P44" s="99"/>
      <c r="Q44" s="75"/>
      <c r="R44" s="115"/>
      <c r="S44" s="116"/>
      <c r="T44" s="72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6">
        <f t="shared" si="3"/>
        <v>0</v>
      </c>
      <c r="AG44" s="106"/>
      <c r="AH44" s="106"/>
      <c r="AI44" s="102">
        <f t="shared" si="4"/>
        <v>0</v>
      </c>
      <c r="AJ44" s="3"/>
      <c r="AK44" s="100"/>
      <c r="AL44" s="3"/>
      <c r="AM44" s="100"/>
      <c r="AN44" s="100"/>
      <c r="AO44" s="3"/>
      <c r="AP44" s="3"/>
      <c r="AQ44" s="3"/>
      <c r="BD44" s="101"/>
    </row>
    <row r="45" spans="1:56" s="1" customFormat="1" ht="15" customHeight="1">
      <c r="A45" s="25"/>
      <c r="B45" s="97"/>
      <c r="C45" s="97"/>
      <c r="D45" s="73"/>
      <c r="E45" s="73"/>
      <c r="F45" s="25"/>
      <c r="G45" s="46"/>
      <c r="H45" s="24"/>
      <c r="I45" s="72"/>
      <c r="J45" s="73"/>
      <c r="K45" s="73"/>
      <c r="L45" s="73"/>
      <c r="M45" s="73"/>
      <c r="N45" s="98"/>
      <c r="O45" s="99"/>
      <c r="P45" s="99"/>
      <c r="Q45" s="75"/>
      <c r="R45" s="115"/>
      <c r="S45" s="116"/>
      <c r="T45" s="72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6">
        <f t="shared" si="3"/>
        <v>0</v>
      </c>
      <c r="AG45" s="106"/>
      <c r="AH45" s="106"/>
      <c r="AI45" s="102">
        <f t="shared" si="4"/>
        <v>0</v>
      </c>
      <c r="AJ45" s="3"/>
      <c r="AK45" s="100"/>
      <c r="AL45" s="3"/>
      <c r="AM45" s="100"/>
      <c r="AN45" s="100"/>
      <c r="AO45" s="3"/>
      <c r="AP45" s="3"/>
      <c r="AQ45" s="3"/>
      <c r="BD45" s="101"/>
    </row>
    <row r="46" spans="1:56" s="1" customFormat="1" ht="15" customHeight="1">
      <c r="A46" s="25"/>
      <c r="B46" s="97"/>
      <c r="C46" s="97"/>
      <c r="D46" s="73"/>
      <c r="E46" s="73"/>
      <c r="F46" s="25"/>
      <c r="G46" s="46"/>
      <c r="H46" s="24"/>
      <c r="I46" s="72"/>
      <c r="J46" s="73"/>
      <c r="K46" s="73"/>
      <c r="L46" s="73"/>
      <c r="M46" s="73"/>
      <c r="N46" s="98"/>
      <c r="O46" s="99"/>
      <c r="P46" s="99"/>
      <c r="Q46" s="75"/>
      <c r="R46" s="115"/>
      <c r="S46" s="116"/>
      <c r="T46" s="72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6">
        <f t="shared" si="3"/>
        <v>0</v>
      </c>
      <c r="AG46" s="106"/>
      <c r="AH46" s="106"/>
      <c r="AI46" s="102">
        <f t="shared" si="4"/>
        <v>0</v>
      </c>
      <c r="AJ46" s="3"/>
      <c r="AK46" s="100"/>
      <c r="AL46" s="3"/>
      <c r="AM46" s="100"/>
      <c r="AN46" s="100"/>
      <c r="AO46" s="3"/>
      <c r="AP46" s="3"/>
      <c r="AQ46" s="3"/>
      <c r="BD46" s="101"/>
    </row>
    <row r="47" spans="1:56" s="1" customFormat="1" ht="15" customHeight="1">
      <c r="A47" s="25"/>
      <c r="B47" s="97"/>
      <c r="C47" s="97"/>
      <c r="D47" s="73"/>
      <c r="E47" s="73"/>
      <c r="F47" s="25"/>
      <c r="G47" s="46"/>
      <c r="H47" s="24"/>
      <c r="I47" s="72"/>
      <c r="J47" s="73"/>
      <c r="K47" s="73"/>
      <c r="L47" s="73"/>
      <c r="M47" s="73"/>
      <c r="N47" s="98"/>
      <c r="O47" s="99"/>
      <c r="P47" s="99"/>
      <c r="Q47" s="75"/>
      <c r="R47" s="115"/>
      <c r="S47" s="116"/>
      <c r="T47" s="72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6">
        <f t="shared" si="3"/>
        <v>0</v>
      </c>
      <c r="AG47" s="106"/>
      <c r="AH47" s="106"/>
      <c r="AI47" s="102">
        <f t="shared" si="4"/>
        <v>0</v>
      </c>
      <c r="AJ47" s="3"/>
      <c r="AK47" s="100"/>
      <c r="AL47" s="3"/>
      <c r="AM47" s="100"/>
      <c r="AN47" s="100"/>
      <c r="AO47" s="3"/>
      <c r="AP47" s="3"/>
      <c r="AQ47" s="3"/>
      <c r="BD47" s="101"/>
    </row>
    <row r="48" spans="1:56" s="1" customFormat="1" ht="15" customHeight="1">
      <c r="A48" s="25"/>
      <c r="B48" s="97"/>
      <c r="C48" s="97"/>
      <c r="D48" s="73"/>
      <c r="E48" s="73"/>
      <c r="F48" s="25"/>
      <c r="G48" s="46"/>
      <c r="H48" s="24"/>
      <c r="I48" s="72"/>
      <c r="J48" s="73"/>
      <c r="K48" s="73"/>
      <c r="L48" s="73"/>
      <c r="M48" s="73"/>
      <c r="N48" s="98"/>
      <c r="O48" s="99"/>
      <c r="P48" s="99"/>
      <c r="Q48" s="75"/>
      <c r="R48" s="115"/>
      <c r="S48" s="116"/>
      <c r="T48" s="72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6">
        <f t="shared" si="3"/>
        <v>0</v>
      </c>
      <c r="AG48" s="106"/>
      <c r="AH48" s="106"/>
      <c r="AI48" s="102">
        <f t="shared" si="4"/>
        <v>0</v>
      </c>
      <c r="AJ48" s="3"/>
      <c r="AK48" s="100"/>
      <c r="AL48" s="3"/>
      <c r="AM48" s="100"/>
      <c r="AN48" s="100"/>
      <c r="AO48" s="3"/>
      <c r="AP48" s="3"/>
      <c r="AQ48" s="3"/>
      <c r="BD48" s="101"/>
    </row>
    <row r="49" spans="1:56" s="1" customFormat="1" ht="15" customHeight="1">
      <c r="A49" s="25"/>
      <c r="B49" s="97"/>
      <c r="C49" s="97"/>
      <c r="D49" s="73"/>
      <c r="E49" s="73"/>
      <c r="F49" s="25"/>
      <c r="G49" s="46"/>
      <c r="H49" s="24"/>
      <c r="I49" s="72"/>
      <c r="J49" s="73"/>
      <c r="K49" s="73"/>
      <c r="L49" s="73"/>
      <c r="M49" s="73"/>
      <c r="N49" s="98"/>
      <c r="O49" s="99"/>
      <c r="P49" s="99"/>
      <c r="Q49" s="75"/>
      <c r="R49" s="115"/>
      <c r="S49" s="116"/>
      <c r="T49" s="72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6">
        <f t="shared" si="3"/>
        <v>0</v>
      </c>
      <c r="AG49" s="106"/>
      <c r="AH49" s="106"/>
      <c r="AI49" s="102">
        <f t="shared" si="4"/>
        <v>0</v>
      </c>
      <c r="AJ49" s="3"/>
      <c r="AK49" s="100"/>
      <c r="AL49" s="3"/>
      <c r="AM49" s="100"/>
      <c r="AN49" s="100"/>
      <c r="AO49" s="3"/>
      <c r="AP49" s="3"/>
      <c r="AQ49" s="3"/>
      <c r="BD49" s="101"/>
    </row>
    <row r="50" spans="1:56" s="1" customFormat="1" ht="15" customHeight="1">
      <c r="A50" s="25"/>
      <c r="B50" s="97"/>
      <c r="C50" s="97"/>
      <c r="D50" s="73"/>
      <c r="E50" s="73"/>
      <c r="F50" s="25"/>
      <c r="G50" s="46"/>
      <c r="H50" s="24"/>
      <c r="I50" s="72"/>
      <c r="J50" s="73"/>
      <c r="K50" s="73"/>
      <c r="L50" s="73"/>
      <c r="M50" s="73"/>
      <c r="N50" s="98"/>
      <c r="O50" s="99"/>
      <c r="P50" s="99"/>
      <c r="Q50" s="75"/>
      <c r="R50" s="115"/>
      <c r="S50" s="116"/>
      <c r="T50" s="72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6">
        <f t="shared" si="3"/>
        <v>0</v>
      </c>
      <c r="AG50" s="106"/>
      <c r="AH50" s="106"/>
      <c r="AI50" s="102">
        <f t="shared" si="4"/>
        <v>0</v>
      </c>
      <c r="AJ50" s="3"/>
      <c r="AK50" s="100"/>
      <c r="AL50" s="3"/>
      <c r="AM50" s="100"/>
      <c r="AN50" s="100"/>
      <c r="AO50" s="3"/>
      <c r="AP50" s="3"/>
      <c r="AQ50" s="3"/>
      <c r="BD50" s="101"/>
    </row>
    <row r="51" spans="1:56" s="1" customFormat="1" ht="15" customHeight="1">
      <c r="A51" s="25"/>
      <c r="B51" s="97"/>
      <c r="C51" s="97"/>
      <c r="D51" s="73"/>
      <c r="E51" s="73"/>
      <c r="F51" s="25"/>
      <c r="G51" s="46"/>
      <c r="H51" s="24"/>
      <c r="I51" s="72"/>
      <c r="J51" s="73"/>
      <c r="K51" s="73"/>
      <c r="L51" s="73"/>
      <c r="M51" s="73"/>
      <c r="N51" s="98"/>
      <c r="O51" s="99"/>
      <c r="P51" s="99"/>
      <c r="Q51" s="75"/>
      <c r="R51" s="115"/>
      <c r="S51" s="116"/>
      <c r="T51" s="72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6">
        <f t="shared" si="3"/>
        <v>0</v>
      </c>
      <c r="AG51" s="106"/>
      <c r="AH51" s="106"/>
      <c r="AI51" s="102">
        <f t="shared" si="4"/>
        <v>0</v>
      </c>
      <c r="AJ51" s="3"/>
      <c r="AK51" s="100"/>
      <c r="AL51" s="3"/>
      <c r="AM51" s="100"/>
      <c r="AN51" s="100"/>
      <c r="AO51" s="3"/>
      <c r="AP51" s="3"/>
      <c r="AQ51" s="3"/>
      <c r="BD51" s="101"/>
    </row>
    <row r="52" spans="1:56" s="1" customFormat="1" ht="15" customHeight="1">
      <c r="A52" s="25"/>
      <c r="B52" s="97"/>
      <c r="C52" s="97"/>
      <c r="D52" s="73"/>
      <c r="E52" s="73"/>
      <c r="F52" s="25"/>
      <c r="G52" s="46"/>
      <c r="H52" s="24"/>
      <c r="I52" s="72"/>
      <c r="J52" s="73"/>
      <c r="K52" s="73"/>
      <c r="L52" s="73"/>
      <c r="M52" s="73"/>
      <c r="N52" s="98"/>
      <c r="O52" s="99"/>
      <c r="P52" s="99"/>
      <c r="Q52" s="75"/>
      <c r="R52" s="115"/>
      <c r="S52" s="116"/>
      <c r="T52" s="72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6">
        <f t="shared" si="3"/>
        <v>0</v>
      </c>
      <c r="AG52" s="106"/>
      <c r="AH52" s="106"/>
      <c r="AI52" s="102">
        <f t="shared" si="4"/>
        <v>0</v>
      </c>
      <c r="AJ52" s="3"/>
      <c r="AK52" s="100"/>
      <c r="AL52" s="3"/>
      <c r="AM52" s="100"/>
      <c r="AN52" s="100"/>
      <c r="AO52" s="3"/>
      <c r="AP52" s="3"/>
      <c r="AQ52" s="3"/>
      <c r="BD52" s="101"/>
    </row>
    <row r="53" spans="1:56" s="1" customFormat="1" ht="15" customHeight="1">
      <c r="A53" s="25"/>
      <c r="B53" s="97"/>
      <c r="C53" s="97"/>
      <c r="D53" s="73"/>
      <c r="E53" s="73"/>
      <c r="F53" s="25"/>
      <c r="G53" s="46"/>
      <c r="H53" s="24"/>
      <c r="I53" s="72"/>
      <c r="J53" s="73"/>
      <c r="K53" s="73"/>
      <c r="L53" s="73"/>
      <c r="M53" s="73"/>
      <c r="N53" s="98"/>
      <c r="O53" s="99"/>
      <c r="P53" s="99"/>
      <c r="Q53" s="75"/>
      <c r="R53" s="115"/>
      <c r="S53" s="116"/>
      <c r="T53" s="72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6">
        <f t="shared" si="3"/>
        <v>0</v>
      </c>
      <c r="AG53" s="106"/>
      <c r="AH53" s="106"/>
      <c r="AI53" s="102">
        <f t="shared" si="4"/>
        <v>0</v>
      </c>
      <c r="AJ53" s="3"/>
      <c r="AK53" s="100"/>
      <c r="AL53" s="3"/>
      <c r="AM53" s="100"/>
      <c r="AN53" s="100"/>
      <c r="AO53" s="3"/>
      <c r="AP53" s="3"/>
      <c r="AQ53" s="3"/>
      <c r="BD53" s="101"/>
    </row>
    <row r="54" spans="1:56" s="1" customFormat="1" ht="15" customHeight="1">
      <c r="A54" s="25"/>
      <c r="B54" s="97"/>
      <c r="C54" s="97"/>
      <c r="D54" s="73"/>
      <c r="E54" s="73"/>
      <c r="F54" s="25"/>
      <c r="G54" s="46"/>
      <c r="H54" s="24"/>
      <c r="I54" s="72"/>
      <c r="J54" s="73"/>
      <c r="K54" s="73"/>
      <c r="L54" s="73"/>
      <c r="M54" s="73"/>
      <c r="N54" s="98"/>
      <c r="O54" s="99"/>
      <c r="P54" s="99"/>
      <c r="Q54" s="75"/>
      <c r="R54" s="115"/>
      <c r="S54" s="116"/>
      <c r="T54" s="72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6">
        <f t="shared" si="3"/>
        <v>0</v>
      </c>
      <c r="AG54" s="106"/>
      <c r="AH54" s="106"/>
      <c r="AI54" s="102">
        <f t="shared" si="4"/>
        <v>0</v>
      </c>
      <c r="AJ54" s="3"/>
      <c r="AK54" s="100"/>
      <c r="AL54" s="3"/>
      <c r="AM54" s="100"/>
      <c r="AN54" s="100"/>
      <c r="AO54" s="3"/>
      <c r="AP54" s="3"/>
      <c r="AQ54" s="3"/>
      <c r="BD54" s="101"/>
    </row>
    <row r="55" spans="1:56" s="1" customFormat="1" ht="15" customHeight="1">
      <c r="A55" s="25"/>
      <c r="B55" s="97"/>
      <c r="C55" s="97"/>
      <c r="D55" s="73"/>
      <c r="E55" s="73"/>
      <c r="F55" s="25"/>
      <c r="G55" s="46"/>
      <c r="H55" s="24"/>
      <c r="I55" s="72"/>
      <c r="J55" s="73"/>
      <c r="K55" s="73"/>
      <c r="L55" s="73"/>
      <c r="M55" s="73"/>
      <c r="N55" s="98"/>
      <c r="O55" s="99"/>
      <c r="P55" s="99"/>
      <c r="Q55" s="75"/>
      <c r="R55" s="115"/>
      <c r="S55" s="116"/>
      <c r="T55" s="72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6">
        <f t="shared" si="3"/>
        <v>0</v>
      </c>
      <c r="AG55" s="106"/>
      <c r="AH55" s="106"/>
      <c r="AI55" s="102">
        <f t="shared" si="4"/>
        <v>0</v>
      </c>
      <c r="AJ55" s="3"/>
      <c r="AK55" s="100"/>
      <c r="AL55" s="3"/>
      <c r="AM55" s="100"/>
      <c r="AN55" s="100"/>
      <c r="AO55" s="3"/>
      <c r="AP55" s="3"/>
      <c r="AQ55" s="3"/>
      <c r="BD55" s="101"/>
    </row>
    <row r="56" spans="1:56" s="1" customFormat="1" ht="15" customHeight="1">
      <c r="A56" s="25"/>
      <c r="B56" s="97"/>
      <c r="C56" s="97"/>
      <c r="D56" s="73"/>
      <c r="E56" s="73"/>
      <c r="F56" s="25"/>
      <c r="G56" s="46"/>
      <c r="H56" s="24"/>
      <c r="I56" s="72"/>
      <c r="J56" s="73"/>
      <c r="K56" s="73"/>
      <c r="L56" s="73"/>
      <c r="M56" s="73"/>
      <c r="N56" s="98"/>
      <c r="O56" s="99"/>
      <c r="P56" s="99"/>
      <c r="Q56" s="75"/>
      <c r="R56" s="115"/>
      <c r="S56" s="116"/>
      <c r="T56" s="72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6">
        <f t="shared" si="3"/>
        <v>0</v>
      </c>
      <c r="AG56" s="106"/>
      <c r="AH56" s="106"/>
      <c r="AI56" s="102">
        <f t="shared" si="4"/>
        <v>0</v>
      </c>
      <c r="AJ56" s="3"/>
      <c r="AK56" s="100"/>
      <c r="AL56" s="3"/>
      <c r="AM56" s="100"/>
      <c r="AN56" s="100"/>
      <c r="AO56" s="3"/>
      <c r="AP56" s="3"/>
      <c r="AQ56" s="3"/>
      <c r="BD56" s="101"/>
    </row>
    <row r="57" spans="1:56" s="1" customFormat="1" ht="15" customHeight="1">
      <c r="A57" s="25"/>
      <c r="B57" s="97"/>
      <c r="C57" s="97"/>
      <c r="D57" s="73"/>
      <c r="E57" s="73"/>
      <c r="F57" s="25"/>
      <c r="G57" s="46"/>
      <c r="H57" s="24"/>
      <c r="I57" s="72"/>
      <c r="J57" s="73"/>
      <c r="K57" s="73"/>
      <c r="L57" s="73"/>
      <c r="M57" s="73"/>
      <c r="N57" s="98"/>
      <c r="O57" s="99"/>
      <c r="P57" s="99"/>
      <c r="Q57" s="75"/>
      <c r="R57" s="115"/>
      <c r="S57" s="116"/>
      <c r="T57" s="72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6">
        <f t="shared" si="3"/>
        <v>0</v>
      </c>
      <c r="AG57" s="106"/>
      <c r="AH57" s="106"/>
      <c r="AI57" s="102">
        <f t="shared" si="4"/>
        <v>0</v>
      </c>
      <c r="AJ57" s="3"/>
      <c r="AK57" s="100"/>
      <c r="AL57" s="3"/>
      <c r="AM57" s="100"/>
      <c r="AN57" s="100"/>
      <c r="AO57" s="3"/>
      <c r="AP57" s="3"/>
      <c r="AQ57" s="3"/>
      <c r="BD57" s="101"/>
    </row>
    <row r="58" spans="1:56" s="1" customFormat="1" ht="15" customHeight="1">
      <c r="A58" s="25"/>
      <c r="B58" s="97"/>
      <c r="C58" s="97"/>
      <c r="D58" s="73"/>
      <c r="E58" s="73"/>
      <c r="F58" s="25"/>
      <c r="G58" s="46"/>
      <c r="H58" s="24"/>
      <c r="I58" s="72"/>
      <c r="J58" s="73"/>
      <c r="K58" s="73"/>
      <c r="L58" s="73"/>
      <c r="M58" s="73"/>
      <c r="N58" s="98"/>
      <c r="O58" s="99"/>
      <c r="P58" s="99"/>
      <c r="Q58" s="75"/>
      <c r="R58" s="115"/>
      <c r="S58" s="116"/>
      <c r="T58" s="72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6">
        <f t="shared" si="3"/>
        <v>0</v>
      </c>
      <c r="AG58" s="106"/>
      <c r="AH58" s="106"/>
      <c r="AI58" s="102">
        <f t="shared" si="4"/>
        <v>0</v>
      </c>
      <c r="AJ58" s="3"/>
      <c r="AK58" s="100"/>
      <c r="AL58" s="3"/>
      <c r="AM58" s="100"/>
      <c r="AN58" s="100"/>
      <c r="AO58" s="3"/>
      <c r="AP58" s="3"/>
      <c r="AQ58" s="3"/>
      <c r="BD58" s="101"/>
    </row>
    <row r="59" spans="1:56" s="1" customFormat="1" ht="15" customHeight="1">
      <c r="A59" s="25"/>
      <c r="B59" s="97"/>
      <c r="C59" s="97"/>
      <c r="D59" s="73"/>
      <c r="E59" s="73"/>
      <c r="F59" s="25"/>
      <c r="G59" s="46"/>
      <c r="H59" s="24"/>
      <c r="I59" s="72"/>
      <c r="J59" s="73"/>
      <c r="K59" s="73"/>
      <c r="L59" s="73"/>
      <c r="M59" s="73"/>
      <c r="N59" s="98"/>
      <c r="O59" s="99"/>
      <c r="P59" s="99"/>
      <c r="Q59" s="75"/>
      <c r="R59" s="115"/>
      <c r="S59" s="116"/>
      <c r="T59" s="72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6">
        <f t="shared" si="3"/>
        <v>0</v>
      </c>
      <c r="AG59" s="106"/>
      <c r="AH59" s="106"/>
      <c r="AI59" s="102">
        <f t="shared" si="4"/>
        <v>0</v>
      </c>
      <c r="AJ59" s="3"/>
      <c r="AK59" s="100"/>
      <c r="AL59" s="3"/>
      <c r="AM59" s="100"/>
      <c r="AN59" s="100"/>
      <c r="AO59" s="3"/>
      <c r="AP59" s="3"/>
      <c r="AQ59" s="3"/>
      <c r="BD59" s="101"/>
    </row>
    <row r="60" spans="1:56" s="1" customFormat="1" ht="15" customHeight="1">
      <c r="A60" s="25"/>
      <c r="B60" s="97"/>
      <c r="C60" s="97"/>
      <c r="D60" s="73"/>
      <c r="E60" s="73"/>
      <c r="F60" s="25"/>
      <c r="G60" s="46"/>
      <c r="H60" s="24"/>
      <c r="I60" s="72"/>
      <c r="J60" s="73"/>
      <c r="K60" s="73"/>
      <c r="L60" s="73"/>
      <c r="M60" s="73"/>
      <c r="N60" s="98"/>
      <c r="O60" s="99"/>
      <c r="P60" s="99"/>
      <c r="Q60" s="75"/>
      <c r="R60" s="115"/>
      <c r="S60" s="116"/>
      <c r="T60" s="72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6">
        <f t="shared" si="3"/>
        <v>0</v>
      </c>
      <c r="AG60" s="106"/>
      <c r="AH60" s="106"/>
      <c r="AI60" s="102">
        <f t="shared" si="4"/>
        <v>0</v>
      </c>
      <c r="AJ60" s="3"/>
      <c r="AK60" s="100"/>
      <c r="AL60" s="3"/>
      <c r="AM60" s="100"/>
      <c r="AN60" s="100"/>
      <c r="AO60" s="3"/>
      <c r="AP60" s="3"/>
      <c r="AQ60" s="3"/>
      <c r="BD60" s="101"/>
    </row>
    <row r="61" spans="1:56" s="1" customFormat="1" ht="15" customHeight="1">
      <c r="A61" s="25"/>
      <c r="B61" s="97"/>
      <c r="C61" s="97"/>
      <c r="D61" s="73"/>
      <c r="E61" s="73"/>
      <c r="F61" s="25"/>
      <c r="G61" s="46"/>
      <c r="H61" s="24"/>
      <c r="I61" s="72"/>
      <c r="J61" s="73"/>
      <c r="K61" s="73"/>
      <c r="L61" s="73"/>
      <c r="M61" s="73"/>
      <c r="N61" s="98"/>
      <c r="O61" s="99"/>
      <c r="P61" s="99"/>
      <c r="Q61" s="75"/>
      <c r="R61" s="115"/>
      <c r="S61" s="116"/>
      <c r="T61" s="72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6">
        <f t="shared" si="3"/>
        <v>0</v>
      </c>
      <c r="AG61" s="106"/>
      <c r="AH61" s="106"/>
      <c r="AI61" s="102">
        <f t="shared" si="4"/>
        <v>0</v>
      </c>
      <c r="AJ61" s="3"/>
      <c r="AK61" s="100"/>
      <c r="AL61" s="3"/>
      <c r="AM61" s="100"/>
      <c r="AN61" s="100"/>
      <c r="AO61" s="3"/>
      <c r="AP61" s="3"/>
      <c r="AQ61" s="3"/>
      <c r="BD61" s="101"/>
    </row>
    <row r="62" spans="1:56" s="1" customFormat="1" ht="15" customHeight="1">
      <c r="A62" s="25"/>
      <c r="B62" s="97"/>
      <c r="C62" s="97"/>
      <c r="D62" s="73"/>
      <c r="E62" s="73"/>
      <c r="F62" s="25"/>
      <c r="G62" s="46"/>
      <c r="H62" s="24"/>
      <c r="I62" s="72"/>
      <c r="J62" s="73"/>
      <c r="K62" s="73"/>
      <c r="L62" s="73"/>
      <c r="M62" s="73"/>
      <c r="N62" s="98"/>
      <c r="O62" s="99"/>
      <c r="P62" s="99"/>
      <c r="Q62" s="75"/>
      <c r="R62" s="115"/>
      <c r="S62" s="116"/>
      <c r="T62" s="72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6">
        <f t="shared" si="3"/>
        <v>0</v>
      </c>
      <c r="AG62" s="106"/>
      <c r="AH62" s="106"/>
      <c r="AI62" s="102">
        <f t="shared" si="4"/>
        <v>0</v>
      </c>
      <c r="AJ62" s="3"/>
      <c r="AK62" s="100"/>
      <c r="AL62" s="3"/>
      <c r="AM62" s="100"/>
      <c r="AN62" s="100"/>
      <c r="AO62" s="3"/>
      <c r="AP62" s="3"/>
      <c r="AQ62" s="3"/>
      <c r="BD62" s="101"/>
    </row>
    <row r="63" spans="1:56" s="1" customFormat="1" ht="15" customHeight="1">
      <c r="A63" s="25"/>
      <c r="B63" s="97"/>
      <c r="C63" s="97"/>
      <c r="D63" s="73"/>
      <c r="E63" s="73"/>
      <c r="F63" s="25"/>
      <c r="G63" s="46"/>
      <c r="H63" s="24"/>
      <c r="I63" s="72"/>
      <c r="J63" s="73"/>
      <c r="K63" s="73"/>
      <c r="L63" s="73"/>
      <c r="M63" s="73"/>
      <c r="N63" s="98"/>
      <c r="O63" s="99"/>
      <c r="P63" s="99"/>
      <c r="Q63" s="75"/>
      <c r="R63" s="115"/>
      <c r="S63" s="116"/>
      <c r="T63" s="72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6">
        <f t="shared" si="3"/>
        <v>0</v>
      </c>
      <c r="AG63" s="106"/>
      <c r="AH63" s="106"/>
      <c r="AI63" s="102">
        <f t="shared" si="4"/>
        <v>0</v>
      </c>
      <c r="AJ63" s="3"/>
      <c r="AK63" s="100"/>
      <c r="AL63" s="3"/>
      <c r="AM63" s="100"/>
      <c r="AN63" s="100"/>
      <c r="AO63" s="3"/>
      <c r="AP63" s="3"/>
      <c r="AQ63" s="3"/>
      <c r="BD63" s="101"/>
    </row>
    <row r="64" spans="1:56" s="1" customFormat="1" ht="15" customHeight="1">
      <c r="A64" s="25"/>
      <c r="B64" s="97"/>
      <c r="C64" s="97"/>
      <c r="D64" s="73"/>
      <c r="E64" s="73"/>
      <c r="F64" s="25"/>
      <c r="G64" s="46"/>
      <c r="H64" s="24"/>
      <c r="I64" s="72"/>
      <c r="J64" s="73"/>
      <c r="K64" s="73"/>
      <c r="L64" s="73"/>
      <c r="M64" s="73"/>
      <c r="N64" s="98"/>
      <c r="O64" s="99"/>
      <c r="P64" s="99"/>
      <c r="Q64" s="75"/>
      <c r="R64" s="115"/>
      <c r="S64" s="116"/>
      <c r="T64" s="72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6">
        <f t="shared" si="3"/>
        <v>0</v>
      </c>
      <c r="AG64" s="106"/>
      <c r="AH64" s="106"/>
      <c r="AI64" s="102">
        <f t="shared" si="4"/>
        <v>0</v>
      </c>
      <c r="AJ64" s="3"/>
      <c r="AK64" s="100"/>
      <c r="AL64" s="3"/>
      <c r="AM64" s="100"/>
      <c r="AN64" s="100"/>
      <c r="AO64" s="3"/>
      <c r="AP64" s="3"/>
      <c r="AQ64" s="3"/>
      <c r="BD64" s="101"/>
    </row>
    <row r="65" spans="1:56" s="1" customFormat="1" ht="15" customHeight="1">
      <c r="A65" s="25"/>
      <c r="B65" s="97"/>
      <c r="C65" s="97"/>
      <c r="D65" s="73"/>
      <c r="E65" s="73"/>
      <c r="F65" s="25"/>
      <c r="G65" s="46"/>
      <c r="H65" s="24"/>
      <c r="I65" s="72"/>
      <c r="J65" s="73"/>
      <c r="K65" s="73"/>
      <c r="L65" s="73"/>
      <c r="M65" s="73"/>
      <c r="N65" s="98"/>
      <c r="O65" s="99"/>
      <c r="P65" s="99"/>
      <c r="Q65" s="75"/>
      <c r="R65" s="115"/>
      <c r="S65" s="116"/>
      <c r="T65" s="72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6">
        <f t="shared" si="3"/>
        <v>0</v>
      </c>
      <c r="AG65" s="106"/>
      <c r="AH65" s="106"/>
      <c r="AI65" s="102">
        <f t="shared" si="4"/>
        <v>0</v>
      </c>
      <c r="AJ65" s="3"/>
      <c r="AK65" s="100"/>
      <c r="AL65" s="3"/>
      <c r="AM65" s="100"/>
      <c r="AN65" s="100"/>
      <c r="AO65" s="3"/>
      <c r="AP65" s="3"/>
      <c r="AQ65" s="3"/>
      <c r="BD65" s="101"/>
    </row>
    <row r="66" spans="1:56" s="1" customFormat="1" ht="15" customHeight="1">
      <c r="A66" s="25"/>
      <c r="B66" s="97"/>
      <c r="C66" s="97"/>
      <c r="D66" s="73"/>
      <c r="E66" s="73"/>
      <c r="F66" s="25"/>
      <c r="G66" s="46"/>
      <c r="H66" s="24"/>
      <c r="I66" s="72"/>
      <c r="J66" s="73"/>
      <c r="K66" s="73"/>
      <c r="L66" s="73"/>
      <c r="M66" s="73"/>
      <c r="N66" s="98"/>
      <c r="O66" s="99"/>
      <c r="P66" s="99"/>
      <c r="Q66" s="75"/>
      <c r="R66" s="115"/>
      <c r="S66" s="116"/>
      <c r="T66" s="72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6">
        <f t="shared" si="3"/>
        <v>0</v>
      </c>
      <c r="AG66" s="106"/>
      <c r="AH66" s="106"/>
      <c r="AI66" s="102">
        <f t="shared" si="4"/>
        <v>0</v>
      </c>
      <c r="AJ66" s="3"/>
      <c r="AK66" s="100"/>
      <c r="AL66" s="3"/>
      <c r="AM66" s="100"/>
      <c r="AN66" s="100"/>
      <c r="AO66" s="3"/>
      <c r="AP66" s="3"/>
      <c r="AQ66" s="3"/>
      <c r="BD66" s="101"/>
    </row>
    <row r="67" spans="1:56" s="1" customFormat="1" ht="15" customHeight="1">
      <c r="A67" s="25"/>
      <c r="B67" s="97"/>
      <c r="C67" s="97"/>
      <c r="D67" s="73"/>
      <c r="E67" s="73"/>
      <c r="F67" s="25"/>
      <c r="G67" s="46"/>
      <c r="H67" s="24"/>
      <c r="I67" s="72"/>
      <c r="J67" s="73"/>
      <c r="K67" s="73"/>
      <c r="L67" s="73"/>
      <c r="M67" s="73"/>
      <c r="N67" s="98"/>
      <c r="O67" s="99"/>
      <c r="P67" s="99"/>
      <c r="Q67" s="75"/>
      <c r="R67" s="115"/>
      <c r="S67" s="116"/>
      <c r="T67" s="72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6">
        <f t="shared" si="3"/>
        <v>0</v>
      </c>
      <c r="AG67" s="106"/>
      <c r="AH67" s="106"/>
      <c r="AI67" s="102">
        <f t="shared" si="4"/>
        <v>0</v>
      </c>
      <c r="AJ67" s="3"/>
      <c r="AK67" s="100"/>
      <c r="AL67" s="3"/>
      <c r="AM67" s="100"/>
      <c r="AN67" s="100"/>
      <c r="AO67" s="3"/>
      <c r="AP67" s="3"/>
      <c r="AQ67" s="3"/>
      <c r="BD67" s="101"/>
    </row>
    <row r="68" spans="1:56" s="1" customFormat="1" ht="15" customHeight="1">
      <c r="A68" s="25"/>
      <c r="B68" s="97"/>
      <c r="C68" s="97"/>
      <c r="D68" s="73"/>
      <c r="E68" s="73"/>
      <c r="F68" s="25"/>
      <c r="G68" s="46"/>
      <c r="H68" s="24"/>
      <c r="I68" s="72"/>
      <c r="J68" s="73"/>
      <c r="K68" s="73"/>
      <c r="L68" s="73"/>
      <c r="M68" s="73"/>
      <c r="N68" s="98"/>
      <c r="O68" s="99"/>
      <c r="P68" s="99"/>
      <c r="Q68" s="75"/>
      <c r="R68" s="115"/>
      <c r="S68" s="116"/>
      <c r="T68" s="72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6">
        <f t="shared" si="3"/>
        <v>0</v>
      </c>
      <c r="AG68" s="106"/>
      <c r="AH68" s="106"/>
      <c r="AI68" s="102">
        <f t="shared" si="4"/>
        <v>0</v>
      </c>
      <c r="AJ68" s="3"/>
      <c r="AK68" s="100"/>
      <c r="AL68" s="3"/>
      <c r="AM68" s="100"/>
      <c r="AN68" s="100"/>
      <c r="AO68" s="3"/>
      <c r="AP68" s="3"/>
      <c r="AQ68" s="3"/>
      <c r="BD68" s="101"/>
    </row>
    <row r="69" spans="1:56" s="1" customFormat="1" ht="15" customHeight="1">
      <c r="A69" s="25"/>
      <c r="B69" s="97"/>
      <c r="C69" s="97"/>
      <c r="D69" s="73"/>
      <c r="E69" s="73"/>
      <c r="F69" s="25"/>
      <c r="G69" s="46"/>
      <c r="H69" s="24"/>
      <c r="I69" s="72"/>
      <c r="J69" s="73"/>
      <c r="K69" s="73"/>
      <c r="L69" s="73"/>
      <c r="M69" s="73"/>
      <c r="N69" s="98"/>
      <c r="O69" s="99"/>
      <c r="P69" s="99"/>
      <c r="Q69" s="75"/>
      <c r="R69" s="115"/>
      <c r="S69" s="116"/>
      <c r="T69" s="72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6">
        <f t="shared" si="3"/>
        <v>0</v>
      </c>
      <c r="AG69" s="106"/>
      <c r="AH69" s="106"/>
      <c r="AI69" s="102">
        <f t="shared" si="4"/>
        <v>0</v>
      </c>
      <c r="AJ69" s="3"/>
      <c r="AK69" s="100"/>
      <c r="AL69" s="3"/>
      <c r="AM69" s="100"/>
      <c r="AN69" s="100"/>
      <c r="AO69" s="3"/>
      <c r="AP69" s="3"/>
      <c r="AQ69" s="3"/>
      <c r="BD69" s="101"/>
    </row>
    <row r="70" spans="1:56" s="1" customFormat="1" ht="15" customHeight="1">
      <c r="A70" s="25"/>
      <c r="B70" s="97"/>
      <c r="C70" s="97"/>
      <c r="D70" s="73"/>
      <c r="E70" s="73"/>
      <c r="F70" s="25"/>
      <c r="G70" s="46"/>
      <c r="H70" s="24"/>
      <c r="I70" s="72"/>
      <c r="J70" s="73"/>
      <c r="K70" s="73"/>
      <c r="L70" s="73"/>
      <c r="M70" s="73"/>
      <c r="N70" s="98"/>
      <c r="O70" s="99"/>
      <c r="P70" s="99"/>
      <c r="Q70" s="75"/>
      <c r="R70" s="115"/>
      <c r="S70" s="116"/>
      <c r="T70" s="72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6">
        <f t="shared" si="3"/>
        <v>0</v>
      </c>
      <c r="AG70" s="106"/>
      <c r="AH70" s="106"/>
      <c r="AI70" s="102">
        <f t="shared" si="4"/>
        <v>0</v>
      </c>
      <c r="AJ70" s="3"/>
      <c r="AK70" s="100"/>
      <c r="AL70" s="3"/>
      <c r="AM70" s="100"/>
      <c r="AN70" s="100"/>
      <c r="AO70" s="3"/>
      <c r="AP70" s="3"/>
      <c r="AQ70" s="3"/>
      <c r="BD70" s="101"/>
    </row>
    <row r="71" spans="1:56" s="1" customFormat="1" ht="15" customHeight="1">
      <c r="A71" s="25"/>
      <c r="B71" s="97"/>
      <c r="C71" s="97"/>
      <c r="D71" s="73"/>
      <c r="E71" s="73"/>
      <c r="F71" s="25"/>
      <c r="G71" s="46"/>
      <c r="H71" s="24"/>
      <c r="I71" s="72"/>
      <c r="J71" s="73"/>
      <c r="K71" s="73"/>
      <c r="L71" s="73"/>
      <c r="M71" s="73"/>
      <c r="N71" s="98"/>
      <c r="O71" s="99"/>
      <c r="P71" s="99"/>
      <c r="Q71" s="75"/>
      <c r="R71" s="115"/>
      <c r="S71" s="116"/>
      <c r="T71" s="72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6">
        <f t="shared" si="3"/>
        <v>0</v>
      </c>
      <c r="AG71" s="106"/>
      <c r="AH71" s="106"/>
      <c r="AI71" s="102">
        <f t="shared" si="4"/>
        <v>0</v>
      </c>
      <c r="AJ71" s="3"/>
      <c r="AK71" s="100"/>
      <c r="AL71" s="3"/>
      <c r="AM71" s="100"/>
      <c r="AN71" s="100"/>
      <c r="AO71" s="3"/>
      <c r="AP71" s="3"/>
      <c r="AQ71" s="3"/>
      <c r="BD71" s="101"/>
    </row>
    <row r="72" spans="1:56" s="1" customFormat="1" ht="15" customHeight="1">
      <c r="A72" s="25"/>
      <c r="B72" s="97"/>
      <c r="C72" s="97"/>
      <c r="D72" s="73"/>
      <c r="E72" s="73"/>
      <c r="F72" s="25"/>
      <c r="G72" s="46"/>
      <c r="H72" s="24"/>
      <c r="I72" s="72"/>
      <c r="J72" s="73"/>
      <c r="K72" s="73"/>
      <c r="L72" s="73"/>
      <c r="M72" s="73"/>
      <c r="N72" s="98"/>
      <c r="O72" s="99"/>
      <c r="P72" s="99"/>
      <c r="Q72" s="75"/>
      <c r="R72" s="115"/>
      <c r="S72" s="116"/>
      <c r="T72" s="72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6">
        <f t="shared" si="3"/>
        <v>0</v>
      </c>
      <c r="AG72" s="106"/>
      <c r="AH72" s="106"/>
      <c r="AI72" s="102">
        <f t="shared" si="4"/>
        <v>0</v>
      </c>
      <c r="AJ72" s="3"/>
      <c r="AK72" s="100"/>
      <c r="AL72" s="3"/>
      <c r="AM72" s="100"/>
      <c r="AN72" s="100"/>
      <c r="AO72" s="3"/>
      <c r="AP72" s="3"/>
      <c r="AQ72" s="3"/>
      <c r="BD72" s="101"/>
    </row>
    <row r="73" spans="1:56" s="1" customFormat="1" ht="15" customHeight="1">
      <c r="A73" s="25"/>
      <c r="B73" s="97"/>
      <c r="C73" s="97"/>
      <c r="D73" s="73"/>
      <c r="E73" s="73"/>
      <c r="F73" s="25"/>
      <c r="G73" s="46"/>
      <c r="H73" s="24"/>
      <c r="I73" s="72"/>
      <c r="J73" s="73"/>
      <c r="K73" s="73"/>
      <c r="L73" s="73"/>
      <c r="M73" s="73"/>
      <c r="N73" s="98"/>
      <c r="O73" s="99"/>
      <c r="P73" s="99"/>
      <c r="Q73" s="75"/>
      <c r="R73" s="115"/>
      <c r="S73" s="116"/>
      <c r="T73" s="72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6">
        <f t="shared" si="3"/>
        <v>0</v>
      </c>
      <c r="AG73" s="106"/>
      <c r="AH73" s="106"/>
      <c r="AI73" s="102">
        <f t="shared" si="4"/>
        <v>0</v>
      </c>
      <c r="AJ73" s="3"/>
      <c r="AK73" s="100"/>
      <c r="AL73" s="3"/>
      <c r="AM73" s="100"/>
      <c r="AN73" s="100"/>
      <c r="AO73" s="3"/>
      <c r="AP73" s="3"/>
      <c r="AQ73" s="3"/>
      <c r="BD73" s="101"/>
    </row>
    <row r="74" spans="1:56" s="1" customFormat="1" ht="15" customHeight="1">
      <c r="A74" s="25"/>
      <c r="B74" s="97"/>
      <c r="C74" s="97"/>
      <c r="D74" s="73"/>
      <c r="E74" s="73"/>
      <c r="F74" s="25"/>
      <c r="G74" s="46"/>
      <c r="H74" s="24"/>
      <c r="I74" s="72"/>
      <c r="J74" s="73"/>
      <c r="K74" s="73"/>
      <c r="L74" s="73"/>
      <c r="M74" s="73"/>
      <c r="N74" s="98"/>
      <c r="O74" s="99"/>
      <c r="P74" s="99"/>
      <c r="Q74" s="75"/>
      <c r="R74" s="115"/>
      <c r="S74" s="116"/>
      <c r="T74" s="72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6">
        <f t="shared" si="3"/>
        <v>0</v>
      </c>
      <c r="AG74" s="106"/>
      <c r="AH74" s="106"/>
      <c r="AI74" s="102">
        <f t="shared" si="4"/>
        <v>0</v>
      </c>
      <c r="AJ74" s="3"/>
      <c r="AK74" s="100"/>
      <c r="AL74" s="3"/>
      <c r="AM74" s="100"/>
      <c r="AN74" s="100"/>
      <c r="AO74" s="3"/>
      <c r="AP74" s="3"/>
      <c r="AQ74" s="3"/>
      <c r="BD74" s="101"/>
    </row>
    <row r="75" spans="1:56" s="1" customFormat="1" ht="15" customHeight="1">
      <c r="A75" s="25"/>
      <c r="B75" s="97"/>
      <c r="C75" s="97"/>
      <c r="D75" s="73"/>
      <c r="E75" s="73"/>
      <c r="F75" s="25"/>
      <c r="G75" s="46"/>
      <c r="H75" s="24"/>
      <c r="I75" s="72"/>
      <c r="J75" s="73"/>
      <c r="K75" s="73"/>
      <c r="L75" s="73"/>
      <c r="M75" s="73"/>
      <c r="N75" s="98"/>
      <c r="O75" s="99"/>
      <c r="P75" s="99"/>
      <c r="Q75" s="75"/>
      <c r="R75" s="115"/>
      <c r="S75" s="116"/>
      <c r="T75" s="72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6">
        <f t="shared" si="3"/>
        <v>0</v>
      </c>
      <c r="AG75" s="106"/>
      <c r="AH75" s="106"/>
      <c r="AI75" s="102">
        <f t="shared" si="4"/>
        <v>0</v>
      </c>
      <c r="AJ75" s="3"/>
      <c r="AK75" s="100"/>
      <c r="AL75" s="3"/>
      <c r="AM75" s="100"/>
      <c r="AN75" s="100"/>
      <c r="AO75" s="3"/>
      <c r="AP75" s="3"/>
      <c r="AQ75" s="3"/>
      <c r="BD75" s="101"/>
    </row>
    <row r="76" spans="1:56" s="1" customFormat="1" ht="15" customHeight="1">
      <c r="A76" s="25"/>
      <c r="B76" s="97"/>
      <c r="C76" s="97"/>
      <c r="D76" s="73"/>
      <c r="E76" s="73"/>
      <c r="F76" s="25"/>
      <c r="G76" s="46"/>
      <c r="H76" s="24"/>
      <c r="I76" s="72"/>
      <c r="J76" s="73"/>
      <c r="K76" s="73"/>
      <c r="L76" s="73"/>
      <c r="M76" s="73"/>
      <c r="N76" s="98"/>
      <c r="O76" s="99"/>
      <c r="P76" s="99"/>
      <c r="Q76" s="75"/>
      <c r="R76" s="115"/>
      <c r="S76" s="116"/>
      <c r="T76" s="72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6">
        <f t="shared" si="3"/>
        <v>0</v>
      </c>
      <c r="AG76" s="106"/>
      <c r="AH76" s="106"/>
      <c r="AI76" s="102">
        <f t="shared" si="4"/>
        <v>0</v>
      </c>
      <c r="AJ76" s="3"/>
      <c r="AK76" s="100"/>
      <c r="AL76" s="3"/>
      <c r="AM76" s="100"/>
      <c r="AN76" s="100"/>
      <c r="AO76" s="3"/>
      <c r="AP76" s="3"/>
      <c r="AQ76" s="3"/>
      <c r="BD76" s="101"/>
    </row>
    <row r="77" spans="1:56" s="1" customFormat="1" ht="15" customHeight="1">
      <c r="A77" s="25"/>
      <c r="B77" s="97"/>
      <c r="C77" s="97"/>
      <c r="D77" s="73"/>
      <c r="E77" s="73"/>
      <c r="F77" s="25"/>
      <c r="G77" s="46"/>
      <c r="H77" s="24"/>
      <c r="I77" s="72"/>
      <c r="J77" s="73"/>
      <c r="K77" s="73"/>
      <c r="L77" s="73"/>
      <c r="M77" s="73"/>
      <c r="N77" s="98"/>
      <c r="O77" s="99"/>
      <c r="P77" s="99"/>
      <c r="Q77" s="75"/>
      <c r="R77" s="115"/>
      <c r="S77" s="116"/>
      <c r="T77" s="72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6">
        <f t="shared" si="3"/>
        <v>0</v>
      </c>
      <c r="AG77" s="106"/>
      <c r="AH77" s="106"/>
      <c r="AI77" s="102">
        <f t="shared" si="4"/>
        <v>0</v>
      </c>
      <c r="AJ77" s="3"/>
      <c r="AK77" s="100"/>
      <c r="AL77" s="3"/>
      <c r="AM77" s="100"/>
      <c r="AN77" s="100"/>
      <c r="AO77" s="3"/>
      <c r="AP77" s="3"/>
      <c r="AQ77" s="3"/>
      <c r="BD77" s="101"/>
    </row>
    <row r="78" spans="1:56" s="1" customFormat="1" ht="15" customHeight="1">
      <c r="A78" s="25"/>
      <c r="B78" s="97"/>
      <c r="C78" s="97"/>
      <c r="D78" s="73"/>
      <c r="E78" s="73"/>
      <c r="F78" s="25"/>
      <c r="G78" s="46"/>
      <c r="H78" s="24"/>
      <c r="I78" s="72"/>
      <c r="J78" s="73"/>
      <c r="K78" s="73"/>
      <c r="L78" s="73"/>
      <c r="M78" s="73"/>
      <c r="N78" s="98"/>
      <c r="O78" s="99"/>
      <c r="P78" s="99"/>
      <c r="Q78" s="75"/>
      <c r="R78" s="115"/>
      <c r="S78" s="116"/>
      <c r="T78" s="72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6">
        <f t="shared" si="3"/>
        <v>0</v>
      </c>
      <c r="AG78" s="106"/>
      <c r="AH78" s="106"/>
      <c r="AI78" s="102">
        <f t="shared" si="4"/>
        <v>0</v>
      </c>
      <c r="AJ78" s="3"/>
      <c r="AK78" s="100"/>
      <c r="AL78" s="3"/>
      <c r="AM78" s="100"/>
      <c r="AN78" s="100"/>
      <c r="AO78" s="3"/>
      <c r="AP78" s="3"/>
      <c r="AQ78" s="3"/>
      <c r="BD78" s="101"/>
    </row>
    <row r="79" spans="1:56" s="1" customFormat="1" ht="15" customHeight="1">
      <c r="A79" s="25"/>
      <c r="B79" s="97"/>
      <c r="C79" s="97"/>
      <c r="D79" s="73"/>
      <c r="E79" s="73"/>
      <c r="F79" s="25"/>
      <c r="G79" s="46"/>
      <c r="H79" s="24"/>
      <c r="I79" s="72"/>
      <c r="J79" s="73"/>
      <c r="K79" s="73"/>
      <c r="L79" s="73"/>
      <c r="M79" s="73"/>
      <c r="N79" s="98"/>
      <c r="O79" s="99"/>
      <c r="P79" s="99"/>
      <c r="Q79" s="75"/>
      <c r="R79" s="115"/>
      <c r="S79" s="116"/>
      <c r="T79" s="72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6">
        <f t="shared" si="3"/>
        <v>0</v>
      </c>
      <c r="AG79" s="106"/>
      <c r="AH79" s="106"/>
      <c r="AI79" s="102">
        <f t="shared" si="4"/>
        <v>0</v>
      </c>
      <c r="AJ79" s="3"/>
      <c r="AK79" s="100"/>
      <c r="AL79" s="3"/>
      <c r="AM79" s="100"/>
      <c r="AN79" s="100"/>
      <c r="AO79" s="3"/>
      <c r="AP79" s="3"/>
      <c r="AQ79" s="3"/>
      <c r="BD79" s="101"/>
    </row>
    <row r="80" spans="1:56" s="1" customFormat="1" ht="15" customHeight="1">
      <c r="A80" s="25"/>
      <c r="B80" s="97"/>
      <c r="C80" s="97"/>
      <c r="D80" s="73"/>
      <c r="E80" s="73"/>
      <c r="F80" s="25"/>
      <c r="G80" s="46"/>
      <c r="H80" s="24"/>
      <c r="I80" s="72"/>
      <c r="J80" s="73"/>
      <c r="K80" s="73"/>
      <c r="L80" s="73"/>
      <c r="M80" s="73"/>
      <c r="N80" s="98"/>
      <c r="O80" s="99"/>
      <c r="P80" s="99"/>
      <c r="Q80" s="75"/>
      <c r="R80" s="115"/>
      <c r="S80" s="116"/>
      <c r="T80" s="72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6">
        <f t="shared" si="3"/>
        <v>0</v>
      </c>
      <c r="AG80" s="106"/>
      <c r="AH80" s="106"/>
      <c r="AI80" s="102">
        <f t="shared" si="4"/>
        <v>0</v>
      </c>
      <c r="AJ80" s="3"/>
      <c r="AK80" s="100"/>
      <c r="AL80" s="3"/>
      <c r="AM80" s="100"/>
      <c r="AN80" s="100"/>
      <c r="AO80" s="3"/>
      <c r="AP80" s="3"/>
      <c r="AQ80" s="3"/>
      <c r="BD80" s="101"/>
    </row>
    <row r="81" spans="1:56" s="1" customFormat="1" ht="15" customHeight="1">
      <c r="A81" s="25"/>
      <c r="B81" s="97"/>
      <c r="C81" s="97"/>
      <c r="D81" s="73"/>
      <c r="E81" s="73"/>
      <c r="F81" s="25"/>
      <c r="G81" s="46"/>
      <c r="H81" s="24"/>
      <c r="I81" s="72"/>
      <c r="J81" s="73"/>
      <c r="K81" s="73"/>
      <c r="L81" s="73"/>
      <c r="M81" s="73"/>
      <c r="N81" s="98"/>
      <c r="O81" s="99"/>
      <c r="P81" s="99"/>
      <c r="Q81" s="75"/>
      <c r="R81" s="115"/>
      <c r="S81" s="116"/>
      <c r="T81" s="72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6">
        <f t="shared" si="3"/>
        <v>0</v>
      </c>
      <c r="AG81" s="106"/>
      <c r="AH81" s="106"/>
      <c r="AI81" s="102">
        <f t="shared" si="4"/>
        <v>0</v>
      </c>
      <c r="AJ81" s="3"/>
      <c r="AK81" s="100"/>
      <c r="AL81" s="3"/>
      <c r="AM81" s="100"/>
      <c r="AN81" s="100"/>
      <c r="AO81" s="3"/>
      <c r="AP81" s="3"/>
      <c r="AQ81" s="3"/>
      <c r="BD81" s="101"/>
    </row>
    <row r="82" spans="1:56" s="1" customFormat="1" ht="15" customHeight="1">
      <c r="A82" s="25"/>
      <c r="B82" s="97"/>
      <c r="C82" s="97"/>
      <c r="D82" s="73"/>
      <c r="E82" s="73"/>
      <c r="F82" s="25"/>
      <c r="G82" s="46"/>
      <c r="H82" s="24"/>
      <c r="I82" s="72"/>
      <c r="J82" s="73"/>
      <c r="K82" s="73"/>
      <c r="L82" s="73"/>
      <c r="M82" s="73"/>
      <c r="N82" s="98"/>
      <c r="O82" s="99"/>
      <c r="P82" s="99"/>
      <c r="Q82" s="75"/>
      <c r="R82" s="115"/>
      <c r="S82" s="116"/>
      <c r="T82" s="72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6">
        <f t="shared" si="3"/>
        <v>0</v>
      </c>
      <c r="AG82" s="106"/>
      <c r="AH82" s="106"/>
      <c r="AI82" s="102">
        <f t="shared" si="4"/>
        <v>0</v>
      </c>
      <c r="AJ82" s="3"/>
      <c r="AK82" s="100"/>
      <c r="AL82" s="3"/>
      <c r="AM82" s="100"/>
      <c r="AN82" s="100"/>
      <c r="AO82" s="3"/>
      <c r="AP82" s="3"/>
      <c r="AQ82" s="3"/>
      <c r="BD82" s="101"/>
    </row>
    <row r="83" spans="1:56" s="1" customFormat="1" ht="15" customHeight="1">
      <c r="A83" s="25"/>
      <c r="B83" s="97"/>
      <c r="C83" s="97"/>
      <c r="D83" s="73"/>
      <c r="E83" s="73"/>
      <c r="F83" s="25"/>
      <c r="G83" s="46"/>
      <c r="H83" s="24"/>
      <c r="I83" s="72"/>
      <c r="J83" s="73"/>
      <c r="K83" s="73"/>
      <c r="L83" s="73"/>
      <c r="M83" s="73"/>
      <c r="N83" s="98"/>
      <c r="O83" s="99"/>
      <c r="P83" s="99"/>
      <c r="Q83" s="75"/>
      <c r="R83" s="115"/>
      <c r="S83" s="116"/>
      <c r="T83" s="72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6">
        <f t="shared" si="3"/>
        <v>0</v>
      </c>
      <c r="AG83" s="106"/>
      <c r="AH83" s="106"/>
      <c r="AI83" s="102">
        <f t="shared" si="4"/>
        <v>0</v>
      </c>
      <c r="AJ83" s="3"/>
      <c r="AK83" s="100"/>
      <c r="AL83" s="3"/>
      <c r="AM83" s="100"/>
      <c r="AN83" s="100"/>
      <c r="AO83" s="3"/>
      <c r="AP83" s="3"/>
      <c r="AQ83" s="3"/>
      <c r="BD83" s="101"/>
    </row>
    <row r="84" spans="1:56" s="1" customFormat="1" ht="15" customHeight="1">
      <c r="A84" s="25"/>
      <c r="B84" s="97"/>
      <c r="C84" s="97"/>
      <c r="D84" s="73"/>
      <c r="E84" s="73"/>
      <c r="F84" s="25"/>
      <c r="G84" s="46"/>
      <c r="H84" s="24"/>
      <c r="I84" s="72"/>
      <c r="J84" s="73"/>
      <c r="K84" s="73"/>
      <c r="L84" s="73"/>
      <c r="M84" s="73"/>
      <c r="N84" s="98"/>
      <c r="O84" s="99"/>
      <c r="P84" s="99"/>
      <c r="Q84" s="75"/>
      <c r="R84" s="115"/>
      <c r="S84" s="116"/>
      <c r="T84" s="72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6">
        <f t="shared" si="3"/>
        <v>0</v>
      </c>
      <c r="AG84" s="106"/>
      <c r="AH84" s="106"/>
      <c r="AI84" s="102">
        <f t="shared" si="4"/>
        <v>0</v>
      </c>
      <c r="AJ84" s="3"/>
      <c r="AK84" s="100"/>
      <c r="AL84" s="3"/>
      <c r="AM84" s="100"/>
      <c r="AN84" s="100"/>
      <c r="AO84" s="3"/>
      <c r="AP84" s="3"/>
      <c r="AQ84" s="3"/>
      <c r="BD84" s="101"/>
    </row>
    <row r="85" spans="1:56" s="1" customFormat="1" ht="15" customHeight="1">
      <c r="A85" s="25"/>
      <c r="B85" s="97"/>
      <c r="C85" s="97"/>
      <c r="D85" s="73"/>
      <c r="E85" s="73"/>
      <c r="F85" s="25"/>
      <c r="G85" s="46"/>
      <c r="H85" s="24"/>
      <c r="I85" s="72"/>
      <c r="J85" s="73"/>
      <c r="K85" s="73"/>
      <c r="L85" s="73"/>
      <c r="M85" s="73"/>
      <c r="N85" s="98"/>
      <c r="O85" s="99"/>
      <c r="P85" s="99"/>
      <c r="Q85" s="75"/>
      <c r="R85" s="115"/>
      <c r="S85" s="116"/>
      <c r="T85" s="72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6">
        <f t="shared" si="3"/>
        <v>0</v>
      </c>
      <c r="AG85" s="106"/>
      <c r="AH85" s="106"/>
      <c r="AI85" s="102">
        <f t="shared" si="4"/>
        <v>0</v>
      </c>
      <c r="AJ85" s="3"/>
      <c r="AK85" s="100"/>
      <c r="AL85" s="3"/>
      <c r="AM85" s="100"/>
      <c r="AN85" s="100"/>
      <c r="AO85" s="3"/>
      <c r="AP85" s="3"/>
      <c r="AQ85" s="3"/>
      <c r="BD85" s="101"/>
    </row>
    <row r="86" spans="1:56" s="1" customFormat="1" ht="15" customHeight="1">
      <c r="A86" s="25"/>
      <c r="B86" s="97"/>
      <c r="C86" s="97"/>
      <c r="D86" s="73"/>
      <c r="E86" s="73"/>
      <c r="F86" s="25"/>
      <c r="G86" s="46"/>
      <c r="H86" s="24"/>
      <c r="I86" s="72"/>
      <c r="J86" s="73"/>
      <c r="K86" s="73"/>
      <c r="L86" s="73"/>
      <c r="M86" s="73"/>
      <c r="N86" s="98"/>
      <c r="O86" s="99"/>
      <c r="P86" s="99"/>
      <c r="Q86" s="75"/>
      <c r="R86" s="115"/>
      <c r="S86" s="116"/>
      <c r="T86" s="72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6">
        <f t="shared" si="3"/>
        <v>0</v>
      </c>
      <c r="AG86" s="106"/>
      <c r="AH86" s="106"/>
      <c r="AI86" s="102">
        <f t="shared" si="4"/>
        <v>0</v>
      </c>
      <c r="AJ86" s="3"/>
      <c r="AK86" s="100"/>
      <c r="AL86" s="3"/>
      <c r="AM86" s="100"/>
      <c r="AN86" s="100"/>
      <c r="AO86" s="3"/>
      <c r="AP86" s="3"/>
      <c r="AQ86" s="3"/>
      <c r="BD86" s="101"/>
    </row>
    <row r="87" spans="1:56" s="1" customFormat="1" ht="15" customHeight="1">
      <c r="A87" s="25"/>
      <c r="B87" s="97"/>
      <c r="C87" s="97"/>
      <c r="D87" s="73"/>
      <c r="E87" s="73"/>
      <c r="F87" s="25"/>
      <c r="G87" s="46"/>
      <c r="H87" s="24"/>
      <c r="I87" s="72"/>
      <c r="J87" s="73"/>
      <c r="K87" s="73"/>
      <c r="L87" s="73"/>
      <c r="M87" s="73"/>
      <c r="N87" s="98"/>
      <c r="O87" s="99"/>
      <c r="P87" s="99"/>
      <c r="Q87" s="75"/>
      <c r="R87" s="115"/>
      <c r="S87" s="116"/>
      <c r="T87" s="72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6">
        <f t="shared" si="3"/>
        <v>0</v>
      </c>
      <c r="AG87" s="106"/>
      <c r="AH87" s="106"/>
      <c r="AI87" s="102">
        <f t="shared" si="4"/>
        <v>0</v>
      </c>
      <c r="AJ87" s="3"/>
      <c r="AK87" s="100"/>
      <c r="AL87" s="3"/>
      <c r="AM87" s="100"/>
      <c r="AN87" s="100"/>
      <c r="AO87" s="3"/>
      <c r="AP87" s="3"/>
      <c r="AQ87" s="3"/>
      <c r="BD87" s="101"/>
    </row>
    <row r="88" spans="1:56" s="1" customFormat="1" ht="15" customHeight="1">
      <c r="A88" s="25"/>
      <c r="B88" s="97"/>
      <c r="C88" s="97"/>
      <c r="D88" s="73"/>
      <c r="E88" s="73"/>
      <c r="F88" s="25"/>
      <c r="G88" s="46"/>
      <c r="H88" s="24"/>
      <c r="I88" s="72"/>
      <c r="J88" s="73"/>
      <c r="K88" s="73"/>
      <c r="L88" s="73"/>
      <c r="M88" s="73"/>
      <c r="N88" s="98"/>
      <c r="O88" s="99"/>
      <c r="P88" s="99"/>
      <c r="Q88" s="75"/>
      <c r="R88" s="115"/>
      <c r="S88" s="116"/>
      <c r="T88" s="72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6">
        <f t="shared" si="3"/>
        <v>0</v>
      </c>
      <c r="AG88" s="106"/>
      <c r="AH88" s="106"/>
      <c r="AI88" s="102">
        <f t="shared" si="4"/>
        <v>0</v>
      </c>
      <c r="AJ88" s="3"/>
      <c r="AK88" s="100"/>
      <c r="AL88" s="3"/>
      <c r="AM88" s="100"/>
      <c r="AN88" s="100"/>
      <c r="AO88" s="3"/>
      <c r="AP88" s="3"/>
      <c r="AQ88" s="3"/>
      <c r="BD88" s="101"/>
    </row>
    <row r="89" spans="1:56" s="1" customFormat="1" ht="15" customHeight="1">
      <c r="A89" s="25"/>
      <c r="B89" s="97"/>
      <c r="C89" s="97"/>
      <c r="D89" s="73"/>
      <c r="E89" s="73"/>
      <c r="F89" s="25"/>
      <c r="G89" s="46"/>
      <c r="H89" s="24"/>
      <c r="I89" s="72"/>
      <c r="J89" s="73"/>
      <c r="K89" s="73"/>
      <c r="L89" s="73"/>
      <c r="M89" s="73"/>
      <c r="N89" s="98"/>
      <c r="O89" s="99"/>
      <c r="P89" s="99"/>
      <c r="Q89" s="75"/>
      <c r="R89" s="115"/>
      <c r="S89" s="116"/>
      <c r="T89" s="72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6">
        <f t="shared" si="3"/>
        <v>0</v>
      </c>
      <c r="AG89" s="106"/>
      <c r="AH89" s="106"/>
      <c r="AI89" s="102">
        <f t="shared" si="4"/>
        <v>0</v>
      </c>
      <c r="AJ89" s="3"/>
      <c r="AK89" s="100"/>
      <c r="AL89" s="3"/>
      <c r="AM89" s="100"/>
      <c r="AN89" s="100"/>
      <c r="AO89" s="3"/>
      <c r="AP89" s="3"/>
      <c r="AQ89" s="3"/>
      <c r="BD89" s="101"/>
    </row>
    <row r="90" spans="1:56" s="1" customFormat="1" ht="15" customHeight="1">
      <c r="A90" s="25"/>
      <c r="B90" s="97"/>
      <c r="C90" s="97"/>
      <c r="D90" s="73"/>
      <c r="E90" s="73"/>
      <c r="F90" s="25"/>
      <c r="G90" s="46"/>
      <c r="H90" s="24"/>
      <c r="I90" s="72"/>
      <c r="J90" s="73"/>
      <c r="K90" s="73"/>
      <c r="L90" s="73"/>
      <c r="M90" s="73"/>
      <c r="N90" s="98"/>
      <c r="O90" s="99"/>
      <c r="P90" s="99"/>
      <c r="Q90" s="75"/>
      <c r="R90" s="115"/>
      <c r="S90" s="116"/>
      <c r="T90" s="72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6">
        <f t="shared" si="3"/>
        <v>0</v>
      </c>
      <c r="AG90" s="106"/>
      <c r="AH90" s="106"/>
      <c r="AI90" s="102">
        <f t="shared" si="4"/>
        <v>0</v>
      </c>
      <c r="AJ90" s="3"/>
      <c r="AK90" s="100"/>
      <c r="AL90" s="3"/>
      <c r="AM90" s="100"/>
      <c r="AN90" s="100"/>
      <c r="AO90" s="3"/>
      <c r="AP90" s="3"/>
      <c r="AQ90" s="3"/>
      <c r="BD90" s="101"/>
    </row>
    <row r="91" spans="1:56" s="1" customFormat="1" ht="15" customHeight="1">
      <c r="A91" s="25"/>
      <c r="B91" s="97"/>
      <c r="C91" s="97"/>
      <c r="D91" s="73"/>
      <c r="E91" s="73"/>
      <c r="F91" s="25"/>
      <c r="G91" s="46"/>
      <c r="H91" s="24"/>
      <c r="I91" s="72"/>
      <c r="J91" s="73"/>
      <c r="K91" s="73"/>
      <c r="L91" s="73"/>
      <c r="M91" s="73"/>
      <c r="N91" s="98"/>
      <c r="O91" s="99"/>
      <c r="P91" s="99"/>
      <c r="Q91" s="75"/>
      <c r="R91" s="115"/>
      <c r="S91" s="116"/>
      <c r="T91" s="72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6">
        <f t="shared" si="3"/>
        <v>0</v>
      </c>
      <c r="AG91" s="106"/>
      <c r="AH91" s="106"/>
      <c r="AI91" s="102">
        <f t="shared" si="4"/>
        <v>0</v>
      </c>
      <c r="AJ91" s="3"/>
      <c r="AK91" s="100"/>
      <c r="AL91" s="3"/>
      <c r="AM91" s="100"/>
      <c r="AN91" s="100"/>
      <c r="AO91" s="3"/>
      <c r="AP91" s="3"/>
      <c r="AQ91" s="3"/>
      <c r="BD91" s="101"/>
    </row>
    <row r="92" spans="1:56" s="1" customFormat="1" ht="15" customHeight="1">
      <c r="A92" s="25"/>
      <c r="B92" s="97"/>
      <c r="C92" s="97"/>
      <c r="D92" s="73"/>
      <c r="E92" s="73"/>
      <c r="F92" s="25"/>
      <c r="G92" s="46"/>
      <c r="H92" s="24"/>
      <c r="I92" s="72"/>
      <c r="J92" s="73"/>
      <c r="K92" s="73"/>
      <c r="L92" s="73"/>
      <c r="M92" s="73"/>
      <c r="N92" s="98"/>
      <c r="O92" s="99"/>
      <c r="P92" s="99"/>
      <c r="Q92" s="75"/>
      <c r="R92" s="115"/>
      <c r="S92" s="116"/>
      <c r="T92" s="72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6">
        <f t="shared" si="3"/>
        <v>0</v>
      </c>
      <c r="AG92" s="106"/>
      <c r="AH92" s="106"/>
      <c r="AI92" s="102">
        <f t="shared" si="4"/>
        <v>0</v>
      </c>
      <c r="AJ92" s="3"/>
      <c r="AK92" s="100"/>
      <c r="AL92" s="3"/>
      <c r="AM92" s="100"/>
      <c r="AN92" s="100"/>
      <c r="AO92" s="3"/>
      <c r="AP92" s="3"/>
      <c r="AQ92" s="3"/>
      <c r="BD92" s="101"/>
    </row>
    <row r="93" spans="1:56" s="1" customFormat="1" ht="15" customHeight="1">
      <c r="A93" s="25"/>
      <c r="B93" s="97"/>
      <c r="C93" s="97"/>
      <c r="D93" s="73"/>
      <c r="E93" s="73"/>
      <c r="F93" s="25"/>
      <c r="G93" s="46"/>
      <c r="H93" s="24"/>
      <c r="I93" s="72"/>
      <c r="J93" s="73"/>
      <c r="K93" s="73"/>
      <c r="L93" s="73"/>
      <c r="M93" s="73"/>
      <c r="N93" s="98"/>
      <c r="O93" s="99"/>
      <c r="P93" s="99"/>
      <c r="Q93" s="75"/>
      <c r="R93" s="115"/>
      <c r="S93" s="116"/>
      <c r="T93" s="72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6">
        <f t="shared" si="3"/>
        <v>0</v>
      </c>
      <c r="AG93" s="106"/>
      <c r="AH93" s="106"/>
      <c r="AI93" s="102">
        <f t="shared" si="4"/>
        <v>0</v>
      </c>
      <c r="AJ93" s="3"/>
      <c r="AK93" s="100"/>
      <c r="AL93" s="3"/>
      <c r="AM93" s="100"/>
      <c r="AN93" s="100"/>
      <c r="AO93" s="3"/>
      <c r="AP93" s="3"/>
      <c r="AQ93" s="3"/>
      <c r="BD93" s="101"/>
    </row>
    <row r="94" spans="1:56" s="1" customFormat="1" ht="15" customHeight="1">
      <c r="A94" s="25"/>
      <c r="B94" s="97"/>
      <c r="C94" s="97"/>
      <c r="D94" s="73"/>
      <c r="E94" s="73"/>
      <c r="F94" s="25"/>
      <c r="G94" s="46"/>
      <c r="H94" s="24"/>
      <c r="I94" s="72"/>
      <c r="J94" s="73"/>
      <c r="K94" s="73"/>
      <c r="L94" s="73"/>
      <c r="M94" s="73"/>
      <c r="N94" s="98"/>
      <c r="O94" s="99"/>
      <c r="P94" s="99"/>
      <c r="Q94" s="75"/>
      <c r="R94" s="115"/>
      <c r="S94" s="116"/>
      <c r="T94" s="72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6">
        <f t="shared" si="3"/>
        <v>0</v>
      </c>
      <c r="AG94" s="106"/>
      <c r="AH94" s="106"/>
      <c r="AI94" s="102">
        <f t="shared" si="4"/>
        <v>0</v>
      </c>
      <c r="AJ94" s="3"/>
      <c r="AK94" s="100"/>
      <c r="AL94" s="3"/>
      <c r="AM94" s="100"/>
      <c r="AN94" s="100"/>
      <c r="AO94" s="3"/>
      <c r="AP94" s="3"/>
      <c r="AQ94" s="3"/>
      <c r="BD94" s="101"/>
    </row>
    <row r="95" spans="1:56" s="1" customFormat="1" ht="15" customHeight="1">
      <c r="A95" s="25"/>
      <c r="B95" s="97"/>
      <c r="C95" s="97"/>
      <c r="D95" s="73"/>
      <c r="E95" s="73"/>
      <c r="F95" s="25"/>
      <c r="G95" s="46"/>
      <c r="H95" s="24"/>
      <c r="I95" s="72"/>
      <c r="J95" s="73"/>
      <c r="K95" s="73"/>
      <c r="L95" s="73"/>
      <c r="M95" s="73"/>
      <c r="N95" s="98"/>
      <c r="O95" s="99"/>
      <c r="P95" s="99"/>
      <c r="Q95" s="75"/>
      <c r="R95" s="115"/>
      <c r="S95" s="116"/>
      <c r="T95" s="72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6">
        <f t="shared" si="3"/>
        <v>0</v>
      </c>
      <c r="AG95" s="106"/>
      <c r="AH95" s="106"/>
      <c r="AI95" s="102">
        <f t="shared" si="4"/>
        <v>0</v>
      </c>
      <c r="AJ95" s="3"/>
      <c r="AK95" s="100"/>
      <c r="AL95" s="3"/>
      <c r="AM95" s="100"/>
      <c r="AN95" s="100"/>
      <c r="AO95" s="3"/>
      <c r="AP95" s="3"/>
      <c r="AQ95" s="3"/>
      <c r="BD95" s="101"/>
    </row>
    <row r="96" spans="1:56" s="1" customFormat="1" ht="15" customHeight="1">
      <c r="A96" s="25"/>
      <c r="B96" s="97"/>
      <c r="C96" s="97"/>
      <c r="D96" s="73"/>
      <c r="E96" s="73"/>
      <c r="F96" s="25"/>
      <c r="G96" s="46"/>
      <c r="H96" s="24"/>
      <c r="I96" s="72"/>
      <c r="J96" s="73"/>
      <c r="K96" s="73"/>
      <c r="L96" s="73"/>
      <c r="M96" s="73"/>
      <c r="N96" s="98"/>
      <c r="O96" s="99"/>
      <c r="P96" s="99"/>
      <c r="Q96" s="75"/>
      <c r="R96" s="115"/>
      <c r="S96" s="116"/>
      <c r="T96" s="72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6">
        <f t="shared" si="3"/>
        <v>0</v>
      </c>
      <c r="AG96" s="106"/>
      <c r="AH96" s="106"/>
      <c r="AI96" s="102">
        <f t="shared" si="4"/>
        <v>0</v>
      </c>
      <c r="AJ96" s="3"/>
      <c r="AK96" s="100"/>
      <c r="AL96" s="3"/>
      <c r="AM96" s="100"/>
      <c r="AN96" s="100"/>
      <c r="AO96" s="3"/>
      <c r="AP96" s="3"/>
      <c r="AQ96" s="3"/>
      <c r="BD96" s="101"/>
    </row>
    <row r="97" spans="1:56" s="1" customFormat="1" ht="15" customHeight="1">
      <c r="A97" s="25"/>
      <c r="B97" s="97"/>
      <c r="C97" s="97"/>
      <c r="D97" s="73"/>
      <c r="E97" s="73"/>
      <c r="F97" s="25"/>
      <c r="G97" s="46"/>
      <c r="H97" s="24"/>
      <c r="I97" s="72"/>
      <c r="J97" s="73"/>
      <c r="K97" s="73"/>
      <c r="L97" s="73"/>
      <c r="M97" s="73"/>
      <c r="N97" s="98"/>
      <c r="O97" s="99"/>
      <c r="P97" s="99"/>
      <c r="Q97" s="75"/>
      <c r="R97" s="115"/>
      <c r="S97" s="116"/>
      <c r="T97" s="72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6">
        <f t="shared" si="3"/>
        <v>0</v>
      </c>
      <c r="AG97" s="106"/>
      <c r="AH97" s="106"/>
      <c r="AI97" s="102">
        <f t="shared" si="4"/>
        <v>0</v>
      </c>
      <c r="AJ97" s="3"/>
      <c r="AK97" s="100"/>
      <c r="AL97" s="3"/>
      <c r="AM97" s="100"/>
      <c r="AN97" s="100"/>
      <c r="AO97" s="3"/>
      <c r="AP97" s="3"/>
      <c r="AQ97" s="3"/>
      <c r="BD97" s="101"/>
    </row>
    <row r="98" spans="1:56" s="1" customFormat="1" ht="15" customHeight="1">
      <c r="A98" s="25"/>
      <c r="B98" s="97"/>
      <c r="C98" s="97"/>
      <c r="D98" s="73"/>
      <c r="E98" s="73"/>
      <c r="F98" s="25"/>
      <c r="G98" s="46"/>
      <c r="H98" s="24"/>
      <c r="I98" s="72"/>
      <c r="J98" s="73"/>
      <c r="K98" s="73"/>
      <c r="L98" s="73"/>
      <c r="M98" s="73"/>
      <c r="N98" s="98"/>
      <c r="O98" s="99"/>
      <c r="P98" s="99"/>
      <c r="Q98" s="75"/>
      <c r="R98" s="115"/>
      <c r="S98" s="116"/>
      <c r="T98" s="72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6">
        <f t="shared" si="3"/>
        <v>0</v>
      </c>
      <c r="AG98" s="106"/>
      <c r="AH98" s="106"/>
      <c r="AI98" s="102">
        <f t="shared" si="4"/>
        <v>0</v>
      </c>
      <c r="AJ98" s="3"/>
      <c r="AK98" s="100"/>
      <c r="AL98" s="3"/>
      <c r="AM98" s="100"/>
      <c r="AN98" s="100"/>
      <c r="AO98" s="3"/>
      <c r="AP98" s="3"/>
      <c r="AQ98" s="3"/>
      <c r="BD98" s="101"/>
    </row>
    <row r="99" spans="1:56" s="1" customFormat="1" ht="15" customHeight="1">
      <c r="A99" s="25"/>
      <c r="B99" s="97"/>
      <c r="C99" s="97"/>
      <c r="D99" s="73"/>
      <c r="E99" s="73"/>
      <c r="F99" s="25"/>
      <c r="G99" s="46"/>
      <c r="H99" s="24"/>
      <c r="I99" s="72"/>
      <c r="J99" s="73"/>
      <c r="K99" s="73"/>
      <c r="L99" s="73"/>
      <c r="M99" s="73"/>
      <c r="N99" s="98"/>
      <c r="O99" s="99"/>
      <c r="P99" s="99"/>
      <c r="Q99" s="75"/>
      <c r="R99" s="115"/>
      <c r="S99" s="116"/>
      <c r="T99" s="72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6">
        <f t="shared" si="3"/>
        <v>0</v>
      </c>
      <c r="AG99" s="106"/>
      <c r="AH99" s="106"/>
      <c r="AI99" s="102">
        <f t="shared" si="4"/>
        <v>0</v>
      </c>
      <c r="AJ99" s="3"/>
      <c r="AK99" s="100"/>
      <c r="AL99" s="3"/>
      <c r="AM99" s="100"/>
      <c r="AN99" s="100"/>
      <c r="AO99" s="3"/>
      <c r="AP99" s="3"/>
      <c r="AQ99" s="3"/>
      <c r="BD99" s="101"/>
    </row>
    <row r="100" spans="1:56" s="1" customFormat="1" ht="15" customHeight="1">
      <c r="A100" s="25"/>
      <c r="B100" s="97"/>
      <c r="C100" s="97"/>
      <c r="D100" s="73"/>
      <c r="E100" s="73"/>
      <c r="F100" s="25"/>
      <c r="G100" s="46"/>
      <c r="H100" s="24"/>
      <c r="I100" s="72"/>
      <c r="J100" s="73"/>
      <c r="K100" s="73"/>
      <c r="L100" s="73"/>
      <c r="M100" s="73"/>
      <c r="N100" s="98"/>
      <c r="O100" s="99"/>
      <c r="P100" s="99"/>
      <c r="Q100" s="75"/>
      <c r="R100" s="115"/>
      <c r="S100" s="116"/>
      <c r="T100" s="72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6">
        <f t="shared" si="3"/>
        <v>0</v>
      </c>
      <c r="AG100" s="106"/>
      <c r="AH100" s="106"/>
      <c r="AI100" s="102">
        <f t="shared" si="4"/>
        <v>0</v>
      </c>
      <c r="AJ100" s="3"/>
      <c r="AK100" s="100"/>
      <c r="AL100" s="3"/>
      <c r="AM100" s="100"/>
      <c r="AN100" s="100"/>
      <c r="AO100" s="3"/>
      <c r="AP100" s="3"/>
      <c r="AQ100" s="3"/>
      <c r="BD100" s="101"/>
    </row>
    <row r="101" spans="1:56" s="1" customFormat="1" ht="15" customHeight="1">
      <c r="A101" s="25"/>
      <c r="B101" s="97"/>
      <c r="C101" s="97"/>
      <c r="D101" s="73"/>
      <c r="E101" s="73"/>
      <c r="F101" s="25"/>
      <c r="G101" s="46"/>
      <c r="H101" s="24"/>
      <c r="I101" s="72"/>
      <c r="J101" s="73"/>
      <c r="K101" s="73"/>
      <c r="L101" s="73"/>
      <c r="M101" s="73"/>
      <c r="N101" s="98"/>
      <c r="O101" s="99"/>
      <c r="P101" s="99"/>
      <c r="Q101" s="75"/>
      <c r="R101" s="115"/>
      <c r="S101" s="116"/>
      <c r="T101" s="72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6">
        <f t="shared" ref="AF101:AF164" si="5">AE101</f>
        <v>0</v>
      </c>
      <c r="AG101" s="106"/>
      <c r="AH101" s="106"/>
      <c r="AI101" s="102">
        <f t="shared" ref="AI101:AI164" si="6">(AF101*T101)*1.05</f>
        <v>0</v>
      </c>
      <c r="AJ101" s="3"/>
      <c r="AK101" s="100"/>
      <c r="AL101" s="3"/>
      <c r="AM101" s="100"/>
      <c r="AN101" s="100"/>
      <c r="AO101" s="3"/>
      <c r="AP101" s="3"/>
      <c r="AQ101" s="3"/>
      <c r="BD101" s="101"/>
    </row>
    <row r="102" spans="1:56" s="1" customFormat="1" ht="15" customHeight="1">
      <c r="A102" s="25"/>
      <c r="B102" s="97"/>
      <c r="C102" s="97"/>
      <c r="D102" s="73"/>
      <c r="E102" s="73"/>
      <c r="F102" s="25"/>
      <c r="G102" s="46"/>
      <c r="H102" s="24"/>
      <c r="I102" s="72"/>
      <c r="J102" s="73"/>
      <c r="K102" s="73"/>
      <c r="L102" s="73"/>
      <c r="M102" s="73"/>
      <c r="N102" s="98"/>
      <c r="O102" s="99"/>
      <c r="P102" s="99"/>
      <c r="Q102" s="75"/>
      <c r="R102" s="115"/>
      <c r="S102" s="116"/>
      <c r="T102" s="72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6">
        <f t="shared" si="5"/>
        <v>0</v>
      </c>
      <c r="AG102" s="106"/>
      <c r="AH102" s="106"/>
      <c r="AI102" s="102">
        <f t="shared" si="6"/>
        <v>0</v>
      </c>
      <c r="AJ102" s="3"/>
      <c r="AK102" s="100"/>
      <c r="AL102" s="3"/>
      <c r="AM102" s="100"/>
      <c r="AN102" s="100"/>
      <c r="AO102" s="3"/>
      <c r="AP102" s="3"/>
      <c r="AQ102" s="3"/>
      <c r="BD102" s="101"/>
    </row>
    <row r="103" spans="1:56" s="1" customFormat="1" ht="15" customHeight="1">
      <c r="A103" s="25"/>
      <c r="B103" s="97"/>
      <c r="C103" s="97"/>
      <c r="D103" s="73"/>
      <c r="E103" s="73"/>
      <c r="F103" s="25"/>
      <c r="G103" s="46"/>
      <c r="H103" s="24"/>
      <c r="I103" s="72"/>
      <c r="J103" s="73"/>
      <c r="K103" s="73"/>
      <c r="L103" s="73"/>
      <c r="M103" s="73"/>
      <c r="N103" s="98"/>
      <c r="O103" s="99"/>
      <c r="P103" s="99"/>
      <c r="Q103" s="75"/>
      <c r="R103" s="115"/>
      <c r="S103" s="116"/>
      <c r="T103" s="72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6">
        <f t="shared" si="5"/>
        <v>0</v>
      </c>
      <c r="AG103" s="106"/>
      <c r="AH103" s="106"/>
      <c r="AI103" s="102">
        <f t="shared" si="6"/>
        <v>0</v>
      </c>
      <c r="AJ103" s="3"/>
      <c r="AK103" s="100"/>
      <c r="AL103" s="3"/>
      <c r="AM103" s="100"/>
      <c r="AN103" s="100"/>
      <c r="AO103" s="3"/>
      <c r="AP103" s="3"/>
      <c r="AQ103" s="3"/>
      <c r="BD103" s="101"/>
    </row>
    <row r="104" spans="1:56" s="1" customFormat="1" ht="15" customHeight="1">
      <c r="A104" s="25"/>
      <c r="B104" s="97"/>
      <c r="C104" s="97"/>
      <c r="D104" s="73"/>
      <c r="E104" s="73"/>
      <c r="F104" s="25"/>
      <c r="G104" s="46"/>
      <c r="H104" s="24"/>
      <c r="I104" s="72"/>
      <c r="J104" s="73"/>
      <c r="K104" s="73"/>
      <c r="L104" s="73"/>
      <c r="M104" s="73"/>
      <c r="N104" s="98"/>
      <c r="O104" s="99"/>
      <c r="P104" s="99"/>
      <c r="Q104" s="75"/>
      <c r="R104" s="115"/>
      <c r="S104" s="116"/>
      <c r="T104" s="72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6">
        <f t="shared" si="5"/>
        <v>0</v>
      </c>
      <c r="AG104" s="106"/>
      <c r="AH104" s="106"/>
      <c r="AI104" s="102">
        <f t="shared" si="6"/>
        <v>0</v>
      </c>
      <c r="AJ104" s="3"/>
      <c r="AK104" s="100"/>
      <c r="AL104" s="3"/>
      <c r="AM104" s="100"/>
      <c r="AN104" s="100"/>
      <c r="AO104" s="3"/>
      <c r="AP104" s="3"/>
      <c r="AQ104" s="3"/>
      <c r="BD104" s="101"/>
    </row>
    <row r="105" spans="1:56" s="1" customFormat="1" ht="15" customHeight="1">
      <c r="A105" s="25"/>
      <c r="B105" s="97"/>
      <c r="C105" s="97"/>
      <c r="D105" s="73"/>
      <c r="E105" s="73"/>
      <c r="F105" s="25"/>
      <c r="G105" s="46"/>
      <c r="H105" s="24"/>
      <c r="I105" s="72"/>
      <c r="J105" s="73"/>
      <c r="K105" s="73"/>
      <c r="L105" s="73"/>
      <c r="M105" s="73"/>
      <c r="N105" s="98"/>
      <c r="O105" s="99"/>
      <c r="P105" s="99"/>
      <c r="Q105" s="75"/>
      <c r="R105" s="115"/>
      <c r="S105" s="116"/>
      <c r="T105" s="72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6">
        <f t="shared" si="5"/>
        <v>0</v>
      </c>
      <c r="AG105" s="106"/>
      <c r="AH105" s="106"/>
      <c r="AI105" s="102">
        <f t="shared" si="6"/>
        <v>0</v>
      </c>
      <c r="AJ105" s="3"/>
      <c r="AK105" s="100"/>
      <c r="AL105" s="3"/>
      <c r="AM105" s="100"/>
      <c r="AN105" s="100"/>
      <c r="AO105" s="3"/>
      <c r="AP105" s="3"/>
      <c r="AQ105" s="3"/>
      <c r="BD105" s="101"/>
    </row>
    <row r="106" spans="1:56" s="1" customFormat="1" ht="15" customHeight="1">
      <c r="A106" s="25"/>
      <c r="B106" s="97"/>
      <c r="C106" s="97"/>
      <c r="D106" s="73"/>
      <c r="E106" s="73"/>
      <c r="F106" s="25"/>
      <c r="G106" s="46"/>
      <c r="H106" s="24"/>
      <c r="I106" s="72"/>
      <c r="J106" s="73"/>
      <c r="K106" s="73"/>
      <c r="L106" s="73"/>
      <c r="M106" s="73"/>
      <c r="N106" s="98"/>
      <c r="O106" s="99"/>
      <c r="P106" s="99"/>
      <c r="Q106" s="75"/>
      <c r="R106" s="115"/>
      <c r="S106" s="116"/>
      <c r="T106" s="72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6">
        <f t="shared" si="5"/>
        <v>0</v>
      </c>
      <c r="AG106" s="106"/>
      <c r="AH106" s="106"/>
      <c r="AI106" s="102">
        <f t="shared" si="6"/>
        <v>0</v>
      </c>
      <c r="AJ106" s="3"/>
      <c r="AK106" s="100"/>
      <c r="AL106" s="3"/>
      <c r="AM106" s="100"/>
      <c r="AN106" s="100"/>
      <c r="AO106" s="3"/>
      <c r="AP106" s="3"/>
      <c r="AQ106" s="3"/>
      <c r="BD106" s="101"/>
    </row>
    <row r="107" spans="1:56" s="1" customFormat="1" ht="15" customHeight="1">
      <c r="A107" s="25"/>
      <c r="B107" s="97"/>
      <c r="C107" s="97"/>
      <c r="D107" s="73"/>
      <c r="E107" s="73"/>
      <c r="F107" s="25"/>
      <c r="G107" s="46"/>
      <c r="H107" s="24"/>
      <c r="I107" s="72"/>
      <c r="J107" s="73"/>
      <c r="K107" s="73"/>
      <c r="L107" s="73"/>
      <c r="M107" s="73"/>
      <c r="N107" s="98"/>
      <c r="O107" s="99"/>
      <c r="P107" s="99"/>
      <c r="Q107" s="75"/>
      <c r="R107" s="115"/>
      <c r="S107" s="116"/>
      <c r="T107" s="72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6">
        <f t="shared" si="5"/>
        <v>0</v>
      </c>
      <c r="AG107" s="106"/>
      <c r="AH107" s="106"/>
      <c r="AI107" s="102">
        <f t="shared" si="6"/>
        <v>0</v>
      </c>
      <c r="AJ107" s="3"/>
      <c r="AK107" s="100"/>
      <c r="AL107" s="3"/>
      <c r="AM107" s="100"/>
      <c r="AN107" s="100"/>
      <c r="AO107" s="3"/>
      <c r="AP107" s="3"/>
      <c r="AQ107" s="3"/>
      <c r="BD107" s="101"/>
    </row>
    <row r="108" spans="1:56" s="1" customFormat="1" ht="15" customHeight="1">
      <c r="A108" s="25"/>
      <c r="B108" s="97"/>
      <c r="C108" s="97"/>
      <c r="D108" s="73"/>
      <c r="E108" s="73"/>
      <c r="F108" s="25"/>
      <c r="G108" s="46"/>
      <c r="H108" s="24"/>
      <c r="I108" s="72"/>
      <c r="J108" s="73"/>
      <c r="K108" s="73"/>
      <c r="L108" s="73"/>
      <c r="M108" s="73"/>
      <c r="N108" s="98"/>
      <c r="O108" s="99"/>
      <c r="P108" s="99"/>
      <c r="Q108" s="75"/>
      <c r="R108" s="115"/>
      <c r="S108" s="116"/>
      <c r="T108" s="72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6">
        <f t="shared" si="5"/>
        <v>0</v>
      </c>
      <c r="AG108" s="106"/>
      <c r="AH108" s="106"/>
      <c r="AI108" s="102">
        <f t="shared" si="6"/>
        <v>0</v>
      </c>
      <c r="AJ108" s="3"/>
      <c r="AK108" s="100"/>
      <c r="AL108" s="3"/>
      <c r="AM108" s="100"/>
      <c r="AN108" s="100"/>
      <c r="AO108" s="3"/>
      <c r="AP108" s="3"/>
      <c r="AQ108" s="3"/>
      <c r="BD108" s="101"/>
    </row>
    <row r="109" spans="1:56" s="1" customFormat="1" ht="15" customHeight="1">
      <c r="A109" s="25"/>
      <c r="B109" s="97"/>
      <c r="C109" s="97"/>
      <c r="D109" s="73"/>
      <c r="E109" s="73"/>
      <c r="F109" s="25"/>
      <c r="G109" s="46"/>
      <c r="H109" s="24"/>
      <c r="I109" s="72"/>
      <c r="J109" s="73"/>
      <c r="K109" s="73"/>
      <c r="L109" s="73"/>
      <c r="M109" s="73"/>
      <c r="N109" s="98"/>
      <c r="O109" s="99"/>
      <c r="P109" s="99"/>
      <c r="Q109" s="75"/>
      <c r="R109" s="115"/>
      <c r="S109" s="116"/>
      <c r="T109" s="72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6">
        <f t="shared" si="5"/>
        <v>0</v>
      </c>
      <c r="AG109" s="106"/>
      <c r="AH109" s="106"/>
      <c r="AI109" s="102">
        <f t="shared" si="6"/>
        <v>0</v>
      </c>
      <c r="AJ109" s="3"/>
      <c r="AK109" s="100"/>
      <c r="AL109" s="3"/>
      <c r="AM109" s="100"/>
      <c r="AN109" s="100"/>
      <c r="AO109" s="3"/>
      <c r="AP109" s="3"/>
      <c r="AQ109" s="3"/>
      <c r="BD109" s="101"/>
    </row>
    <row r="110" spans="1:56" s="1" customFormat="1" ht="15" customHeight="1">
      <c r="A110" s="25"/>
      <c r="B110" s="97"/>
      <c r="C110" s="97"/>
      <c r="D110" s="73"/>
      <c r="E110" s="73"/>
      <c r="F110" s="25"/>
      <c r="G110" s="46"/>
      <c r="H110" s="24"/>
      <c r="I110" s="72"/>
      <c r="J110" s="73"/>
      <c r="K110" s="73"/>
      <c r="L110" s="73"/>
      <c r="M110" s="73"/>
      <c r="N110" s="98"/>
      <c r="O110" s="99"/>
      <c r="P110" s="99"/>
      <c r="Q110" s="75"/>
      <c r="R110" s="115"/>
      <c r="S110" s="116"/>
      <c r="T110" s="72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6">
        <f t="shared" si="5"/>
        <v>0</v>
      </c>
      <c r="AG110" s="106"/>
      <c r="AH110" s="106"/>
      <c r="AI110" s="102">
        <f t="shared" si="6"/>
        <v>0</v>
      </c>
      <c r="AJ110" s="3"/>
      <c r="AK110" s="100"/>
      <c r="AL110" s="3"/>
      <c r="AM110" s="100"/>
      <c r="AN110" s="100"/>
      <c r="AO110" s="3"/>
      <c r="AP110" s="3"/>
      <c r="AQ110" s="3"/>
      <c r="BD110" s="101"/>
    </row>
    <row r="111" spans="1:56" s="1" customFormat="1" ht="15" customHeight="1">
      <c r="A111" s="25"/>
      <c r="B111" s="97"/>
      <c r="C111" s="97"/>
      <c r="D111" s="73"/>
      <c r="E111" s="73"/>
      <c r="F111" s="25"/>
      <c r="G111" s="46"/>
      <c r="H111" s="24"/>
      <c r="I111" s="72"/>
      <c r="J111" s="73"/>
      <c r="K111" s="73"/>
      <c r="L111" s="73"/>
      <c r="M111" s="73"/>
      <c r="N111" s="98"/>
      <c r="O111" s="99"/>
      <c r="P111" s="99"/>
      <c r="Q111" s="75"/>
      <c r="R111" s="115"/>
      <c r="S111" s="116"/>
      <c r="T111" s="72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6">
        <f t="shared" si="5"/>
        <v>0</v>
      </c>
      <c r="AG111" s="106"/>
      <c r="AH111" s="106"/>
      <c r="AI111" s="102">
        <f t="shared" si="6"/>
        <v>0</v>
      </c>
      <c r="AJ111" s="3"/>
      <c r="AK111" s="100"/>
      <c r="AL111" s="3"/>
      <c r="AM111" s="100"/>
      <c r="AN111" s="100"/>
      <c r="AO111" s="3"/>
      <c r="AP111" s="3"/>
      <c r="AQ111" s="3"/>
      <c r="BD111" s="101"/>
    </row>
    <row r="112" spans="1:56" s="1" customFormat="1" ht="15" customHeight="1">
      <c r="A112" s="25"/>
      <c r="B112" s="97"/>
      <c r="C112" s="97"/>
      <c r="D112" s="73"/>
      <c r="E112" s="73"/>
      <c r="F112" s="25"/>
      <c r="G112" s="46"/>
      <c r="H112" s="24"/>
      <c r="I112" s="72"/>
      <c r="J112" s="73"/>
      <c r="K112" s="73"/>
      <c r="L112" s="73"/>
      <c r="M112" s="73"/>
      <c r="N112" s="98"/>
      <c r="O112" s="99"/>
      <c r="P112" s="99"/>
      <c r="Q112" s="75"/>
      <c r="R112" s="115"/>
      <c r="S112" s="116"/>
      <c r="T112" s="72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6">
        <f t="shared" si="5"/>
        <v>0</v>
      </c>
      <c r="AG112" s="106"/>
      <c r="AH112" s="106"/>
      <c r="AI112" s="102">
        <f t="shared" si="6"/>
        <v>0</v>
      </c>
      <c r="AJ112" s="3"/>
      <c r="AK112" s="100"/>
      <c r="AL112" s="3"/>
      <c r="AM112" s="100"/>
      <c r="AN112" s="100"/>
      <c r="AO112" s="3"/>
      <c r="AP112" s="3"/>
      <c r="AQ112" s="3"/>
      <c r="BD112" s="101"/>
    </row>
    <row r="113" spans="1:56" s="1" customFormat="1" ht="15" customHeight="1">
      <c r="A113" s="25"/>
      <c r="B113" s="97"/>
      <c r="C113" s="97"/>
      <c r="D113" s="73"/>
      <c r="E113" s="73"/>
      <c r="F113" s="25"/>
      <c r="G113" s="46"/>
      <c r="H113" s="24"/>
      <c r="I113" s="72"/>
      <c r="J113" s="73"/>
      <c r="K113" s="73"/>
      <c r="L113" s="73"/>
      <c r="M113" s="73"/>
      <c r="N113" s="98"/>
      <c r="O113" s="99"/>
      <c r="P113" s="99"/>
      <c r="Q113" s="75"/>
      <c r="R113" s="115"/>
      <c r="S113" s="116"/>
      <c r="T113" s="72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6">
        <f t="shared" si="5"/>
        <v>0</v>
      </c>
      <c r="AG113" s="106"/>
      <c r="AH113" s="106"/>
      <c r="AI113" s="102">
        <f t="shared" si="6"/>
        <v>0</v>
      </c>
      <c r="AJ113" s="3"/>
      <c r="AK113" s="100"/>
      <c r="AL113" s="3"/>
      <c r="AM113" s="100"/>
      <c r="AN113" s="100"/>
      <c r="AO113" s="3"/>
      <c r="AP113" s="3"/>
      <c r="AQ113" s="3"/>
      <c r="BD113" s="101"/>
    </row>
    <row r="114" spans="1:56" s="1" customFormat="1" ht="15" customHeight="1">
      <c r="A114" s="25"/>
      <c r="B114" s="97"/>
      <c r="C114" s="97"/>
      <c r="D114" s="73"/>
      <c r="E114" s="73"/>
      <c r="F114" s="25"/>
      <c r="G114" s="46"/>
      <c r="H114" s="24"/>
      <c r="I114" s="72"/>
      <c r="J114" s="73"/>
      <c r="K114" s="73"/>
      <c r="L114" s="73"/>
      <c r="M114" s="73"/>
      <c r="N114" s="98"/>
      <c r="O114" s="99"/>
      <c r="P114" s="99"/>
      <c r="Q114" s="75"/>
      <c r="R114" s="115"/>
      <c r="S114" s="116"/>
      <c r="T114" s="72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6">
        <f t="shared" si="5"/>
        <v>0</v>
      </c>
      <c r="AG114" s="106"/>
      <c r="AH114" s="106"/>
      <c r="AI114" s="102">
        <f t="shared" si="6"/>
        <v>0</v>
      </c>
      <c r="AJ114" s="3"/>
      <c r="AK114" s="100"/>
      <c r="AL114" s="3"/>
      <c r="AM114" s="100"/>
      <c r="AN114" s="100"/>
      <c r="AO114" s="3"/>
      <c r="AP114" s="3"/>
      <c r="AQ114" s="3"/>
      <c r="BD114" s="101"/>
    </row>
    <row r="115" spans="1:56" s="1" customFormat="1" ht="15" customHeight="1">
      <c r="A115" s="25"/>
      <c r="B115" s="97"/>
      <c r="C115" s="97"/>
      <c r="D115" s="73"/>
      <c r="E115" s="73"/>
      <c r="F115" s="25"/>
      <c r="G115" s="46"/>
      <c r="H115" s="24"/>
      <c r="I115" s="72"/>
      <c r="J115" s="73"/>
      <c r="K115" s="73"/>
      <c r="L115" s="73"/>
      <c r="M115" s="73"/>
      <c r="N115" s="98"/>
      <c r="O115" s="99"/>
      <c r="P115" s="99"/>
      <c r="Q115" s="75"/>
      <c r="R115" s="115"/>
      <c r="S115" s="116"/>
      <c r="T115" s="72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6">
        <f t="shared" si="5"/>
        <v>0</v>
      </c>
      <c r="AG115" s="106"/>
      <c r="AH115" s="106"/>
      <c r="AI115" s="102">
        <f t="shared" si="6"/>
        <v>0</v>
      </c>
      <c r="AJ115" s="3"/>
      <c r="AK115" s="100"/>
      <c r="AL115" s="3"/>
      <c r="AM115" s="100"/>
      <c r="AN115" s="100"/>
      <c r="AO115" s="3"/>
      <c r="AP115" s="3"/>
      <c r="AQ115" s="3"/>
      <c r="BD115" s="101"/>
    </row>
    <row r="116" spans="1:56" s="1" customFormat="1" ht="15" customHeight="1">
      <c r="A116" s="25"/>
      <c r="B116" s="97"/>
      <c r="C116" s="97"/>
      <c r="D116" s="73"/>
      <c r="E116" s="73"/>
      <c r="F116" s="25"/>
      <c r="G116" s="46"/>
      <c r="H116" s="24"/>
      <c r="I116" s="72"/>
      <c r="J116" s="73"/>
      <c r="K116" s="73"/>
      <c r="L116" s="73"/>
      <c r="M116" s="73"/>
      <c r="N116" s="98"/>
      <c r="O116" s="99"/>
      <c r="P116" s="99"/>
      <c r="Q116" s="75"/>
      <c r="R116" s="115"/>
      <c r="S116" s="116"/>
      <c r="T116" s="72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6">
        <f t="shared" si="5"/>
        <v>0</v>
      </c>
      <c r="AG116" s="106"/>
      <c r="AH116" s="106"/>
      <c r="AI116" s="102">
        <f t="shared" si="6"/>
        <v>0</v>
      </c>
      <c r="AJ116" s="3"/>
      <c r="AK116" s="100"/>
      <c r="AL116" s="3"/>
      <c r="AM116" s="100"/>
      <c r="AN116" s="100"/>
      <c r="AO116" s="3"/>
      <c r="AP116" s="3"/>
      <c r="AQ116" s="3"/>
      <c r="BD116" s="101"/>
    </row>
    <row r="117" spans="1:56" s="1" customFormat="1" ht="15" customHeight="1">
      <c r="A117" s="25"/>
      <c r="B117" s="97"/>
      <c r="C117" s="97"/>
      <c r="D117" s="73"/>
      <c r="E117" s="73"/>
      <c r="F117" s="25"/>
      <c r="G117" s="46"/>
      <c r="H117" s="24"/>
      <c r="I117" s="72"/>
      <c r="J117" s="73"/>
      <c r="K117" s="73"/>
      <c r="L117" s="73"/>
      <c r="M117" s="73"/>
      <c r="N117" s="98"/>
      <c r="O117" s="99"/>
      <c r="P117" s="99"/>
      <c r="Q117" s="75"/>
      <c r="R117" s="115"/>
      <c r="S117" s="116"/>
      <c r="T117" s="72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6">
        <f t="shared" si="5"/>
        <v>0</v>
      </c>
      <c r="AG117" s="106"/>
      <c r="AH117" s="106"/>
      <c r="AI117" s="102">
        <f t="shared" si="6"/>
        <v>0</v>
      </c>
      <c r="AJ117" s="3"/>
      <c r="AK117" s="100"/>
      <c r="AL117" s="3"/>
      <c r="AM117" s="100"/>
      <c r="AN117" s="100"/>
      <c r="AO117" s="3"/>
      <c r="AP117" s="3"/>
      <c r="AQ117" s="3"/>
      <c r="BD117" s="101"/>
    </row>
    <row r="118" spans="1:56" s="1" customFormat="1" ht="15" customHeight="1">
      <c r="A118" s="25"/>
      <c r="B118" s="97"/>
      <c r="C118" s="97"/>
      <c r="D118" s="73"/>
      <c r="E118" s="73"/>
      <c r="F118" s="25"/>
      <c r="G118" s="46"/>
      <c r="H118" s="24"/>
      <c r="I118" s="72"/>
      <c r="J118" s="73"/>
      <c r="K118" s="73"/>
      <c r="L118" s="73"/>
      <c r="M118" s="73"/>
      <c r="N118" s="98"/>
      <c r="O118" s="99"/>
      <c r="P118" s="99"/>
      <c r="Q118" s="75"/>
      <c r="R118" s="115"/>
      <c r="S118" s="116"/>
      <c r="T118" s="72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6">
        <f t="shared" si="5"/>
        <v>0</v>
      </c>
      <c r="AG118" s="106"/>
      <c r="AH118" s="106"/>
      <c r="AI118" s="102">
        <f t="shared" si="6"/>
        <v>0</v>
      </c>
      <c r="AJ118" s="3"/>
      <c r="AK118" s="100"/>
      <c r="AL118" s="3"/>
      <c r="AM118" s="100"/>
      <c r="AN118" s="100"/>
      <c r="AO118" s="3"/>
      <c r="AP118" s="3"/>
      <c r="AQ118" s="3"/>
      <c r="BD118" s="101"/>
    </row>
    <row r="119" spans="1:56" s="1" customFormat="1" ht="15" customHeight="1">
      <c r="A119" s="25"/>
      <c r="B119" s="97"/>
      <c r="C119" s="97"/>
      <c r="D119" s="73"/>
      <c r="E119" s="73"/>
      <c r="F119" s="25"/>
      <c r="G119" s="46"/>
      <c r="H119" s="24"/>
      <c r="I119" s="72"/>
      <c r="J119" s="73"/>
      <c r="K119" s="73"/>
      <c r="L119" s="73"/>
      <c r="M119" s="73"/>
      <c r="N119" s="98"/>
      <c r="O119" s="99"/>
      <c r="P119" s="99"/>
      <c r="Q119" s="75"/>
      <c r="R119" s="115"/>
      <c r="S119" s="116"/>
      <c r="T119" s="72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6">
        <f t="shared" si="5"/>
        <v>0</v>
      </c>
      <c r="AG119" s="106"/>
      <c r="AH119" s="106"/>
      <c r="AI119" s="102">
        <f t="shared" si="6"/>
        <v>0</v>
      </c>
      <c r="AJ119" s="3"/>
      <c r="AK119" s="100"/>
      <c r="AL119" s="3"/>
      <c r="AM119" s="100"/>
      <c r="AN119" s="100"/>
      <c r="AO119" s="3"/>
      <c r="AP119" s="3"/>
      <c r="AQ119" s="3"/>
      <c r="BD119" s="101"/>
    </row>
    <row r="120" spans="1:56" s="1" customFormat="1" ht="15" customHeight="1">
      <c r="A120" s="25"/>
      <c r="B120" s="97"/>
      <c r="C120" s="97"/>
      <c r="D120" s="73"/>
      <c r="E120" s="73"/>
      <c r="F120" s="25"/>
      <c r="G120" s="46"/>
      <c r="H120" s="24"/>
      <c r="I120" s="72"/>
      <c r="J120" s="73"/>
      <c r="K120" s="73"/>
      <c r="L120" s="73"/>
      <c r="M120" s="73"/>
      <c r="N120" s="98"/>
      <c r="O120" s="99"/>
      <c r="P120" s="99"/>
      <c r="Q120" s="75"/>
      <c r="R120" s="115"/>
      <c r="S120" s="116"/>
      <c r="T120" s="72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6">
        <f t="shared" si="5"/>
        <v>0</v>
      </c>
      <c r="AG120" s="106"/>
      <c r="AH120" s="106"/>
      <c r="AI120" s="102">
        <f t="shared" si="6"/>
        <v>0</v>
      </c>
      <c r="AJ120" s="3"/>
      <c r="AK120" s="100"/>
      <c r="AL120" s="3"/>
      <c r="AM120" s="100"/>
      <c r="AN120" s="100"/>
      <c r="AO120" s="3"/>
      <c r="AP120" s="3"/>
      <c r="AQ120" s="3"/>
      <c r="BD120" s="101"/>
    </row>
    <row r="121" spans="1:56" s="1" customFormat="1" ht="15" customHeight="1">
      <c r="A121" s="25"/>
      <c r="B121" s="97"/>
      <c r="C121" s="97"/>
      <c r="D121" s="73"/>
      <c r="E121" s="73"/>
      <c r="F121" s="25"/>
      <c r="G121" s="46"/>
      <c r="H121" s="24"/>
      <c r="I121" s="72"/>
      <c r="J121" s="73"/>
      <c r="K121" s="73"/>
      <c r="L121" s="73"/>
      <c r="M121" s="73"/>
      <c r="N121" s="98"/>
      <c r="O121" s="99"/>
      <c r="P121" s="99"/>
      <c r="Q121" s="75"/>
      <c r="R121" s="115"/>
      <c r="S121" s="116"/>
      <c r="T121" s="72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6">
        <f t="shared" si="5"/>
        <v>0</v>
      </c>
      <c r="AG121" s="106"/>
      <c r="AH121" s="106"/>
      <c r="AI121" s="102">
        <f t="shared" si="6"/>
        <v>0</v>
      </c>
      <c r="AJ121" s="3"/>
      <c r="AK121" s="100"/>
      <c r="AL121" s="3"/>
      <c r="AM121" s="100"/>
      <c r="AN121" s="100"/>
      <c r="AO121" s="3"/>
      <c r="AP121" s="3"/>
      <c r="AQ121" s="3"/>
      <c r="BD121" s="101"/>
    </row>
    <row r="122" spans="1:56" s="1" customFormat="1" ht="15" customHeight="1">
      <c r="A122" s="25"/>
      <c r="B122" s="97"/>
      <c r="C122" s="97"/>
      <c r="D122" s="73"/>
      <c r="E122" s="73"/>
      <c r="F122" s="25"/>
      <c r="G122" s="46"/>
      <c r="H122" s="24"/>
      <c r="I122" s="72"/>
      <c r="J122" s="73"/>
      <c r="K122" s="73"/>
      <c r="L122" s="73"/>
      <c r="M122" s="73"/>
      <c r="N122" s="98"/>
      <c r="O122" s="99"/>
      <c r="P122" s="99"/>
      <c r="Q122" s="75"/>
      <c r="R122" s="115"/>
      <c r="S122" s="116"/>
      <c r="T122" s="72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6">
        <f t="shared" si="5"/>
        <v>0</v>
      </c>
      <c r="AG122" s="106"/>
      <c r="AH122" s="106"/>
      <c r="AI122" s="102">
        <f t="shared" si="6"/>
        <v>0</v>
      </c>
      <c r="AJ122" s="3"/>
      <c r="AK122" s="100"/>
      <c r="AL122" s="3"/>
      <c r="AM122" s="100"/>
      <c r="AN122" s="100"/>
      <c r="AO122" s="3"/>
      <c r="AP122" s="3"/>
      <c r="AQ122" s="3"/>
      <c r="BD122" s="101"/>
    </row>
    <row r="123" spans="1:56" s="1" customFormat="1" ht="15" customHeight="1">
      <c r="A123" s="25"/>
      <c r="B123" s="97"/>
      <c r="C123" s="97"/>
      <c r="D123" s="73"/>
      <c r="E123" s="73"/>
      <c r="F123" s="25"/>
      <c r="G123" s="46"/>
      <c r="H123" s="24"/>
      <c r="I123" s="72"/>
      <c r="J123" s="73"/>
      <c r="K123" s="73"/>
      <c r="L123" s="73"/>
      <c r="M123" s="73"/>
      <c r="N123" s="98"/>
      <c r="O123" s="99"/>
      <c r="P123" s="99"/>
      <c r="Q123" s="75"/>
      <c r="R123" s="115"/>
      <c r="S123" s="116"/>
      <c r="T123" s="72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6">
        <f t="shared" si="5"/>
        <v>0</v>
      </c>
      <c r="AG123" s="106"/>
      <c r="AH123" s="106"/>
      <c r="AI123" s="102">
        <f t="shared" si="6"/>
        <v>0</v>
      </c>
      <c r="AJ123" s="3"/>
      <c r="AK123" s="100"/>
      <c r="AL123" s="3"/>
      <c r="AM123" s="100"/>
      <c r="AN123" s="100"/>
      <c r="AO123" s="3"/>
      <c r="AP123" s="3"/>
      <c r="AQ123" s="3"/>
      <c r="BD123" s="101"/>
    </row>
    <row r="124" spans="1:56" s="1" customFormat="1" ht="15" customHeight="1">
      <c r="A124" s="25"/>
      <c r="B124" s="97"/>
      <c r="C124" s="97"/>
      <c r="D124" s="73"/>
      <c r="E124" s="73"/>
      <c r="F124" s="25"/>
      <c r="G124" s="46"/>
      <c r="H124" s="24"/>
      <c r="I124" s="72"/>
      <c r="J124" s="73"/>
      <c r="K124" s="73"/>
      <c r="L124" s="73"/>
      <c r="M124" s="73"/>
      <c r="N124" s="98"/>
      <c r="O124" s="99"/>
      <c r="P124" s="99"/>
      <c r="Q124" s="75"/>
      <c r="R124" s="115"/>
      <c r="S124" s="116"/>
      <c r="T124" s="72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6">
        <f t="shared" si="5"/>
        <v>0</v>
      </c>
      <c r="AG124" s="106"/>
      <c r="AH124" s="106"/>
      <c r="AI124" s="102">
        <f t="shared" si="6"/>
        <v>0</v>
      </c>
      <c r="AJ124" s="3"/>
      <c r="AK124" s="100"/>
      <c r="AL124" s="3"/>
      <c r="AM124" s="100"/>
      <c r="AN124" s="100"/>
      <c r="AO124" s="3"/>
      <c r="AP124" s="3"/>
      <c r="AQ124" s="3"/>
      <c r="BD124" s="101"/>
    </row>
    <row r="125" spans="1:56" s="1" customFormat="1" ht="15" customHeight="1">
      <c r="A125" s="25"/>
      <c r="B125" s="97"/>
      <c r="C125" s="97"/>
      <c r="D125" s="73"/>
      <c r="E125" s="73"/>
      <c r="F125" s="25"/>
      <c r="G125" s="46"/>
      <c r="H125" s="24"/>
      <c r="I125" s="72"/>
      <c r="J125" s="73"/>
      <c r="K125" s="73"/>
      <c r="L125" s="73"/>
      <c r="M125" s="73"/>
      <c r="N125" s="98"/>
      <c r="O125" s="99"/>
      <c r="P125" s="99"/>
      <c r="Q125" s="75"/>
      <c r="R125" s="115"/>
      <c r="S125" s="116"/>
      <c r="T125" s="72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6">
        <f t="shared" si="5"/>
        <v>0</v>
      </c>
      <c r="AG125" s="106"/>
      <c r="AH125" s="106"/>
      <c r="AI125" s="102">
        <f t="shared" si="6"/>
        <v>0</v>
      </c>
      <c r="AJ125" s="3"/>
      <c r="AK125" s="100"/>
      <c r="AL125" s="3"/>
      <c r="AM125" s="100"/>
      <c r="AN125" s="100"/>
      <c r="AO125" s="3"/>
      <c r="AP125" s="3"/>
      <c r="AQ125" s="3"/>
      <c r="BD125" s="101"/>
    </row>
    <row r="126" spans="1:56" s="1" customFormat="1" ht="15" customHeight="1">
      <c r="A126" s="25"/>
      <c r="B126" s="97"/>
      <c r="C126" s="97"/>
      <c r="D126" s="73"/>
      <c r="E126" s="73"/>
      <c r="F126" s="25"/>
      <c r="G126" s="46"/>
      <c r="H126" s="24"/>
      <c r="I126" s="72"/>
      <c r="J126" s="73"/>
      <c r="K126" s="73"/>
      <c r="L126" s="73"/>
      <c r="M126" s="73"/>
      <c r="N126" s="98"/>
      <c r="O126" s="99"/>
      <c r="P126" s="99"/>
      <c r="Q126" s="75"/>
      <c r="R126" s="115"/>
      <c r="S126" s="116"/>
      <c r="T126" s="72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6">
        <f t="shared" si="5"/>
        <v>0</v>
      </c>
      <c r="AG126" s="106"/>
      <c r="AH126" s="106"/>
      <c r="AI126" s="102">
        <f t="shared" si="6"/>
        <v>0</v>
      </c>
      <c r="AJ126" s="3"/>
      <c r="AK126" s="100"/>
      <c r="AL126" s="3"/>
      <c r="AM126" s="100"/>
      <c r="AN126" s="100"/>
      <c r="AO126" s="3"/>
      <c r="AP126" s="3"/>
      <c r="AQ126" s="3"/>
      <c r="BD126" s="101"/>
    </row>
    <row r="127" spans="1:56" s="1" customFormat="1" ht="15" customHeight="1">
      <c r="A127" s="25"/>
      <c r="B127" s="97"/>
      <c r="C127" s="97"/>
      <c r="D127" s="73"/>
      <c r="E127" s="73"/>
      <c r="F127" s="25"/>
      <c r="G127" s="46"/>
      <c r="H127" s="24"/>
      <c r="I127" s="72"/>
      <c r="J127" s="73"/>
      <c r="K127" s="73"/>
      <c r="L127" s="73"/>
      <c r="M127" s="73"/>
      <c r="N127" s="98"/>
      <c r="O127" s="99"/>
      <c r="P127" s="99"/>
      <c r="Q127" s="75"/>
      <c r="R127" s="115"/>
      <c r="S127" s="116"/>
      <c r="T127" s="72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6">
        <f t="shared" si="5"/>
        <v>0</v>
      </c>
      <c r="AG127" s="106"/>
      <c r="AH127" s="106"/>
      <c r="AI127" s="102">
        <f t="shared" si="6"/>
        <v>0</v>
      </c>
      <c r="AJ127" s="3"/>
      <c r="AK127" s="100"/>
      <c r="AL127" s="3"/>
      <c r="AM127" s="100"/>
      <c r="AN127" s="100"/>
      <c r="AO127" s="3"/>
      <c r="AP127" s="3"/>
      <c r="AQ127" s="3"/>
      <c r="BD127" s="101"/>
    </row>
    <row r="128" spans="1:56" s="1" customFormat="1" ht="15" customHeight="1">
      <c r="A128" s="25"/>
      <c r="B128" s="97"/>
      <c r="C128" s="97"/>
      <c r="D128" s="73"/>
      <c r="E128" s="73"/>
      <c r="F128" s="25"/>
      <c r="G128" s="46"/>
      <c r="H128" s="24"/>
      <c r="I128" s="72"/>
      <c r="J128" s="73"/>
      <c r="K128" s="73"/>
      <c r="L128" s="73"/>
      <c r="M128" s="73"/>
      <c r="N128" s="98"/>
      <c r="O128" s="99"/>
      <c r="P128" s="99"/>
      <c r="Q128" s="75"/>
      <c r="R128" s="115"/>
      <c r="S128" s="116"/>
      <c r="T128" s="72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6">
        <f t="shared" si="5"/>
        <v>0</v>
      </c>
      <c r="AG128" s="106"/>
      <c r="AH128" s="106"/>
      <c r="AI128" s="102">
        <f t="shared" si="6"/>
        <v>0</v>
      </c>
      <c r="AJ128" s="3"/>
      <c r="AK128" s="100"/>
      <c r="AL128" s="3"/>
      <c r="AM128" s="100"/>
      <c r="AN128" s="100"/>
      <c r="AO128" s="3"/>
      <c r="AP128" s="3"/>
      <c r="AQ128" s="3"/>
      <c r="BD128" s="101"/>
    </row>
    <row r="129" spans="1:56" s="1" customFormat="1" ht="15" customHeight="1">
      <c r="A129" s="25"/>
      <c r="B129" s="97"/>
      <c r="C129" s="97"/>
      <c r="D129" s="73"/>
      <c r="E129" s="73"/>
      <c r="F129" s="25"/>
      <c r="G129" s="46"/>
      <c r="H129" s="24"/>
      <c r="I129" s="72"/>
      <c r="J129" s="73"/>
      <c r="K129" s="73"/>
      <c r="L129" s="73"/>
      <c r="M129" s="73"/>
      <c r="N129" s="98"/>
      <c r="O129" s="99"/>
      <c r="P129" s="99"/>
      <c r="Q129" s="75"/>
      <c r="R129" s="115"/>
      <c r="S129" s="116"/>
      <c r="T129" s="72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6">
        <f t="shared" si="5"/>
        <v>0</v>
      </c>
      <c r="AG129" s="106"/>
      <c r="AH129" s="106"/>
      <c r="AI129" s="102">
        <f t="shared" si="6"/>
        <v>0</v>
      </c>
      <c r="AJ129" s="3"/>
      <c r="AK129" s="100"/>
      <c r="AL129" s="3"/>
      <c r="AM129" s="100"/>
      <c r="AN129" s="100"/>
      <c r="AO129" s="3"/>
      <c r="AP129" s="3"/>
      <c r="AQ129" s="3"/>
      <c r="BD129" s="101"/>
    </row>
    <row r="130" spans="1:56" s="1" customFormat="1" ht="15" customHeight="1">
      <c r="A130" s="25"/>
      <c r="B130" s="97"/>
      <c r="C130" s="97"/>
      <c r="D130" s="73"/>
      <c r="E130" s="73"/>
      <c r="F130" s="25"/>
      <c r="G130" s="46"/>
      <c r="H130" s="24"/>
      <c r="I130" s="72"/>
      <c r="J130" s="73"/>
      <c r="K130" s="73"/>
      <c r="L130" s="73"/>
      <c r="M130" s="73"/>
      <c r="N130" s="98"/>
      <c r="O130" s="99"/>
      <c r="P130" s="99"/>
      <c r="Q130" s="75"/>
      <c r="R130" s="115"/>
      <c r="S130" s="116"/>
      <c r="T130" s="72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6">
        <f t="shared" si="5"/>
        <v>0</v>
      </c>
      <c r="AG130" s="106"/>
      <c r="AH130" s="106"/>
      <c r="AI130" s="102">
        <f t="shared" si="6"/>
        <v>0</v>
      </c>
      <c r="AJ130" s="3"/>
      <c r="AK130" s="100"/>
      <c r="AL130" s="3"/>
      <c r="AM130" s="100"/>
      <c r="AN130" s="100"/>
      <c r="AO130" s="3"/>
      <c r="AP130" s="3"/>
      <c r="AQ130" s="3"/>
      <c r="BD130" s="101"/>
    </row>
    <row r="131" spans="1:56" s="1" customFormat="1" ht="15" customHeight="1">
      <c r="A131" s="25"/>
      <c r="B131" s="97"/>
      <c r="C131" s="97"/>
      <c r="D131" s="73"/>
      <c r="E131" s="73"/>
      <c r="F131" s="25"/>
      <c r="G131" s="46"/>
      <c r="H131" s="24"/>
      <c r="I131" s="72"/>
      <c r="J131" s="73"/>
      <c r="K131" s="73"/>
      <c r="L131" s="73"/>
      <c r="M131" s="73"/>
      <c r="N131" s="98"/>
      <c r="O131" s="99"/>
      <c r="P131" s="99"/>
      <c r="Q131" s="75"/>
      <c r="R131" s="115"/>
      <c r="S131" s="116"/>
      <c r="T131" s="72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6">
        <f t="shared" si="5"/>
        <v>0</v>
      </c>
      <c r="AG131" s="106"/>
      <c r="AH131" s="106"/>
      <c r="AI131" s="102">
        <f t="shared" si="6"/>
        <v>0</v>
      </c>
      <c r="AJ131" s="3"/>
      <c r="AK131" s="100"/>
      <c r="AL131" s="3"/>
      <c r="AM131" s="100"/>
      <c r="AN131" s="100"/>
      <c r="AO131" s="3"/>
      <c r="AP131" s="3"/>
      <c r="AQ131" s="3"/>
      <c r="BD131" s="101"/>
    </row>
    <row r="132" spans="1:56" s="1" customFormat="1" ht="15" customHeight="1">
      <c r="A132" s="25"/>
      <c r="B132" s="97"/>
      <c r="C132" s="97"/>
      <c r="D132" s="73"/>
      <c r="E132" s="73"/>
      <c r="F132" s="25"/>
      <c r="G132" s="46"/>
      <c r="H132" s="24"/>
      <c r="I132" s="72"/>
      <c r="J132" s="73"/>
      <c r="K132" s="73"/>
      <c r="L132" s="73"/>
      <c r="M132" s="73"/>
      <c r="N132" s="98"/>
      <c r="O132" s="99"/>
      <c r="P132" s="99"/>
      <c r="Q132" s="75"/>
      <c r="R132" s="115"/>
      <c r="S132" s="116"/>
      <c r="T132" s="72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6">
        <f t="shared" si="5"/>
        <v>0</v>
      </c>
      <c r="AG132" s="106"/>
      <c r="AH132" s="106"/>
      <c r="AI132" s="102">
        <f t="shared" si="6"/>
        <v>0</v>
      </c>
      <c r="AJ132" s="3"/>
      <c r="AK132" s="100"/>
      <c r="AL132" s="3"/>
      <c r="AM132" s="100"/>
      <c r="AN132" s="100"/>
      <c r="AO132" s="3"/>
      <c r="AP132" s="3"/>
      <c r="AQ132" s="3"/>
      <c r="BD132" s="101"/>
    </row>
    <row r="133" spans="1:56" s="1" customFormat="1" ht="15" customHeight="1">
      <c r="A133" s="25"/>
      <c r="B133" s="97"/>
      <c r="C133" s="97"/>
      <c r="D133" s="73"/>
      <c r="E133" s="73"/>
      <c r="F133" s="25"/>
      <c r="G133" s="46"/>
      <c r="H133" s="24"/>
      <c r="I133" s="72"/>
      <c r="J133" s="73"/>
      <c r="K133" s="73"/>
      <c r="L133" s="73"/>
      <c r="M133" s="73"/>
      <c r="N133" s="98"/>
      <c r="O133" s="99"/>
      <c r="P133" s="99"/>
      <c r="Q133" s="75"/>
      <c r="R133" s="115"/>
      <c r="S133" s="116"/>
      <c r="T133" s="72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6">
        <f t="shared" si="5"/>
        <v>0</v>
      </c>
      <c r="AG133" s="106"/>
      <c r="AH133" s="106"/>
      <c r="AI133" s="102">
        <f t="shared" si="6"/>
        <v>0</v>
      </c>
      <c r="AJ133" s="3"/>
      <c r="AK133" s="100"/>
      <c r="AL133" s="3"/>
      <c r="AM133" s="100"/>
      <c r="AN133" s="100"/>
      <c r="AO133" s="3"/>
      <c r="AP133" s="3"/>
      <c r="AQ133" s="3"/>
      <c r="BD133" s="101"/>
    </row>
    <row r="134" spans="1:56" s="1" customFormat="1" ht="15" customHeight="1">
      <c r="A134" s="25"/>
      <c r="B134" s="97"/>
      <c r="C134" s="97"/>
      <c r="D134" s="73"/>
      <c r="E134" s="73"/>
      <c r="F134" s="25"/>
      <c r="G134" s="46"/>
      <c r="H134" s="24"/>
      <c r="I134" s="72"/>
      <c r="J134" s="73"/>
      <c r="K134" s="73"/>
      <c r="L134" s="73"/>
      <c r="M134" s="73"/>
      <c r="N134" s="98"/>
      <c r="O134" s="99"/>
      <c r="P134" s="99"/>
      <c r="Q134" s="75"/>
      <c r="R134" s="115"/>
      <c r="S134" s="116"/>
      <c r="T134" s="72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6">
        <f t="shared" si="5"/>
        <v>0</v>
      </c>
      <c r="AG134" s="106"/>
      <c r="AH134" s="106"/>
      <c r="AI134" s="102">
        <f t="shared" si="6"/>
        <v>0</v>
      </c>
      <c r="AJ134" s="3"/>
      <c r="AK134" s="100"/>
      <c r="AL134" s="3"/>
      <c r="AM134" s="100"/>
      <c r="AN134" s="100"/>
      <c r="AO134" s="3"/>
      <c r="AP134" s="3"/>
      <c r="AQ134" s="3"/>
      <c r="BD134" s="101"/>
    </row>
    <row r="135" spans="1:56" s="1" customFormat="1" ht="15" customHeight="1">
      <c r="A135" s="25"/>
      <c r="B135" s="97"/>
      <c r="C135" s="97"/>
      <c r="D135" s="73"/>
      <c r="E135" s="73"/>
      <c r="F135" s="25"/>
      <c r="G135" s="46"/>
      <c r="H135" s="24"/>
      <c r="I135" s="72"/>
      <c r="J135" s="73"/>
      <c r="K135" s="73"/>
      <c r="L135" s="73"/>
      <c r="M135" s="73"/>
      <c r="N135" s="98"/>
      <c r="O135" s="99"/>
      <c r="P135" s="99"/>
      <c r="Q135" s="75"/>
      <c r="R135" s="115"/>
      <c r="S135" s="116"/>
      <c r="T135" s="72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6">
        <f t="shared" si="5"/>
        <v>0</v>
      </c>
      <c r="AG135" s="106"/>
      <c r="AH135" s="106"/>
      <c r="AI135" s="102">
        <f t="shared" si="6"/>
        <v>0</v>
      </c>
      <c r="AJ135" s="3"/>
      <c r="AK135" s="100"/>
      <c r="AL135" s="3"/>
      <c r="AM135" s="100"/>
      <c r="AN135" s="100"/>
      <c r="AO135" s="3"/>
      <c r="AP135" s="3"/>
      <c r="AQ135" s="3"/>
      <c r="BD135" s="101"/>
    </row>
    <row r="136" spans="1:56" s="1" customFormat="1" ht="15" customHeight="1">
      <c r="A136" s="25"/>
      <c r="B136" s="97"/>
      <c r="C136" s="97"/>
      <c r="D136" s="73"/>
      <c r="E136" s="73"/>
      <c r="F136" s="25"/>
      <c r="G136" s="46"/>
      <c r="H136" s="24"/>
      <c r="I136" s="72"/>
      <c r="J136" s="73"/>
      <c r="K136" s="73"/>
      <c r="L136" s="73"/>
      <c r="M136" s="73"/>
      <c r="N136" s="98"/>
      <c r="O136" s="99"/>
      <c r="P136" s="99"/>
      <c r="Q136" s="75"/>
      <c r="R136" s="115"/>
      <c r="S136" s="116"/>
      <c r="T136" s="72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6">
        <f t="shared" si="5"/>
        <v>0</v>
      </c>
      <c r="AG136" s="106"/>
      <c r="AH136" s="106"/>
      <c r="AI136" s="102">
        <f t="shared" si="6"/>
        <v>0</v>
      </c>
      <c r="AJ136" s="3"/>
      <c r="AK136" s="100"/>
      <c r="AL136" s="3"/>
      <c r="AM136" s="100"/>
      <c r="AN136" s="100"/>
      <c r="AO136" s="3"/>
      <c r="AP136" s="3"/>
      <c r="AQ136" s="3"/>
      <c r="BD136" s="101"/>
    </row>
    <row r="137" spans="1:56" s="1" customFormat="1" ht="15" customHeight="1">
      <c r="A137" s="25"/>
      <c r="B137" s="97"/>
      <c r="C137" s="97"/>
      <c r="D137" s="73"/>
      <c r="E137" s="73"/>
      <c r="F137" s="25"/>
      <c r="G137" s="46"/>
      <c r="H137" s="24"/>
      <c r="I137" s="72"/>
      <c r="J137" s="73"/>
      <c r="K137" s="73"/>
      <c r="L137" s="73"/>
      <c r="M137" s="73"/>
      <c r="N137" s="98"/>
      <c r="O137" s="99"/>
      <c r="P137" s="99"/>
      <c r="Q137" s="75"/>
      <c r="R137" s="115"/>
      <c r="S137" s="116"/>
      <c r="T137" s="72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6">
        <f t="shared" si="5"/>
        <v>0</v>
      </c>
      <c r="AG137" s="106"/>
      <c r="AH137" s="106"/>
      <c r="AI137" s="102">
        <f t="shared" si="6"/>
        <v>0</v>
      </c>
      <c r="AJ137" s="3"/>
      <c r="AK137" s="100"/>
      <c r="AL137" s="3"/>
      <c r="AM137" s="100"/>
      <c r="AN137" s="100"/>
      <c r="AO137" s="3"/>
      <c r="AP137" s="3"/>
      <c r="AQ137" s="3"/>
      <c r="BD137" s="101"/>
    </row>
    <row r="138" spans="1:56" s="1" customFormat="1" ht="15" customHeight="1">
      <c r="A138" s="25"/>
      <c r="B138" s="97"/>
      <c r="C138" s="97"/>
      <c r="D138" s="73"/>
      <c r="E138" s="73"/>
      <c r="F138" s="25"/>
      <c r="G138" s="46"/>
      <c r="H138" s="24"/>
      <c r="I138" s="72"/>
      <c r="J138" s="73"/>
      <c r="K138" s="73"/>
      <c r="L138" s="73"/>
      <c r="M138" s="73"/>
      <c r="N138" s="98"/>
      <c r="O138" s="99"/>
      <c r="P138" s="99"/>
      <c r="Q138" s="75"/>
      <c r="R138" s="115"/>
      <c r="S138" s="116"/>
      <c r="T138" s="72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6">
        <f t="shared" si="5"/>
        <v>0</v>
      </c>
      <c r="AG138" s="106"/>
      <c r="AH138" s="106"/>
      <c r="AI138" s="102">
        <f t="shared" si="6"/>
        <v>0</v>
      </c>
      <c r="AJ138" s="3"/>
      <c r="AK138" s="100"/>
      <c r="AL138" s="3"/>
      <c r="AM138" s="100"/>
      <c r="AN138" s="100"/>
      <c r="AO138" s="3"/>
      <c r="AP138" s="3"/>
      <c r="AQ138" s="3"/>
      <c r="BD138" s="101"/>
    </row>
    <row r="139" spans="1:56" s="1" customFormat="1" ht="15" customHeight="1">
      <c r="A139" s="25"/>
      <c r="B139" s="97"/>
      <c r="C139" s="97"/>
      <c r="D139" s="73"/>
      <c r="E139" s="73"/>
      <c r="F139" s="25"/>
      <c r="G139" s="46"/>
      <c r="H139" s="24"/>
      <c r="I139" s="72"/>
      <c r="J139" s="73"/>
      <c r="K139" s="73"/>
      <c r="L139" s="73"/>
      <c r="M139" s="73"/>
      <c r="N139" s="98"/>
      <c r="O139" s="99"/>
      <c r="P139" s="99"/>
      <c r="Q139" s="75"/>
      <c r="R139" s="115"/>
      <c r="S139" s="116"/>
      <c r="T139" s="72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6">
        <f t="shared" si="5"/>
        <v>0</v>
      </c>
      <c r="AG139" s="106"/>
      <c r="AH139" s="106"/>
      <c r="AI139" s="102">
        <f t="shared" si="6"/>
        <v>0</v>
      </c>
      <c r="AJ139" s="3"/>
      <c r="AK139" s="100"/>
      <c r="AL139" s="3"/>
      <c r="AM139" s="100"/>
      <c r="AN139" s="100"/>
      <c r="AO139" s="3"/>
      <c r="AP139" s="3"/>
      <c r="AQ139" s="3"/>
      <c r="BD139" s="101"/>
    </row>
    <row r="140" spans="1:56" s="1" customFormat="1" ht="15" customHeight="1">
      <c r="A140" s="25"/>
      <c r="B140" s="97"/>
      <c r="C140" s="97"/>
      <c r="D140" s="73"/>
      <c r="E140" s="73"/>
      <c r="F140" s="25"/>
      <c r="G140" s="46"/>
      <c r="H140" s="24"/>
      <c r="I140" s="72"/>
      <c r="J140" s="73"/>
      <c r="K140" s="73"/>
      <c r="L140" s="73"/>
      <c r="M140" s="73"/>
      <c r="N140" s="98"/>
      <c r="O140" s="99"/>
      <c r="P140" s="99"/>
      <c r="Q140" s="75"/>
      <c r="R140" s="115"/>
      <c r="S140" s="116"/>
      <c r="T140" s="72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6">
        <f t="shared" si="5"/>
        <v>0</v>
      </c>
      <c r="AG140" s="106"/>
      <c r="AH140" s="106"/>
      <c r="AI140" s="102">
        <f t="shared" si="6"/>
        <v>0</v>
      </c>
      <c r="AJ140" s="3"/>
      <c r="AK140" s="100"/>
      <c r="AL140" s="3"/>
      <c r="AM140" s="100"/>
      <c r="AN140" s="100"/>
      <c r="AO140" s="3"/>
      <c r="AP140" s="3"/>
      <c r="AQ140" s="3"/>
      <c r="BD140" s="101"/>
    </row>
    <row r="141" spans="1:56" s="1" customFormat="1" ht="15" customHeight="1">
      <c r="A141" s="25"/>
      <c r="B141" s="97"/>
      <c r="C141" s="97"/>
      <c r="D141" s="73"/>
      <c r="E141" s="73"/>
      <c r="F141" s="25"/>
      <c r="G141" s="46"/>
      <c r="H141" s="24"/>
      <c r="I141" s="72"/>
      <c r="J141" s="73"/>
      <c r="K141" s="73"/>
      <c r="L141" s="73"/>
      <c r="M141" s="73"/>
      <c r="N141" s="98"/>
      <c r="O141" s="99"/>
      <c r="P141" s="99"/>
      <c r="Q141" s="75"/>
      <c r="R141" s="115"/>
      <c r="S141" s="116"/>
      <c r="T141" s="72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6">
        <f t="shared" si="5"/>
        <v>0</v>
      </c>
      <c r="AG141" s="106"/>
      <c r="AH141" s="106"/>
      <c r="AI141" s="102">
        <f t="shared" si="6"/>
        <v>0</v>
      </c>
      <c r="AJ141" s="3"/>
      <c r="AK141" s="100"/>
      <c r="AL141" s="3"/>
      <c r="AM141" s="100"/>
      <c r="AN141" s="100"/>
      <c r="AO141" s="3"/>
      <c r="AP141" s="3"/>
      <c r="AQ141" s="3"/>
      <c r="BD141" s="101"/>
    </row>
    <row r="142" spans="1:56" s="1" customFormat="1" ht="15" customHeight="1">
      <c r="A142" s="25"/>
      <c r="B142" s="97"/>
      <c r="C142" s="97"/>
      <c r="D142" s="73"/>
      <c r="E142" s="73"/>
      <c r="F142" s="25"/>
      <c r="G142" s="46"/>
      <c r="H142" s="24"/>
      <c r="I142" s="72"/>
      <c r="J142" s="73"/>
      <c r="K142" s="73"/>
      <c r="L142" s="73"/>
      <c r="M142" s="73"/>
      <c r="N142" s="98"/>
      <c r="O142" s="99"/>
      <c r="P142" s="99"/>
      <c r="Q142" s="75"/>
      <c r="R142" s="115"/>
      <c r="S142" s="116"/>
      <c r="T142" s="72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6">
        <f t="shared" si="5"/>
        <v>0</v>
      </c>
      <c r="AG142" s="106"/>
      <c r="AH142" s="106"/>
      <c r="AI142" s="102">
        <f t="shared" si="6"/>
        <v>0</v>
      </c>
      <c r="AJ142" s="3"/>
      <c r="AK142" s="100"/>
      <c r="AL142" s="3"/>
      <c r="AM142" s="100"/>
      <c r="AN142" s="100"/>
      <c r="AO142" s="3"/>
      <c r="AP142" s="3"/>
      <c r="AQ142" s="3"/>
      <c r="BD142" s="101"/>
    </row>
    <row r="143" spans="1:56" s="1" customFormat="1" ht="15" customHeight="1">
      <c r="A143" s="25"/>
      <c r="B143" s="97"/>
      <c r="C143" s="97"/>
      <c r="D143" s="73"/>
      <c r="E143" s="73"/>
      <c r="F143" s="25"/>
      <c r="G143" s="46"/>
      <c r="H143" s="24"/>
      <c r="I143" s="72"/>
      <c r="J143" s="73"/>
      <c r="K143" s="73"/>
      <c r="L143" s="73"/>
      <c r="M143" s="73"/>
      <c r="N143" s="98"/>
      <c r="O143" s="99"/>
      <c r="P143" s="99"/>
      <c r="Q143" s="75"/>
      <c r="R143" s="115"/>
      <c r="S143" s="116"/>
      <c r="T143" s="72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6">
        <f t="shared" si="5"/>
        <v>0</v>
      </c>
      <c r="AG143" s="106"/>
      <c r="AH143" s="106"/>
      <c r="AI143" s="102">
        <f t="shared" si="6"/>
        <v>0</v>
      </c>
      <c r="AJ143" s="3"/>
      <c r="AK143" s="100"/>
      <c r="AL143" s="3"/>
      <c r="AM143" s="100"/>
      <c r="AN143" s="100"/>
      <c r="AO143" s="3"/>
      <c r="AP143" s="3"/>
      <c r="AQ143" s="3"/>
      <c r="BD143" s="101"/>
    </row>
    <row r="144" spans="1:56" s="1" customFormat="1" ht="15" customHeight="1">
      <c r="A144" s="25"/>
      <c r="B144" s="97"/>
      <c r="C144" s="97"/>
      <c r="D144" s="73"/>
      <c r="E144" s="73"/>
      <c r="F144" s="25"/>
      <c r="G144" s="46"/>
      <c r="H144" s="24"/>
      <c r="I144" s="72"/>
      <c r="J144" s="73"/>
      <c r="K144" s="73"/>
      <c r="L144" s="73"/>
      <c r="M144" s="73"/>
      <c r="N144" s="98"/>
      <c r="O144" s="99"/>
      <c r="P144" s="99"/>
      <c r="Q144" s="75"/>
      <c r="R144" s="115"/>
      <c r="S144" s="116"/>
      <c r="T144" s="72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6">
        <f t="shared" si="5"/>
        <v>0</v>
      </c>
      <c r="AG144" s="106"/>
      <c r="AH144" s="106"/>
      <c r="AI144" s="102">
        <f t="shared" si="6"/>
        <v>0</v>
      </c>
      <c r="AJ144" s="3"/>
      <c r="AK144" s="100"/>
      <c r="AL144" s="3"/>
      <c r="AM144" s="100"/>
      <c r="AN144" s="100"/>
      <c r="AO144" s="3"/>
      <c r="AP144" s="3"/>
      <c r="AQ144" s="3"/>
      <c r="BD144" s="101"/>
    </row>
    <row r="145" spans="1:56" s="1" customFormat="1" ht="15" customHeight="1">
      <c r="A145" s="25"/>
      <c r="B145" s="97"/>
      <c r="C145" s="97"/>
      <c r="D145" s="73"/>
      <c r="E145" s="73"/>
      <c r="F145" s="25"/>
      <c r="G145" s="46"/>
      <c r="H145" s="24"/>
      <c r="I145" s="72"/>
      <c r="J145" s="73"/>
      <c r="K145" s="73"/>
      <c r="L145" s="73"/>
      <c r="M145" s="73"/>
      <c r="N145" s="98"/>
      <c r="O145" s="99"/>
      <c r="P145" s="99"/>
      <c r="Q145" s="75"/>
      <c r="R145" s="115"/>
      <c r="S145" s="116"/>
      <c r="T145" s="72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6">
        <f t="shared" si="5"/>
        <v>0</v>
      </c>
      <c r="AG145" s="106"/>
      <c r="AH145" s="106"/>
      <c r="AI145" s="102">
        <f t="shared" si="6"/>
        <v>0</v>
      </c>
      <c r="AJ145" s="3"/>
      <c r="AK145" s="100"/>
      <c r="AL145" s="3"/>
      <c r="AM145" s="100"/>
      <c r="AN145" s="100"/>
      <c r="AO145" s="3"/>
      <c r="AP145" s="3"/>
      <c r="AQ145" s="3"/>
      <c r="BD145" s="101"/>
    </row>
    <row r="146" spans="1:56" s="1" customFormat="1" ht="15" customHeight="1">
      <c r="A146" s="25"/>
      <c r="B146" s="97"/>
      <c r="C146" s="97"/>
      <c r="D146" s="73"/>
      <c r="E146" s="73"/>
      <c r="F146" s="25"/>
      <c r="G146" s="46"/>
      <c r="H146" s="24"/>
      <c r="I146" s="72"/>
      <c r="J146" s="73"/>
      <c r="K146" s="73"/>
      <c r="L146" s="73"/>
      <c r="M146" s="73"/>
      <c r="N146" s="98"/>
      <c r="O146" s="99"/>
      <c r="P146" s="99"/>
      <c r="Q146" s="75"/>
      <c r="R146" s="115"/>
      <c r="S146" s="116"/>
      <c r="T146" s="72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6">
        <f t="shared" si="5"/>
        <v>0</v>
      </c>
      <c r="AG146" s="106"/>
      <c r="AH146" s="106"/>
      <c r="AI146" s="102">
        <f t="shared" si="6"/>
        <v>0</v>
      </c>
      <c r="AJ146" s="3"/>
      <c r="AK146" s="100"/>
      <c r="AL146" s="3"/>
      <c r="AM146" s="100"/>
      <c r="AN146" s="100"/>
      <c r="AO146" s="3"/>
      <c r="AP146" s="3"/>
      <c r="AQ146" s="3"/>
      <c r="BD146" s="101"/>
    </row>
    <row r="147" spans="1:56" s="1" customFormat="1" ht="15" customHeight="1">
      <c r="A147" s="25"/>
      <c r="B147" s="97"/>
      <c r="C147" s="97"/>
      <c r="D147" s="73"/>
      <c r="E147" s="73"/>
      <c r="F147" s="25"/>
      <c r="G147" s="46"/>
      <c r="H147" s="24"/>
      <c r="I147" s="72"/>
      <c r="J147" s="73"/>
      <c r="K147" s="73"/>
      <c r="L147" s="73"/>
      <c r="M147" s="73"/>
      <c r="N147" s="98"/>
      <c r="O147" s="99"/>
      <c r="P147" s="99"/>
      <c r="Q147" s="75"/>
      <c r="R147" s="115"/>
      <c r="S147" s="116"/>
      <c r="T147" s="72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6">
        <f t="shared" si="5"/>
        <v>0</v>
      </c>
      <c r="AG147" s="106"/>
      <c r="AH147" s="106"/>
      <c r="AI147" s="102">
        <f t="shared" si="6"/>
        <v>0</v>
      </c>
      <c r="AJ147" s="3"/>
      <c r="AK147" s="100"/>
      <c r="AL147" s="3"/>
      <c r="AM147" s="100"/>
      <c r="AN147" s="100"/>
      <c r="AO147" s="3"/>
      <c r="AP147" s="3"/>
      <c r="AQ147" s="3"/>
      <c r="BD147" s="101"/>
    </row>
    <row r="148" spans="1:56" s="1" customFormat="1" ht="15" customHeight="1">
      <c r="A148" s="25"/>
      <c r="B148" s="97"/>
      <c r="C148" s="97"/>
      <c r="D148" s="73"/>
      <c r="E148" s="73"/>
      <c r="F148" s="25"/>
      <c r="G148" s="46"/>
      <c r="H148" s="24"/>
      <c r="I148" s="72"/>
      <c r="J148" s="73"/>
      <c r="K148" s="73"/>
      <c r="L148" s="73"/>
      <c r="M148" s="73"/>
      <c r="N148" s="98"/>
      <c r="O148" s="99"/>
      <c r="P148" s="99"/>
      <c r="Q148" s="75"/>
      <c r="R148" s="115"/>
      <c r="S148" s="116"/>
      <c r="T148" s="72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6">
        <f t="shared" si="5"/>
        <v>0</v>
      </c>
      <c r="AG148" s="106"/>
      <c r="AH148" s="106"/>
      <c r="AI148" s="102">
        <f t="shared" si="6"/>
        <v>0</v>
      </c>
      <c r="AJ148" s="3"/>
      <c r="AK148" s="100"/>
      <c r="AL148" s="3"/>
      <c r="AM148" s="100"/>
      <c r="AN148" s="100"/>
      <c r="AO148" s="3"/>
      <c r="AP148" s="3"/>
      <c r="AQ148" s="3"/>
      <c r="BD148" s="101"/>
    </row>
    <row r="149" spans="1:56" s="1" customFormat="1" ht="15" customHeight="1">
      <c r="A149" s="25"/>
      <c r="B149" s="97"/>
      <c r="C149" s="97"/>
      <c r="D149" s="73"/>
      <c r="E149" s="73"/>
      <c r="F149" s="25"/>
      <c r="G149" s="46"/>
      <c r="H149" s="24"/>
      <c r="I149" s="72"/>
      <c r="J149" s="73"/>
      <c r="K149" s="73"/>
      <c r="L149" s="73"/>
      <c r="M149" s="73"/>
      <c r="N149" s="98"/>
      <c r="O149" s="99"/>
      <c r="P149" s="99"/>
      <c r="Q149" s="75"/>
      <c r="R149" s="115"/>
      <c r="S149" s="116"/>
      <c r="T149" s="72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6">
        <f t="shared" si="5"/>
        <v>0</v>
      </c>
      <c r="AG149" s="106"/>
      <c r="AH149" s="106"/>
      <c r="AI149" s="102">
        <f t="shared" si="6"/>
        <v>0</v>
      </c>
      <c r="AJ149" s="3"/>
      <c r="AK149" s="100"/>
      <c r="AL149" s="3"/>
      <c r="AM149" s="100"/>
      <c r="AN149" s="100"/>
      <c r="AO149" s="3"/>
      <c r="AP149" s="3"/>
      <c r="AQ149" s="3"/>
      <c r="BD149" s="101"/>
    </row>
    <row r="150" spans="1:56" s="1" customFormat="1" ht="15" customHeight="1">
      <c r="A150" s="25"/>
      <c r="B150" s="97"/>
      <c r="C150" s="97"/>
      <c r="D150" s="73"/>
      <c r="E150" s="73"/>
      <c r="F150" s="25"/>
      <c r="G150" s="46"/>
      <c r="H150" s="24"/>
      <c r="I150" s="72"/>
      <c r="J150" s="73"/>
      <c r="K150" s="73"/>
      <c r="L150" s="73"/>
      <c r="M150" s="73"/>
      <c r="N150" s="98"/>
      <c r="O150" s="99"/>
      <c r="P150" s="99"/>
      <c r="Q150" s="75"/>
      <c r="R150" s="115"/>
      <c r="S150" s="116"/>
      <c r="T150" s="72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6">
        <f t="shared" si="5"/>
        <v>0</v>
      </c>
      <c r="AG150" s="106"/>
      <c r="AH150" s="106"/>
      <c r="AI150" s="102">
        <f t="shared" si="6"/>
        <v>0</v>
      </c>
      <c r="AJ150" s="3"/>
      <c r="AK150" s="100"/>
      <c r="AL150" s="3"/>
      <c r="AM150" s="100"/>
      <c r="AN150" s="100"/>
      <c r="AO150" s="3"/>
      <c r="AP150" s="3"/>
      <c r="AQ150" s="3"/>
      <c r="BD150" s="101"/>
    </row>
    <row r="151" spans="1:56" s="1" customFormat="1" ht="15" customHeight="1">
      <c r="A151" s="25"/>
      <c r="B151" s="97"/>
      <c r="C151" s="97"/>
      <c r="D151" s="73"/>
      <c r="E151" s="73"/>
      <c r="F151" s="25"/>
      <c r="G151" s="46"/>
      <c r="H151" s="24"/>
      <c r="I151" s="72"/>
      <c r="J151" s="73"/>
      <c r="K151" s="73"/>
      <c r="L151" s="73"/>
      <c r="M151" s="73"/>
      <c r="N151" s="98"/>
      <c r="O151" s="99"/>
      <c r="P151" s="99"/>
      <c r="Q151" s="75"/>
      <c r="R151" s="115"/>
      <c r="S151" s="116"/>
      <c r="T151" s="72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6">
        <f t="shared" si="5"/>
        <v>0</v>
      </c>
      <c r="AG151" s="106"/>
      <c r="AH151" s="106"/>
      <c r="AI151" s="102">
        <f t="shared" si="6"/>
        <v>0</v>
      </c>
      <c r="AJ151" s="3"/>
      <c r="AK151" s="100"/>
      <c r="AL151" s="3"/>
      <c r="AM151" s="100"/>
      <c r="AN151" s="100"/>
      <c r="AO151" s="3"/>
      <c r="AP151" s="3"/>
      <c r="AQ151" s="3"/>
      <c r="BD151" s="101"/>
    </row>
    <row r="152" spans="1:56" s="1" customFormat="1" ht="15" customHeight="1">
      <c r="A152" s="25"/>
      <c r="B152" s="97"/>
      <c r="C152" s="97"/>
      <c r="D152" s="73"/>
      <c r="E152" s="73"/>
      <c r="F152" s="25"/>
      <c r="G152" s="46"/>
      <c r="H152" s="24"/>
      <c r="I152" s="72"/>
      <c r="J152" s="73"/>
      <c r="K152" s="73"/>
      <c r="L152" s="73"/>
      <c r="M152" s="73"/>
      <c r="N152" s="98"/>
      <c r="O152" s="99"/>
      <c r="P152" s="99"/>
      <c r="Q152" s="75"/>
      <c r="R152" s="115"/>
      <c r="S152" s="116"/>
      <c r="T152" s="72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6">
        <f t="shared" si="5"/>
        <v>0</v>
      </c>
      <c r="AG152" s="106"/>
      <c r="AH152" s="106"/>
      <c r="AI152" s="102">
        <f t="shared" si="6"/>
        <v>0</v>
      </c>
      <c r="AJ152" s="3"/>
      <c r="AK152" s="100"/>
      <c r="AL152" s="3"/>
      <c r="AM152" s="100"/>
      <c r="AN152" s="100"/>
      <c r="AO152" s="3"/>
      <c r="AP152" s="3"/>
      <c r="AQ152" s="3"/>
      <c r="BD152" s="101"/>
    </row>
    <row r="153" spans="1:56" s="1" customFormat="1" ht="15" customHeight="1">
      <c r="A153" s="25"/>
      <c r="B153" s="97"/>
      <c r="C153" s="97"/>
      <c r="D153" s="73"/>
      <c r="E153" s="73"/>
      <c r="F153" s="25"/>
      <c r="G153" s="46"/>
      <c r="H153" s="24"/>
      <c r="I153" s="72"/>
      <c r="J153" s="73"/>
      <c r="K153" s="73"/>
      <c r="L153" s="73"/>
      <c r="M153" s="73"/>
      <c r="N153" s="98"/>
      <c r="O153" s="99"/>
      <c r="P153" s="99"/>
      <c r="Q153" s="75"/>
      <c r="R153" s="115"/>
      <c r="S153" s="116"/>
      <c r="T153" s="72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6">
        <f t="shared" si="5"/>
        <v>0</v>
      </c>
      <c r="AG153" s="106"/>
      <c r="AH153" s="106"/>
      <c r="AI153" s="102">
        <f t="shared" si="6"/>
        <v>0</v>
      </c>
      <c r="AJ153" s="3"/>
      <c r="AK153" s="100"/>
      <c r="AL153" s="3"/>
      <c r="AM153" s="100"/>
      <c r="AN153" s="100"/>
      <c r="AO153" s="3"/>
      <c r="AP153" s="3"/>
      <c r="AQ153" s="3"/>
      <c r="BD153" s="101"/>
    </row>
    <row r="154" spans="1:56" s="1" customFormat="1" ht="15" customHeight="1">
      <c r="A154" s="25"/>
      <c r="B154" s="97"/>
      <c r="C154" s="97"/>
      <c r="D154" s="73"/>
      <c r="E154" s="73"/>
      <c r="F154" s="25"/>
      <c r="G154" s="46"/>
      <c r="H154" s="24"/>
      <c r="I154" s="72"/>
      <c r="J154" s="73"/>
      <c r="K154" s="73"/>
      <c r="L154" s="73"/>
      <c r="M154" s="73"/>
      <c r="N154" s="98"/>
      <c r="O154" s="99"/>
      <c r="P154" s="99"/>
      <c r="Q154" s="75"/>
      <c r="R154" s="115"/>
      <c r="S154" s="116"/>
      <c r="T154" s="72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6">
        <f t="shared" si="5"/>
        <v>0</v>
      </c>
      <c r="AG154" s="106"/>
      <c r="AH154" s="106"/>
      <c r="AI154" s="102">
        <f t="shared" si="6"/>
        <v>0</v>
      </c>
      <c r="AJ154" s="3"/>
      <c r="AK154" s="100"/>
      <c r="AL154" s="3"/>
      <c r="AM154" s="100"/>
      <c r="AN154" s="100"/>
      <c r="AO154" s="3"/>
      <c r="AP154" s="3"/>
      <c r="AQ154" s="3"/>
      <c r="BD154" s="101"/>
    </row>
    <row r="155" spans="1:56" s="1" customFormat="1" ht="15" customHeight="1">
      <c r="A155" s="25"/>
      <c r="B155" s="97"/>
      <c r="C155" s="97"/>
      <c r="D155" s="73"/>
      <c r="E155" s="73"/>
      <c r="F155" s="25"/>
      <c r="G155" s="46"/>
      <c r="H155" s="24"/>
      <c r="I155" s="72"/>
      <c r="J155" s="73"/>
      <c r="K155" s="73"/>
      <c r="L155" s="73"/>
      <c r="M155" s="73"/>
      <c r="N155" s="98"/>
      <c r="O155" s="99"/>
      <c r="P155" s="99"/>
      <c r="Q155" s="75"/>
      <c r="R155" s="115"/>
      <c r="S155" s="116"/>
      <c r="T155" s="72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6">
        <f t="shared" si="5"/>
        <v>0</v>
      </c>
      <c r="AG155" s="106"/>
      <c r="AH155" s="106"/>
      <c r="AI155" s="102">
        <f t="shared" si="6"/>
        <v>0</v>
      </c>
      <c r="AJ155" s="3"/>
      <c r="AK155" s="100"/>
      <c r="AL155" s="3"/>
      <c r="AM155" s="100"/>
      <c r="AN155" s="100"/>
      <c r="AO155" s="3"/>
      <c r="AP155" s="3"/>
      <c r="AQ155" s="3"/>
      <c r="BD155" s="101"/>
    </row>
    <row r="156" spans="1:56" s="1" customFormat="1" ht="15" customHeight="1">
      <c r="A156" s="25"/>
      <c r="B156" s="97"/>
      <c r="C156" s="97"/>
      <c r="D156" s="73"/>
      <c r="E156" s="73"/>
      <c r="F156" s="25"/>
      <c r="G156" s="46"/>
      <c r="H156" s="24"/>
      <c r="I156" s="72"/>
      <c r="J156" s="73"/>
      <c r="K156" s="73"/>
      <c r="L156" s="73"/>
      <c r="M156" s="73"/>
      <c r="N156" s="98"/>
      <c r="O156" s="99"/>
      <c r="P156" s="99"/>
      <c r="Q156" s="75"/>
      <c r="R156" s="115"/>
      <c r="S156" s="116"/>
      <c r="T156" s="72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6">
        <f t="shared" si="5"/>
        <v>0</v>
      </c>
      <c r="AG156" s="106"/>
      <c r="AH156" s="106"/>
      <c r="AI156" s="102">
        <f t="shared" si="6"/>
        <v>0</v>
      </c>
      <c r="AJ156" s="3"/>
      <c r="AK156" s="100"/>
      <c r="AL156" s="3"/>
      <c r="AM156" s="100"/>
      <c r="AN156" s="100"/>
      <c r="AO156" s="3"/>
      <c r="AP156" s="3"/>
      <c r="AQ156" s="3"/>
      <c r="BD156" s="101"/>
    </row>
    <row r="157" spans="1:56" s="1" customFormat="1" ht="15" customHeight="1">
      <c r="A157" s="25"/>
      <c r="B157" s="97"/>
      <c r="C157" s="97"/>
      <c r="D157" s="73"/>
      <c r="E157" s="73"/>
      <c r="F157" s="25"/>
      <c r="G157" s="46"/>
      <c r="H157" s="24"/>
      <c r="I157" s="72"/>
      <c r="J157" s="73"/>
      <c r="K157" s="73"/>
      <c r="L157" s="73"/>
      <c r="M157" s="73"/>
      <c r="N157" s="98"/>
      <c r="O157" s="99"/>
      <c r="P157" s="99"/>
      <c r="Q157" s="75"/>
      <c r="R157" s="115"/>
      <c r="S157" s="116"/>
      <c r="T157" s="72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6">
        <f t="shared" si="5"/>
        <v>0</v>
      </c>
      <c r="AG157" s="106"/>
      <c r="AH157" s="106"/>
      <c r="AI157" s="102">
        <f t="shared" si="6"/>
        <v>0</v>
      </c>
      <c r="AJ157" s="3"/>
      <c r="AK157" s="100"/>
      <c r="AL157" s="3"/>
      <c r="AM157" s="100"/>
      <c r="AN157" s="100"/>
      <c r="AO157" s="3"/>
      <c r="AP157" s="3"/>
      <c r="AQ157" s="3"/>
      <c r="BD157" s="101"/>
    </row>
    <row r="158" spans="1:56" s="1" customFormat="1" ht="15" customHeight="1">
      <c r="A158" s="25"/>
      <c r="B158" s="97"/>
      <c r="C158" s="97"/>
      <c r="D158" s="73"/>
      <c r="E158" s="73"/>
      <c r="F158" s="25"/>
      <c r="G158" s="46"/>
      <c r="H158" s="24"/>
      <c r="I158" s="72"/>
      <c r="J158" s="73"/>
      <c r="K158" s="73"/>
      <c r="L158" s="73"/>
      <c r="M158" s="73"/>
      <c r="N158" s="98"/>
      <c r="O158" s="99"/>
      <c r="P158" s="99"/>
      <c r="Q158" s="75"/>
      <c r="R158" s="115"/>
      <c r="S158" s="116"/>
      <c r="T158" s="72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6">
        <f t="shared" si="5"/>
        <v>0</v>
      </c>
      <c r="AG158" s="106"/>
      <c r="AH158" s="106"/>
      <c r="AI158" s="102">
        <f t="shared" si="6"/>
        <v>0</v>
      </c>
      <c r="AJ158" s="3"/>
      <c r="AK158" s="100"/>
      <c r="AL158" s="3"/>
      <c r="AM158" s="100"/>
      <c r="AN158" s="100"/>
      <c r="AO158" s="3"/>
      <c r="AP158" s="3"/>
      <c r="AQ158" s="3"/>
      <c r="BD158" s="101"/>
    </row>
    <row r="159" spans="1:56" s="1" customFormat="1" ht="15" customHeight="1">
      <c r="A159" s="25"/>
      <c r="B159" s="97"/>
      <c r="C159" s="97"/>
      <c r="D159" s="73"/>
      <c r="E159" s="73"/>
      <c r="F159" s="25"/>
      <c r="G159" s="46"/>
      <c r="H159" s="24"/>
      <c r="I159" s="72"/>
      <c r="J159" s="73"/>
      <c r="K159" s="73"/>
      <c r="L159" s="73"/>
      <c r="M159" s="73"/>
      <c r="N159" s="98"/>
      <c r="O159" s="99"/>
      <c r="P159" s="99"/>
      <c r="Q159" s="75"/>
      <c r="R159" s="115"/>
      <c r="S159" s="116"/>
      <c r="T159" s="72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6">
        <f t="shared" si="5"/>
        <v>0</v>
      </c>
      <c r="AG159" s="106"/>
      <c r="AH159" s="106"/>
      <c r="AI159" s="102">
        <f t="shared" si="6"/>
        <v>0</v>
      </c>
      <c r="AJ159" s="3"/>
      <c r="AK159" s="100"/>
      <c r="AL159" s="3"/>
      <c r="AM159" s="100"/>
      <c r="AN159" s="100"/>
      <c r="AO159" s="3"/>
      <c r="AP159" s="3"/>
      <c r="AQ159" s="3"/>
      <c r="BD159" s="101"/>
    </row>
    <row r="160" spans="1:56" s="1" customFormat="1" ht="15" customHeight="1">
      <c r="A160" s="25"/>
      <c r="B160" s="97"/>
      <c r="C160" s="97"/>
      <c r="D160" s="73"/>
      <c r="E160" s="73"/>
      <c r="F160" s="25"/>
      <c r="G160" s="46"/>
      <c r="H160" s="24"/>
      <c r="I160" s="72"/>
      <c r="J160" s="73"/>
      <c r="K160" s="73"/>
      <c r="L160" s="73"/>
      <c r="M160" s="73"/>
      <c r="N160" s="98"/>
      <c r="O160" s="99"/>
      <c r="P160" s="99"/>
      <c r="Q160" s="75"/>
      <c r="R160" s="115"/>
      <c r="S160" s="116"/>
      <c r="T160" s="72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6">
        <f t="shared" si="5"/>
        <v>0</v>
      </c>
      <c r="AG160" s="106"/>
      <c r="AH160" s="106"/>
      <c r="AI160" s="102">
        <f t="shared" si="6"/>
        <v>0</v>
      </c>
      <c r="AJ160" s="3"/>
      <c r="AK160" s="100"/>
      <c r="AL160" s="3"/>
      <c r="AM160" s="100"/>
      <c r="AN160" s="100"/>
      <c r="AO160" s="3"/>
      <c r="AP160" s="3"/>
      <c r="AQ160" s="3"/>
      <c r="BD160" s="101"/>
    </row>
    <row r="161" spans="1:56" s="1" customFormat="1" ht="15" customHeight="1">
      <c r="A161" s="25"/>
      <c r="B161" s="97"/>
      <c r="C161" s="97"/>
      <c r="D161" s="73"/>
      <c r="E161" s="73"/>
      <c r="F161" s="25"/>
      <c r="G161" s="46"/>
      <c r="H161" s="24"/>
      <c r="I161" s="72"/>
      <c r="J161" s="73"/>
      <c r="K161" s="73"/>
      <c r="L161" s="73"/>
      <c r="M161" s="73"/>
      <c r="N161" s="98"/>
      <c r="O161" s="99"/>
      <c r="P161" s="99"/>
      <c r="Q161" s="75"/>
      <c r="R161" s="115"/>
      <c r="S161" s="116"/>
      <c r="T161" s="72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6">
        <f t="shared" si="5"/>
        <v>0</v>
      </c>
      <c r="AG161" s="106"/>
      <c r="AH161" s="106"/>
      <c r="AI161" s="102">
        <f t="shared" si="6"/>
        <v>0</v>
      </c>
      <c r="AJ161" s="3"/>
      <c r="AK161" s="100"/>
      <c r="AL161" s="3"/>
      <c r="AM161" s="100"/>
      <c r="AN161" s="100"/>
      <c r="AO161" s="3"/>
      <c r="AP161" s="3"/>
      <c r="AQ161" s="3"/>
      <c r="BD161" s="101"/>
    </row>
    <row r="162" spans="1:56" s="1" customFormat="1" ht="15" customHeight="1">
      <c r="A162" s="25"/>
      <c r="B162" s="97"/>
      <c r="C162" s="97"/>
      <c r="D162" s="73"/>
      <c r="E162" s="73"/>
      <c r="F162" s="25"/>
      <c r="G162" s="46"/>
      <c r="H162" s="24"/>
      <c r="I162" s="72"/>
      <c r="J162" s="73"/>
      <c r="K162" s="73"/>
      <c r="L162" s="73"/>
      <c r="M162" s="73"/>
      <c r="N162" s="98"/>
      <c r="O162" s="99"/>
      <c r="P162" s="99"/>
      <c r="Q162" s="75"/>
      <c r="R162" s="115"/>
      <c r="S162" s="116"/>
      <c r="T162" s="72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6">
        <f t="shared" si="5"/>
        <v>0</v>
      </c>
      <c r="AG162" s="106"/>
      <c r="AH162" s="106"/>
      <c r="AI162" s="102">
        <f t="shared" si="6"/>
        <v>0</v>
      </c>
      <c r="AJ162" s="3"/>
      <c r="AK162" s="100"/>
      <c r="AL162" s="3"/>
      <c r="AM162" s="100"/>
      <c r="AN162" s="100"/>
      <c r="AO162" s="3"/>
      <c r="AP162" s="3"/>
      <c r="AQ162" s="3"/>
      <c r="BD162" s="101"/>
    </row>
    <row r="163" spans="1:56" s="1" customFormat="1" ht="15" customHeight="1">
      <c r="A163" s="25"/>
      <c r="B163" s="97"/>
      <c r="C163" s="97"/>
      <c r="D163" s="73"/>
      <c r="E163" s="73"/>
      <c r="F163" s="25"/>
      <c r="G163" s="46"/>
      <c r="H163" s="24"/>
      <c r="I163" s="72"/>
      <c r="J163" s="73"/>
      <c r="K163" s="73"/>
      <c r="L163" s="73"/>
      <c r="M163" s="73"/>
      <c r="N163" s="98"/>
      <c r="O163" s="99"/>
      <c r="P163" s="99"/>
      <c r="Q163" s="75"/>
      <c r="R163" s="115"/>
      <c r="S163" s="116"/>
      <c r="T163" s="72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6">
        <f t="shared" si="5"/>
        <v>0</v>
      </c>
      <c r="AG163" s="106"/>
      <c r="AH163" s="106"/>
      <c r="AI163" s="102">
        <f t="shared" si="6"/>
        <v>0</v>
      </c>
      <c r="AJ163" s="3"/>
      <c r="AK163" s="100"/>
      <c r="AL163" s="3"/>
      <c r="AM163" s="100"/>
      <c r="AN163" s="100"/>
      <c r="AO163" s="3"/>
      <c r="AP163" s="3"/>
      <c r="AQ163" s="3"/>
      <c r="BD163" s="101"/>
    </row>
    <row r="164" spans="1:56" s="1" customFormat="1" ht="15" customHeight="1">
      <c r="A164" s="25"/>
      <c r="B164" s="97"/>
      <c r="C164" s="97"/>
      <c r="D164" s="73"/>
      <c r="E164" s="73"/>
      <c r="F164" s="25"/>
      <c r="G164" s="46"/>
      <c r="H164" s="24"/>
      <c r="I164" s="72"/>
      <c r="J164" s="73"/>
      <c r="K164" s="73"/>
      <c r="L164" s="73"/>
      <c r="M164" s="73"/>
      <c r="N164" s="98"/>
      <c r="O164" s="99"/>
      <c r="P164" s="99"/>
      <c r="Q164" s="75"/>
      <c r="R164" s="115"/>
      <c r="S164" s="116"/>
      <c r="T164" s="72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6">
        <f t="shared" si="5"/>
        <v>0</v>
      </c>
      <c r="AG164" s="106"/>
      <c r="AH164" s="106"/>
      <c r="AI164" s="102">
        <f t="shared" si="6"/>
        <v>0</v>
      </c>
      <c r="AJ164" s="3"/>
      <c r="AK164" s="100"/>
      <c r="AL164" s="3"/>
      <c r="AM164" s="100"/>
      <c r="AN164" s="100"/>
      <c r="AO164" s="3"/>
      <c r="AP164" s="3"/>
      <c r="AQ164" s="3"/>
      <c r="BD164" s="101"/>
    </row>
    <row r="165" spans="1:56" s="1" customFormat="1" ht="15" customHeight="1">
      <c r="A165" s="25"/>
      <c r="B165" s="97"/>
      <c r="C165" s="97"/>
      <c r="D165" s="73"/>
      <c r="E165" s="73"/>
      <c r="F165" s="25"/>
      <c r="G165" s="46"/>
      <c r="H165" s="24"/>
      <c r="I165" s="72"/>
      <c r="J165" s="73"/>
      <c r="K165" s="73"/>
      <c r="L165" s="73"/>
      <c r="M165" s="73"/>
      <c r="N165" s="98"/>
      <c r="O165" s="99"/>
      <c r="P165" s="99"/>
      <c r="Q165" s="75"/>
      <c r="R165" s="115"/>
      <c r="S165" s="116"/>
      <c r="T165" s="72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6">
        <f t="shared" ref="AF165:AF228" si="7">AE165</f>
        <v>0</v>
      </c>
      <c r="AG165" s="106"/>
      <c r="AH165" s="106"/>
      <c r="AI165" s="102">
        <f t="shared" ref="AI165:AI228" si="8">(AF165*T165)*1.05</f>
        <v>0</v>
      </c>
      <c r="AJ165" s="3"/>
      <c r="AK165" s="100"/>
      <c r="AL165" s="3"/>
      <c r="AM165" s="100"/>
      <c r="AN165" s="100"/>
      <c r="AO165" s="3"/>
      <c r="AP165" s="3"/>
      <c r="AQ165" s="3"/>
      <c r="BD165" s="101"/>
    </row>
    <row r="166" spans="1:56" s="1" customFormat="1" ht="15" customHeight="1">
      <c r="A166" s="25"/>
      <c r="B166" s="97"/>
      <c r="C166" s="97"/>
      <c r="D166" s="73"/>
      <c r="E166" s="73"/>
      <c r="F166" s="25"/>
      <c r="G166" s="46"/>
      <c r="H166" s="24"/>
      <c r="I166" s="72"/>
      <c r="J166" s="73"/>
      <c r="K166" s="73"/>
      <c r="L166" s="73"/>
      <c r="M166" s="73"/>
      <c r="N166" s="98"/>
      <c r="O166" s="99"/>
      <c r="P166" s="99"/>
      <c r="Q166" s="75"/>
      <c r="R166" s="115"/>
      <c r="S166" s="116"/>
      <c r="T166" s="72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6">
        <f t="shared" si="7"/>
        <v>0</v>
      </c>
      <c r="AG166" s="106"/>
      <c r="AH166" s="106"/>
      <c r="AI166" s="102">
        <f t="shared" si="8"/>
        <v>0</v>
      </c>
      <c r="AJ166" s="3"/>
      <c r="AK166" s="100"/>
      <c r="AL166" s="3"/>
      <c r="AM166" s="100"/>
      <c r="AN166" s="100"/>
      <c r="AO166" s="3"/>
      <c r="AP166" s="3"/>
      <c r="AQ166" s="3"/>
      <c r="BD166" s="101"/>
    </row>
    <row r="167" spans="1:56" s="1" customFormat="1" ht="15" customHeight="1">
      <c r="A167" s="25"/>
      <c r="B167" s="97"/>
      <c r="C167" s="97"/>
      <c r="D167" s="73"/>
      <c r="E167" s="73"/>
      <c r="F167" s="25"/>
      <c r="G167" s="46"/>
      <c r="H167" s="24"/>
      <c r="I167" s="72"/>
      <c r="J167" s="73"/>
      <c r="K167" s="73"/>
      <c r="L167" s="73"/>
      <c r="M167" s="73"/>
      <c r="N167" s="98"/>
      <c r="O167" s="99"/>
      <c r="P167" s="99"/>
      <c r="Q167" s="75"/>
      <c r="R167" s="115"/>
      <c r="S167" s="116"/>
      <c r="T167" s="72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6">
        <f t="shared" si="7"/>
        <v>0</v>
      </c>
      <c r="AG167" s="106"/>
      <c r="AH167" s="106"/>
      <c r="AI167" s="102">
        <f t="shared" si="8"/>
        <v>0</v>
      </c>
      <c r="AJ167" s="3"/>
      <c r="AK167" s="100"/>
      <c r="AL167" s="3"/>
      <c r="AM167" s="100"/>
      <c r="AN167" s="100"/>
      <c r="AO167" s="3"/>
      <c r="AP167" s="3"/>
      <c r="AQ167" s="3"/>
      <c r="BD167" s="101"/>
    </row>
    <row r="168" spans="1:56" s="1" customFormat="1" ht="15" customHeight="1">
      <c r="A168" s="25"/>
      <c r="B168" s="97"/>
      <c r="C168" s="97"/>
      <c r="D168" s="73"/>
      <c r="E168" s="73"/>
      <c r="F168" s="25"/>
      <c r="G168" s="46"/>
      <c r="H168" s="24"/>
      <c r="I168" s="72"/>
      <c r="J168" s="73"/>
      <c r="K168" s="73"/>
      <c r="L168" s="73"/>
      <c r="M168" s="73"/>
      <c r="N168" s="98"/>
      <c r="O168" s="99"/>
      <c r="P168" s="99"/>
      <c r="Q168" s="75"/>
      <c r="R168" s="115"/>
      <c r="S168" s="116"/>
      <c r="T168" s="72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6">
        <f t="shared" si="7"/>
        <v>0</v>
      </c>
      <c r="AG168" s="106"/>
      <c r="AH168" s="106"/>
      <c r="AI168" s="102">
        <f t="shared" si="8"/>
        <v>0</v>
      </c>
      <c r="AJ168" s="3"/>
      <c r="AK168" s="100"/>
      <c r="AL168" s="3"/>
      <c r="AM168" s="100"/>
      <c r="AN168" s="100"/>
      <c r="AO168" s="3"/>
      <c r="AP168" s="3"/>
      <c r="AQ168" s="3"/>
      <c r="BD168" s="101"/>
    </row>
    <row r="169" spans="1:56" s="1" customFormat="1" ht="15" customHeight="1">
      <c r="A169" s="25"/>
      <c r="B169" s="97"/>
      <c r="C169" s="97"/>
      <c r="D169" s="73"/>
      <c r="E169" s="73"/>
      <c r="F169" s="25"/>
      <c r="G169" s="46"/>
      <c r="H169" s="24"/>
      <c r="I169" s="72"/>
      <c r="J169" s="73"/>
      <c r="K169" s="73"/>
      <c r="L169" s="73"/>
      <c r="M169" s="73"/>
      <c r="N169" s="98"/>
      <c r="O169" s="99"/>
      <c r="P169" s="99"/>
      <c r="Q169" s="75"/>
      <c r="R169" s="115"/>
      <c r="S169" s="116"/>
      <c r="T169" s="72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6">
        <f t="shared" si="7"/>
        <v>0</v>
      </c>
      <c r="AG169" s="106"/>
      <c r="AH169" s="106"/>
      <c r="AI169" s="102">
        <f t="shared" si="8"/>
        <v>0</v>
      </c>
      <c r="AJ169" s="3"/>
      <c r="AK169" s="100"/>
      <c r="AL169" s="3"/>
      <c r="AM169" s="100"/>
      <c r="AN169" s="100"/>
      <c r="AO169" s="3"/>
      <c r="AP169" s="3"/>
      <c r="AQ169" s="3"/>
      <c r="BD169" s="101"/>
    </row>
    <row r="170" spans="1:56" s="1" customFormat="1" ht="15" customHeight="1">
      <c r="A170" s="25"/>
      <c r="B170" s="97"/>
      <c r="C170" s="97"/>
      <c r="D170" s="73"/>
      <c r="E170" s="73"/>
      <c r="F170" s="25"/>
      <c r="G170" s="46"/>
      <c r="H170" s="24"/>
      <c r="I170" s="72"/>
      <c r="J170" s="73"/>
      <c r="K170" s="73"/>
      <c r="L170" s="73"/>
      <c r="M170" s="73"/>
      <c r="N170" s="98"/>
      <c r="O170" s="99"/>
      <c r="P170" s="99"/>
      <c r="Q170" s="75"/>
      <c r="R170" s="115"/>
      <c r="S170" s="116"/>
      <c r="T170" s="72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6">
        <f t="shared" si="7"/>
        <v>0</v>
      </c>
      <c r="AG170" s="106"/>
      <c r="AH170" s="106"/>
      <c r="AI170" s="102">
        <f t="shared" si="8"/>
        <v>0</v>
      </c>
      <c r="AJ170" s="3"/>
      <c r="AK170" s="100"/>
      <c r="AL170" s="3"/>
      <c r="AM170" s="100"/>
      <c r="AN170" s="100"/>
      <c r="AO170" s="3"/>
      <c r="AP170" s="3"/>
      <c r="AQ170" s="3"/>
      <c r="BD170" s="101"/>
    </row>
    <row r="171" spans="1:56" s="1" customFormat="1" ht="15" customHeight="1">
      <c r="A171" s="25"/>
      <c r="B171" s="97"/>
      <c r="C171" s="97"/>
      <c r="D171" s="73"/>
      <c r="E171" s="73"/>
      <c r="F171" s="25"/>
      <c r="G171" s="46"/>
      <c r="H171" s="24"/>
      <c r="I171" s="72"/>
      <c r="J171" s="73"/>
      <c r="K171" s="73"/>
      <c r="L171" s="73"/>
      <c r="M171" s="73"/>
      <c r="N171" s="98"/>
      <c r="O171" s="99"/>
      <c r="P171" s="99"/>
      <c r="Q171" s="75"/>
      <c r="R171" s="115"/>
      <c r="S171" s="116"/>
      <c r="T171" s="72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6">
        <f t="shared" si="7"/>
        <v>0</v>
      </c>
      <c r="AG171" s="106"/>
      <c r="AH171" s="106"/>
      <c r="AI171" s="102">
        <f t="shared" si="8"/>
        <v>0</v>
      </c>
      <c r="AJ171" s="3"/>
      <c r="AK171" s="100"/>
      <c r="AL171" s="3"/>
      <c r="AM171" s="100"/>
      <c r="AN171" s="100"/>
      <c r="AO171" s="3"/>
      <c r="AP171" s="3"/>
      <c r="AQ171" s="3"/>
      <c r="BD171" s="101"/>
    </row>
    <row r="172" spans="1:56" s="1" customFormat="1" ht="15" customHeight="1">
      <c r="A172" s="25"/>
      <c r="B172" s="97"/>
      <c r="C172" s="97"/>
      <c r="D172" s="73"/>
      <c r="E172" s="73"/>
      <c r="F172" s="25"/>
      <c r="G172" s="46"/>
      <c r="H172" s="24"/>
      <c r="I172" s="72"/>
      <c r="J172" s="73"/>
      <c r="K172" s="73"/>
      <c r="L172" s="73"/>
      <c r="M172" s="73"/>
      <c r="N172" s="98"/>
      <c r="O172" s="99"/>
      <c r="P172" s="99"/>
      <c r="Q172" s="75"/>
      <c r="R172" s="115"/>
      <c r="S172" s="116"/>
      <c r="T172" s="72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6">
        <f t="shared" si="7"/>
        <v>0</v>
      </c>
      <c r="AG172" s="106"/>
      <c r="AH172" s="106"/>
      <c r="AI172" s="102">
        <f t="shared" si="8"/>
        <v>0</v>
      </c>
      <c r="AJ172" s="3"/>
      <c r="AK172" s="100"/>
      <c r="AL172" s="3"/>
      <c r="AM172" s="100"/>
      <c r="AN172" s="100"/>
      <c r="AO172" s="3"/>
      <c r="AP172" s="3"/>
      <c r="AQ172" s="3"/>
      <c r="BD172" s="101"/>
    </row>
    <row r="173" spans="1:56" s="1" customFormat="1" ht="15" customHeight="1">
      <c r="A173" s="25"/>
      <c r="B173" s="97"/>
      <c r="C173" s="97"/>
      <c r="D173" s="73"/>
      <c r="E173" s="73"/>
      <c r="F173" s="25"/>
      <c r="G173" s="46"/>
      <c r="H173" s="24"/>
      <c r="I173" s="72"/>
      <c r="J173" s="73"/>
      <c r="K173" s="73"/>
      <c r="L173" s="73"/>
      <c r="M173" s="73"/>
      <c r="N173" s="98"/>
      <c r="O173" s="99"/>
      <c r="P173" s="99"/>
      <c r="Q173" s="75"/>
      <c r="R173" s="115"/>
      <c r="S173" s="116"/>
      <c r="T173" s="72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6">
        <f t="shared" si="7"/>
        <v>0</v>
      </c>
      <c r="AG173" s="106"/>
      <c r="AH173" s="106"/>
      <c r="AI173" s="102">
        <f t="shared" si="8"/>
        <v>0</v>
      </c>
      <c r="AJ173" s="3"/>
      <c r="AK173" s="100"/>
      <c r="AL173" s="3"/>
      <c r="AM173" s="100"/>
      <c r="AN173" s="100"/>
      <c r="AO173" s="3"/>
      <c r="AP173" s="3"/>
      <c r="AQ173" s="3"/>
      <c r="BD173" s="101"/>
    </row>
    <row r="174" spans="1:56" s="1" customFormat="1" ht="15" customHeight="1">
      <c r="A174" s="25"/>
      <c r="B174" s="97"/>
      <c r="C174" s="97"/>
      <c r="D174" s="73"/>
      <c r="E174" s="73"/>
      <c r="F174" s="25"/>
      <c r="G174" s="46"/>
      <c r="H174" s="24"/>
      <c r="I174" s="72"/>
      <c r="J174" s="73"/>
      <c r="K174" s="73"/>
      <c r="L174" s="73"/>
      <c r="M174" s="73"/>
      <c r="N174" s="98"/>
      <c r="O174" s="99"/>
      <c r="P174" s="99"/>
      <c r="Q174" s="75"/>
      <c r="R174" s="115"/>
      <c r="S174" s="116"/>
      <c r="T174" s="72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6">
        <f t="shared" si="7"/>
        <v>0</v>
      </c>
      <c r="AG174" s="106"/>
      <c r="AH174" s="106"/>
      <c r="AI174" s="102">
        <f t="shared" si="8"/>
        <v>0</v>
      </c>
      <c r="AJ174" s="3"/>
      <c r="AK174" s="100"/>
      <c r="AL174" s="3"/>
      <c r="AM174" s="100"/>
      <c r="AN174" s="100"/>
      <c r="AO174" s="3"/>
      <c r="AP174" s="3"/>
      <c r="AQ174" s="3"/>
      <c r="BD174" s="101"/>
    </row>
    <row r="175" spans="1:56" s="1" customFormat="1" ht="15" customHeight="1">
      <c r="A175" s="25"/>
      <c r="B175" s="97"/>
      <c r="C175" s="97"/>
      <c r="D175" s="73"/>
      <c r="E175" s="73"/>
      <c r="F175" s="25"/>
      <c r="G175" s="46"/>
      <c r="H175" s="24"/>
      <c r="I175" s="72"/>
      <c r="J175" s="73"/>
      <c r="K175" s="73"/>
      <c r="L175" s="73"/>
      <c r="M175" s="73"/>
      <c r="N175" s="98"/>
      <c r="O175" s="99"/>
      <c r="P175" s="99"/>
      <c r="Q175" s="75"/>
      <c r="R175" s="115"/>
      <c r="S175" s="116"/>
      <c r="T175" s="72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6">
        <f t="shared" si="7"/>
        <v>0</v>
      </c>
      <c r="AG175" s="106"/>
      <c r="AH175" s="106"/>
      <c r="AI175" s="102">
        <f t="shared" si="8"/>
        <v>0</v>
      </c>
      <c r="AJ175" s="3"/>
      <c r="AK175" s="100"/>
      <c r="AL175" s="3"/>
      <c r="AM175" s="100"/>
      <c r="AN175" s="100"/>
      <c r="AO175" s="3"/>
      <c r="AP175" s="3"/>
      <c r="AQ175" s="3"/>
      <c r="BD175" s="101"/>
    </row>
    <row r="176" spans="1:56" s="1" customFormat="1" ht="15" customHeight="1">
      <c r="A176" s="25"/>
      <c r="B176" s="97"/>
      <c r="C176" s="97"/>
      <c r="D176" s="73"/>
      <c r="E176" s="73"/>
      <c r="F176" s="25"/>
      <c r="G176" s="46"/>
      <c r="H176" s="24"/>
      <c r="I176" s="72"/>
      <c r="J176" s="73"/>
      <c r="K176" s="73"/>
      <c r="L176" s="73"/>
      <c r="M176" s="73"/>
      <c r="N176" s="98"/>
      <c r="O176" s="99"/>
      <c r="P176" s="99"/>
      <c r="Q176" s="75"/>
      <c r="R176" s="115"/>
      <c r="S176" s="116"/>
      <c r="T176" s="72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6">
        <f t="shared" si="7"/>
        <v>0</v>
      </c>
      <c r="AG176" s="106"/>
      <c r="AH176" s="106"/>
      <c r="AI176" s="102">
        <f t="shared" si="8"/>
        <v>0</v>
      </c>
      <c r="AJ176" s="3"/>
      <c r="AK176" s="100"/>
      <c r="AL176" s="3"/>
      <c r="AM176" s="100"/>
      <c r="AN176" s="100"/>
      <c r="AO176" s="3"/>
      <c r="AP176" s="3"/>
      <c r="AQ176" s="3"/>
      <c r="BD176" s="101"/>
    </row>
    <row r="177" spans="1:56" s="1" customFormat="1" ht="15" customHeight="1">
      <c r="A177" s="25"/>
      <c r="B177" s="97"/>
      <c r="C177" s="97"/>
      <c r="D177" s="73"/>
      <c r="E177" s="73"/>
      <c r="F177" s="25"/>
      <c r="G177" s="46"/>
      <c r="H177" s="24"/>
      <c r="I177" s="72"/>
      <c r="J177" s="73"/>
      <c r="K177" s="73"/>
      <c r="L177" s="73"/>
      <c r="M177" s="73"/>
      <c r="N177" s="98"/>
      <c r="O177" s="99"/>
      <c r="P177" s="99"/>
      <c r="Q177" s="75"/>
      <c r="R177" s="115"/>
      <c r="S177" s="116"/>
      <c r="T177" s="72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6">
        <f t="shared" si="7"/>
        <v>0</v>
      </c>
      <c r="AG177" s="106"/>
      <c r="AH177" s="106"/>
      <c r="AI177" s="102">
        <f t="shared" si="8"/>
        <v>0</v>
      </c>
      <c r="AJ177" s="3"/>
      <c r="AK177" s="100"/>
      <c r="AL177" s="3"/>
      <c r="AM177" s="100"/>
      <c r="AN177" s="100"/>
      <c r="AO177" s="3"/>
      <c r="AP177" s="3"/>
      <c r="AQ177" s="3"/>
      <c r="BD177" s="101"/>
    </row>
    <row r="178" spans="1:56" s="1" customFormat="1" ht="15" customHeight="1">
      <c r="A178" s="25"/>
      <c r="B178" s="97"/>
      <c r="C178" s="97"/>
      <c r="D178" s="73"/>
      <c r="E178" s="73"/>
      <c r="F178" s="25"/>
      <c r="G178" s="46"/>
      <c r="H178" s="24"/>
      <c r="I178" s="72"/>
      <c r="J178" s="73"/>
      <c r="K178" s="73"/>
      <c r="L178" s="73"/>
      <c r="M178" s="73"/>
      <c r="N178" s="98"/>
      <c r="O178" s="99"/>
      <c r="P178" s="99"/>
      <c r="Q178" s="75"/>
      <c r="R178" s="115"/>
      <c r="S178" s="116"/>
      <c r="T178" s="72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6">
        <f t="shared" si="7"/>
        <v>0</v>
      </c>
      <c r="AG178" s="106"/>
      <c r="AH178" s="106"/>
      <c r="AI178" s="102">
        <f t="shared" si="8"/>
        <v>0</v>
      </c>
      <c r="AJ178" s="3"/>
      <c r="AK178" s="100"/>
      <c r="AL178" s="3"/>
      <c r="AM178" s="100"/>
      <c r="AN178" s="100"/>
      <c r="AO178" s="3"/>
      <c r="AP178" s="3"/>
      <c r="AQ178" s="3"/>
      <c r="BD178" s="101"/>
    </row>
    <row r="179" spans="1:56" s="1" customFormat="1" ht="15" customHeight="1">
      <c r="A179" s="25"/>
      <c r="B179" s="97"/>
      <c r="C179" s="97"/>
      <c r="D179" s="73"/>
      <c r="E179" s="73"/>
      <c r="F179" s="25"/>
      <c r="G179" s="46"/>
      <c r="H179" s="24"/>
      <c r="I179" s="72"/>
      <c r="J179" s="73"/>
      <c r="K179" s="73"/>
      <c r="L179" s="73"/>
      <c r="M179" s="73"/>
      <c r="N179" s="98"/>
      <c r="O179" s="99"/>
      <c r="P179" s="99"/>
      <c r="Q179" s="75"/>
      <c r="R179" s="115"/>
      <c r="S179" s="116"/>
      <c r="T179" s="72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6">
        <f t="shared" si="7"/>
        <v>0</v>
      </c>
      <c r="AG179" s="106"/>
      <c r="AH179" s="106"/>
      <c r="AI179" s="102">
        <f t="shared" si="8"/>
        <v>0</v>
      </c>
      <c r="AJ179" s="3"/>
      <c r="AK179" s="100"/>
      <c r="AL179" s="3"/>
      <c r="AM179" s="100"/>
      <c r="AN179" s="100"/>
      <c r="AO179" s="3"/>
      <c r="AP179" s="3"/>
      <c r="AQ179" s="3"/>
      <c r="BD179" s="101"/>
    </row>
    <row r="180" spans="1:56" s="1" customFormat="1" ht="15" customHeight="1">
      <c r="A180" s="25"/>
      <c r="B180" s="97"/>
      <c r="C180" s="97"/>
      <c r="D180" s="73"/>
      <c r="E180" s="73"/>
      <c r="F180" s="25"/>
      <c r="G180" s="46"/>
      <c r="H180" s="24"/>
      <c r="I180" s="72"/>
      <c r="J180" s="73"/>
      <c r="K180" s="73"/>
      <c r="L180" s="73"/>
      <c r="M180" s="73"/>
      <c r="N180" s="98"/>
      <c r="O180" s="99"/>
      <c r="P180" s="99"/>
      <c r="Q180" s="75"/>
      <c r="R180" s="115"/>
      <c r="S180" s="116"/>
      <c r="T180" s="72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6">
        <f t="shared" si="7"/>
        <v>0</v>
      </c>
      <c r="AG180" s="106"/>
      <c r="AH180" s="106"/>
      <c r="AI180" s="102">
        <f t="shared" si="8"/>
        <v>0</v>
      </c>
      <c r="AJ180" s="3"/>
      <c r="AK180" s="100"/>
      <c r="AL180" s="3"/>
      <c r="AM180" s="100"/>
      <c r="AN180" s="100"/>
      <c r="AO180" s="3"/>
      <c r="AP180" s="3"/>
      <c r="AQ180" s="3"/>
      <c r="BD180" s="101"/>
    </row>
    <row r="181" spans="1:56" s="1" customFormat="1" ht="15" customHeight="1">
      <c r="A181" s="25"/>
      <c r="B181" s="97"/>
      <c r="C181" s="97"/>
      <c r="D181" s="73"/>
      <c r="E181" s="73"/>
      <c r="F181" s="25"/>
      <c r="G181" s="46"/>
      <c r="H181" s="24"/>
      <c r="I181" s="72"/>
      <c r="J181" s="73"/>
      <c r="K181" s="73"/>
      <c r="L181" s="73"/>
      <c r="M181" s="73"/>
      <c r="N181" s="98"/>
      <c r="O181" s="99"/>
      <c r="P181" s="99"/>
      <c r="Q181" s="75"/>
      <c r="R181" s="115"/>
      <c r="S181" s="116"/>
      <c r="T181" s="72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6">
        <f t="shared" si="7"/>
        <v>0</v>
      </c>
      <c r="AG181" s="106"/>
      <c r="AH181" s="106"/>
      <c r="AI181" s="102">
        <f t="shared" si="8"/>
        <v>0</v>
      </c>
      <c r="AJ181" s="3"/>
      <c r="AK181" s="100"/>
      <c r="AL181" s="3"/>
      <c r="AM181" s="100"/>
      <c r="AN181" s="100"/>
      <c r="AO181" s="3"/>
      <c r="AP181" s="3"/>
      <c r="AQ181" s="3"/>
      <c r="BD181" s="101"/>
    </row>
    <row r="182" spans="1:56" s="1" customFormat="1" ht="15" customHeight="1">
      <c r="A182" s="25"/>
      <c r="B182" s="97"/>
      <c r="C182" s="97"/>
      <c r="D182" s="73"/>
      <c r="E182" s="73"/>
      <c r="F182" s="25"/>
      <c r="G182" s="46"/>
      <c r="H182" s="24"/>
      <c r="I182" s="72"/>
      <c r="J182" s="73"/>
      <c r="K182" s="73"/>
      <c r="L182" s="73"/>
      <c r="M182" s="73"/>
      <c r="N182" s="98"/>
      <c r="O182" s="99"/>
      <c r="P182" s="99"/>
      <c r="Q182" s="75"/>
      <c r="R182" s="115"/>
      <c r="S182" s="116"/>
      <c r="T182" s="72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6">
        <f t="shared" si="7"/>
        <v>0</v>
      </c>
      <c r="AG182" s="106"/>
      <c r="AH182" s="106"/>
      <c r="AI182" s="102">
        <f t="shared" si="8"/>
        <v>0</v>
      </c>
      <c r="AJ182" s="3"/>
      <c r="AK182" s="100"/>
      <c r="AL182" s="3"/>
      <c r="AM182" s="100"/>
      <c r="AN182" s="100"/>
      <c r="AO182" s="3"/>
      <c r="AP182" s="3"/>
      <c r="AQ182" s="3"/>
      <c r="BD182" s="101"/>
    </row>
    <row r="183" spans="1:56" s="1" customFormat="1" ht="15" customHeight="1">
      <c r="A183" s="25"/>
      <c r="B183" s="97"/>
      <c r="C183" s="97"/>
      <c r="D183" s="73"/>
      <c r="E183" s="73"/>
      <c r="F183" s="25"/>
      <c r="G183" s="46"/>
      <c r="H183" s="24"/>
      <c r="I183" s="72"/>
      <c r="J183" s="73"/>
      <c r="K183" s="73"/>
      <c r="L183" s="73"/>
      <c r="M183" s="73"/>
      <c r="N183" s="98"/>
      <c r="O183" s="99"/>
      <c r="P183" s="99"/>
      <c r="Q183" s="75"/>
      <c r="R183" s="115"/>
      <c r="S183" s="116"/>
      <c r="T183" s="72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6">
        <f t="shared" si="7"/>
        <v>0</v>
      </c>
      <c r="AG183" s="106"/>
      <c r="AH183" s="106"/>
      <c r="AI183" s="102">
        <f t="shared" si="8"/>
        <v>0</v>
      </c>
      <c r="AJ183" s="3"/>
      <c r="AK183" s="100"/>
      <c r="AL183" s="3"/>
      <c r="AM183" s="100"/>
      <c r="AN183" s="100"/>
      <c r="AO183" s="3"/>
      <c r="AP183" s="3"/>
      <c r="AQ183" s="3"/>
      <c r="BD183" s="101"/>
    </row>
    <row r="184" spans="1:56" s="1" customFormat="1" ht="15" customHeight="1">
      <c r="A184" s="25"/>
      <c r="B184" s="97"/>
      <c r="C184" s="97"/>
      <c r="D184" s="73"/>
      <c r="E184" s="73"/>
      <c r="F184" s="25"/>
      <c r="G184" s="46"/>
      <c r="H184" s="24"/>
      <c r="I184" s="72"/>
      <c r="J184" s="73"/>
      <c r="K184" s="73"/>
      <c r="L184" s="73"/>
      <c r="M184" s="73"/>
      <c r="N184" s="98"/>
      <c r="O184" s="99"/>
      <c r="P184" s="99"/>
      <c r="Q184" s="75"/>
      <c r="R184" s="115"/>
      <c r="S184" s="116"/>
      <c r="T184" s="72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6">
        <f t="shared" si="7"/>
        <v>0</v>
      </c>
      <c r="AG184" s="106"/>
      <c r="AH184" s="106"/>
      <c r="AI184" s="102">
        <f t="shared" si="8"/>
        <v>0</v>
      </c>
      <c r="AJ184" s="3"/>
      <c r="AK184" s="100"/>
      <c r="AL184" s="3"/>
      <c r="AM184" s="100"/>
      <c r="AN184" s="100"/>
      <c r="AO184" s="3"/>
      <c r="AP184" s="3"/>
      <c r="AQ184" s="3"/>
      <c r="BD184" s="101"/>
    </row>
    <row r="185" spans="1:56" s="1" customFormat="1" ht="15" customHeight="1">
      <c r="A185" s="25"/>
      <c r="B185" s="97"/>
      <c r="C185" s="97"/>
      <c r="D185" s="73"/>
      <c r="E185" s="73"/>
      <c r="F185" s="25"/>
      <c r="G185" s="46"/>
      <c r="H185" s="24"/>
      <c r="I185" s="72"/>
      <c r="J185" s="73"/>
      <c r="K185" s="73"/>
      <c r="L185" s="73"/>
      <c r="M185" s="73"/>
      <c r="N185" s="98"/>
      <c r="O185" s="99"/>
      <c r="P185" s="99"/>
      <c r="Q185" s="75"/>
      <c r="R185" s="115"/>
      <c r="S185" s="116"/>
      <c r="T185" s="72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6">
        <f t="shared" si="7"/>
        <v>0</v>
      </c>
      <c r="AG185" s="106"/>
      <c r="AH185" s="106"/>
      <c r="AI185" s="102">
        <f t="shared" si="8"/>
        <v>0</v>
      </c>
      <c r="AJ185" s="3"/>
      <c r="AK185" s="100"/>
      <c r="AL185" s="3"/>
      <c r="AM185" s="100"/>
      <c r="AN185" s="100"/>
      <c r="AO185" s="3"/>
      <c r="AP185" s="3"/>
      <c r="AQ185" s="3"/>
      <c r="BD185" s="101"/>
    </row>
    <row r="186" spans="1:56" s="1" customFormat="1" ht="15" customHeight="1">
      <c r="A186" s="25"/>
      <c r="B186" s="97"/>
      <c r="C186" s="97"/>
      <c r="D186" s="73"/>
      <c r="E186" s="73"/>
      <c r="F186" s="25"/>
      <c r="G186" s="46"/>
      <c r="H186" s="24"/>
      <c r="I186" s="72"/>
      <c r="J186" s="73"/>
      <c r="K186" s="73"/>
      <c r="L186" s="73"/>
      <c r="M186" s="73"/>
      <c r="N186" s="98"/>
      <c r="O186" s="99"/>
      <c r="P186" s="99"/>
      <c r="Q186" s="75"/>
      <c r="R186" s="115"/>
      <c r="S186" s="116"/>
      <c r="T186" s="72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6">
        <f t="shared" si="7"/>
        <v>0</v>
      </c>
      <c r="AG186" s="106"/>
      <c r="AH186" s="106"/>
      <c r="AI186" s="102">
        <f t="shared" si="8"/>
        <v>0</v>
      </c>
      <c r="AJ186" s="3"/>
      <c r="AK186" s="100"/>
      <c r="AL186" s="3"/>
      <c r="AM186" s="100"/>
      <c r="AN186" s="100"/>
      <c r="AO186" s="3"/>
      <c r="AP186" s="3"/>
      <c r="AQ186" s="3"/>
      <c r="BD186" s="101"/>
    </row>
    <row r="187" spans="1:56" s="1" customFormat="1" ht="15" customHeight="1">
      <c r="A187" s="25"/>
      <c r="B187" s="97"/>
      <c r="C187" s="97"/>
      <c r="D187" s="73"/>
      <c r="E187" s="73"/>
      <c r="F187" s="25"/>
      <c r="G187" s="46"/>
      <c r="H187" s="24"/>
      <c r="I187" s="72"/>
      <c r="J187" s="73"/>
      <c r="K187" s="73"/>
      <c r="L187" s="73"/>
      <c r="M187" s="73"/>
      <c r="N187" s="98"/>
      <c r="O187" s="99"/>
      <c r="P187" s="99"/>
      <c r="Q187" s="75"/>
      <c r="R187" s="115"/>
      <c r="S187" s="116"/>
      <c r="T187" s="72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6">
        <f t="shared" si="7"/>
        <v>0</v>
      </c>
      <c r="AG187" s="106"/>
      <c r="AH187" s="106"/>
      <c r="AI187" s="102">
        <f t="shared" si="8"/>
        <v>0</v>
      </c>
      <c r="AJ187" s="3"/>
      <c r="AK187" s="100"/>
      <c r="AL187" s="3"/>
      <c r="AM187" s="100"/>
      <c r="AN187" s="100"/>
      <c r="AO187" s="3"/>
      <c r="AP187" s="3"/>
      <c r="AQ187" s="3"/>
      <c r="BD187" s="101"/>
    </row>
    <row r="188" spans="1:56" s="1" customFormat="1" ht="15" customHeight="1">
      <c r="A188" s="25"/>
      <c r="B188" s="97"/>
      <c r="C188" s="97"/>
      <c r="D188" s="73"/>
      <c r="E188" s="73"/>
      <c r="F188" s="25"/>
      <c r="G188" s="46"/>
      <c r="H188" s="24"/>
      <c r="I188" s="72"/>
      <c r="J188" s="73"/>
      <c r="K188" s="73"/>
      <c r="L188" s="73"/>
      <c r="M188" s="73"/>
      <c r="N188" s="98"/>
      <c r="O188" s="99"/>
      <c r="P188" s="99"/>
      <c r="Q188" s="75"/>
      <c r="R188" s="115"/>
      <c r="S188" s="116"/>
      <c r="T188" s="72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6">
        <f t="shared" si="7"/>
        <v>0</v>
      </c>
      <c r="AG188" s="106"/>
      <c r="AH188" s="106"/>
      <c r="AI188" s="102">
        <f t="shared" si="8"/>
        <v>0</v>
      </c>
      <c r="AJ188" s="3"/>
      <c r="AK188" s="100"/>
      <c r="AL188" s="3"/>
      <c r="AM188" s="100"/>
      <c r="AN188" s="100"/>
      <c r="AO188" s="3"/>
      <c r="AP188" s="3"/>
      <c r="AQ188" s="3"/>
      <c r="BD188" s="101"/>
    </row>
    <row r="189" spans="1:56" s="1" customFormat="1" ht="15" customHeight="1">
      <c r="A189" s="25"/>
      <c r="B189" s="97"/>
      <c r="C189" s="97"/>
      <c r="D189" s="73"/>
      <c r="E189" s="73"/>
      <c r="F189" s="25"/>
      <c r="G189" s="46"/>
      <c r="H189" s="24"/>
      <c r="I189" s="72"/>
      <c r="J189" s="73"/>
      <c r="K189" s="73"/>
      <c r="L189" s="73"/>
      <c r="M189" s="73"/>
      <c r="N189" s="98"/>
      <c r="O189" s="99"/>
      <c r="P189" s="99"/>
      <c r="Q189" s="75"/>
      <c r="R189" s="115"/>
      <c r="S189" s="116"/>
      <c r="T189" s="72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6">
        <f t="shared" si="7"/>
        <v>0</v>
      </c>
      <c r="AG189" s="106"/>
      <c r="AH189" s="106"/>
      <c r="AI189" s="102">
        <f t="shared" si="8"/>
        <v>0</v>
      </c>
      <c r="AJ189" s="3"/>
      <c r="AK189" s="100"/>
      <c r="AL189" s="3"/>
      <c r="AM189" s="100"/>
      <c r="AN189" s="100"/>
      <c r="AO189" s="3"/>
      <c r="AP189" s="3"/>
      <c r="AQ189" s="3"/>
      <c r="BD189" s="101"/>
    </row>
    <row r="190" spans="1:56" s="1" customFormat="1" ht="15" customHeight="1">
      <c r="A190" s="25"/>
      <c r="B190" s="97"/>
      <c r="C190" s="97"/>
      <c r="D190" s="73"/>
      <c r="E190" s="73"/>
      <c r="F190" s="25"/>
      <c r="G190" s="46"/>
      <c r="H190" s="24"/>
      <c r="I190" s="72"/>
      <c r="J190" s="73"/>
      <c r="K190" s="73"/>
      <c r="L190" s="73"/>
      <c r="M190" s="73"/>
      <c r="N190" s="98"/>
      <c r="O190" s="99"/>
      <c r="P190" s="99"/>
      <c r="Q190" s="75"/>
      <c r="R190" s="115"/>
      <c r="S190" s="116"/>
      <c r="T190" s="72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6">
        <f t="shared" si="7"/>
        <v>0</v>
      </c>
      <c r="AG190" s="106"/>
      <c r="AH190" s="106"/>
      <c r="AI190" s="102">
        <f t="shared" si="8"/>
        <v>0</v>
      </c>
      <c r="AJ190" s="3"/>
      <c r="AK190" s="100"/>
      <c r="AL190" s="3"/>
      <c r="AM190" s="100"/>
      <c r="AN190" s="100"/>
      <c r="AO190" s="3"/>
      <c r="AP190" s="3"/>
      <c r="AQ190" s="3"/>
      <c r="BD190" s="101"/>
    </row>
    <row r="191" spans="1:56" s="1" customFormat="1" ht="15" customHeight="1">
      <c r="A191" s="25"/>
      <c r="B191" s="97"/>
      <c r="C191" s="97"/>
      <c r="D191" s="73"/>
      <c r="E191" s="73"/>
      <c r="F191" s="25"/>
      <c r="G191" s="46"/>
      <c r="H191" s="24"/>
      <c r="I191" s="72"/>
      <c r="J191" s="73"/>
      <c r="K191" s="73"/>
      <c r="L191" s="73"/>
      <c r="M191" s="73"/>
      <c r="N191" s="98"/>
      <c r="O191" s="99"/>
      <c r="P191" s="99"/>
      <c r="Q191" s="75"/>
      <c r="R191" s="115"/>
      <c r="S191" s="116"/>
      <c r="T191" s="72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6">
        <f t="shared" si="7"/>
        <v>0</v>
      </c>
      <c r="AG191" s="106"/>
      <c r="AH191" s="106"/>
      <c r="AI191" s="102">
        <f t="shared" si="8"/>
        <v>0</v>
      </c>
      <c r="AJ191" s="3"/>
      <c r="AK191" s="100"/>
      <c r="AL191" s="3"/>
      <c r="AM191" s="100"/>
      <c r="AN191" s="100"/>
      <c r="AO191" s="3"/>
      <c r="AP191" s="3"/>
      <c r="AQ191" s="3"/>
      <c r="BD191" s="101"/>
    </row>
    <row r="192" spans="1:56" s="1" customFormat="1" ht="15" customHeight="1">
      <c r="A192" s="25"/>
      <c r="B192" s="97"/>
      <c r="C192" s="97"/>
      <c r="D192" s="73"/>
      <c r="E192" s="73"/>
      <c r="F192" s="25"/>
      <c r="G192" s="46"/>
      <c r="H192" s="24"/>
      <c r="I192" s="72"/>
      <c r="J192" s="73"/>
      <c r="K192" s="73"/>
      <c r="L192" s="73"/>
      <c r="M192" s="73"/>
      <c r="N192" s="98"/>
      <c r="O192" s="99"/>
      <c r="P192" s="99"/>
      <c r="Q192" s="75"/>
      <c r="R192" s="115"/>
      <c r="S192" s="116"/>
      <c r="T192" s="72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6">
        <f t="shared" si="7"/>
        <v>0</v>
      </c>
      <c r="AG192" s="106"/>
      <c r="AH192" s="106"/>
      <c r="AI192" s="102">
        <f t="shared" si="8"/>
        <v>0</v>
      </c>
      <c r="AJ192" s="3"/>
      <c r="AK192" s="100"/>
      <c r="AL192" s="3"/>
      <c r="AM192" s="100"/>
      <c r="AN192" s="100"/>
      <c r="AO192" s="3"/>
      <c r="AP192" s="3"/>
      <c r="AQ192" s="3"/>
      <c r="BD192" s="101"/>
    </row>
    <row r="193" spans="1:56" s="1" customFormat="1" ht="15" customHeight="1">
      <c r="A193" s="25"/>
      <c r="B193" s="97"/>
      <c r="C193" s="97"/>
      <c r="D193" s="73"/>
      <c r="E193" s="73"/>
      <c r="F193" s="25"/>
      <c r="G193" s="46"/>
      <c r="H193" s="24"/>
      <c r="I193" s="72"/>
      <c r="J193" s="73"/>
      <c r="K193" s="73"/>
      <c r="L193" s="73"/>
      <c r="M193" s="73"/>
      <c r="N193" s="98"/>
      <c r="O193" s="99"/>
      <c r="P193" s="99"/>
      <c r="Q193" s="75"/>
      <c r="R193" s="115"/>
      <c r="S193" s="116"/>
      <c r="T193" s="72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6">
        <f t="shared" si="7"/>
        <v>0</v>
      </c>
      <c r="AG193" s="106"/>
      <c r="AH193" s="106"/>
      <c r="AI193" s="102">
        <f t="shared" si="8"/>
        <v>0</v>
      </c>
      <c r="AJ193" s="3"/>
      <c r="AK193" s="100"/>
      <c r="AL193" s="3"/>
      <c r="AM193" s="100"/>
      <c r="AN193" s="100"/>
      <c r="AO193" s="3"/>
      <c r="AP193" s="3"/>
      <c r="AQ193" s="3"/>
      <c r="BD193" s="101"/>
    </row>
    <row r="194" spans="1:56" s="1" customFormat="1" ht="15" customHeight="1">
      <c r="A194" s="25"/>
      <c r="B194" s="97"/>
      <c r="C194" s="97"/>
      <c r="D194" s="73"/>
      <c r="E194" s="73"/>
      <c r="F194" s="25"/>
      <c r="G194" s="46"/>
      <c r="H194" s="24"/>
      <c r="I194" s="72"/>
      <c r="J194" s="73"/>
      <c r="K194" s="73"/>
      <c r="L194" s="73"/>
      <c r="M194" s="73"/>
      <c r="N194" s="98"/>
      <c r="O194" s="99"/>
      <c r="P194" s="99"/>
      <c r="Q194" s="75"/>
      <c r="R194" s="115"/>
      <c r="S194" s="116"/>
      <c r="T194" s="72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6">
        <f t="shared" si="7"/>
        <v>0</v>
      </c>
      <c r="AG194" s="106"/>
      <c r="AH194" s="106"/>
      <c r="AI194" s="102">
        <f t="shared" si="8"/>
        <v>0</v>
      </c>
      <c r="AJ194" s="3"/>
      <c r="AK194" s="100"/>
      <c r="AL194" s="3"/>
      <c r="AM194" s="100"/>
      <c r="AN194" s="100"/>
      <c r="AO194" s="3"/>
      <c r="AP194" s="3"/>
      <c r="AQ194" s="3"/>
      <c r="BD194" s="101"/>
    </row>
    <row r="195" spans="1:56" s="1" customFormat="1" ht="15" customHeight="1">
      <c r="A195" s="25"/>
      <c r="B195" s="97"/>
      <c r="C195" s="97"/>
      <c r="D195" s="73"/>
      <c r="E195" s="73"/>
      <c r="F195" s="25"/>
      <c r="G195" s="46"/>
      <c r="H195" s="24"/>
      <c r="I195" s="72"/>
      <c r="J195" s="73"/>
      <c r="K195" s="73"/>
      <c r="L195" s="73"/>
      <c r="M195" s="73"/>
      <c r="N195" s="98"/>
      <c r="O195" s="99"/>
      <c r="P195" s="99"/>
      <c r="Q195" s="75"/>
      <c r="R195" s="115"/>
      <c r="S195" s="116"/>
      <c r="T195" s="72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6">
        <f t="shared" si="7"/>
        <v>0</v>
      </c>
      <c r="AG195" s="106"/>
      <c r="AH195" s="106"/>
      <c r="AI195" s="102">
        <f t="shared" si="8"/>
        <v>0</v>
      </c>
      <c r="AJ195" s="3"/>
      <c r="AK195" s="100"/>
      <c r="AL195" s="3"/>
      <c r="AM195" s="100"/>
      <c r="AN195" s="100"/>
      <c r="AO195" s="3"/>
      <c r="AP195" s="3"/>
      <c r="AQ195" s="3"/>
      <c r="BD195" s="101"/>
    </row>
    <row r="196" spans="1:56" s="1" customFormat="1" ht="15" customHeight="1">
      <c r="A196" s="25"/>
      <c r="B196" s="97"/>
      <c r="C196" s="97"/>
      <c r="D196" s="73"/>
      <c r="E196" s="73"/>
      <c r="F196" s="25"/>
      <c r="G196" s="46"/>
      <c r="H196" s="24"/>
      <c r="I196" s="72"/>
      <c r="J196" s="73"/>
      <c r="K196" s="73"/>
      <c r="L196" s="73"/>
      <c r="M196" s="73"/>
      <c r="N196" s="98"/>
      <c r="O196" s="99"/>
      <c r="P196" s="99"/>
      <c r="Q196" s="75"/>
      <c r="R196" s="115"/>
      <c r="S196" s="116"/>
      <c r="T196" s="72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6">
        <f t="shared" si="7"/>
        <v>0</v>
      </c>
      <c r="AG196" s="106"/>
      <c r="AH196" s="106"/>
      <c r="AI196" s="102">
        <f t="shared" si="8"/>
        <v>0</v>
      </c>
      <c r="AJ196" s="3"/>
      <c r="AK196" s="100"/>
      <c r="AL196" s="3"/>
      <c r="AM196" s="100"/>
      <c r="AN196" s="100"/>
      <c r="AO196" s="3"/>
      <c r="AP196" s="3"/>
      <c r="AQ196" s="3"/>
      <c r="BD196" s="101"/>
    </row>
    <row r="197" spans="1:56" s="1" customFormat="1" ht="15" customHeight="1">
      <c r="A197" s="25"/>
      <c r="B197" s="97"/>
      <c r="C197" s="97"/>
      <c r="D197" s="73"/>
      <c r="E197" s="73"/>
      <c r="F197" s="25"/>
      <c r="G197" s="46"/>
      <c r="H197" s="24"/>
      <c r="I197" s="72"/>
      <c r="J197" s="73"/>
      <c r="K197" s="73"/>
      <c r="L197" s="73"/>
      <c r="M197" s="73"/>
      <c r="N197" s="98"/>
      <c r="O197" s="99"/>
      <c r="P197" s="99"/>
      <c r="Q197" s="75"/>
      <c r="R197" s="115"/>
      <c r="S197" s="116"/>
      <c r="T197" s="72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6">
        <f t="shared" si="7"/>
        <v>0</v>
      </c>
      <c r="AG197" s="106"/>
      <c r="AH197" s="106"/>
      <c r="AI197" s="102">
        <f t="shared" si="8"/>
        <v>0</v>
      </c>
      <c r="AJ197" s="3"/>
      <c r="AK197" s="100"/>
      <c r="AL197" s="3"/>
      <c r="AM197" s="100"/>
      <c r="AN197" s="100"/>
      <c r="AO197" s="3"/>
      <c r="AP197" s="3"/>
      <c r="AQ197" s="3"/>
      <c r="BD197" s="101"/>
    </row>
    <row r="198" spans="1:56" s="1" customFormat="1" ht="15" customHeight="1">
      <c r="A198" s="25"/>
      <c r="B198" s="97"/>
      <c r="C198" s="97"/>
      <c r="D198" s="73"/>
      <c r="E198" s="73"/>
      <c r="F198" s="25"/>
      <c r="G198" s="46"/>
      <c r="H198" s="24"/>
      <c r="I198" s="72"/>
      <c r="J198" s="73"/>
      <c r="K198" s="73"/>
      <c r="L198" s="73"/>
      <c r="M198" s="73"/>
      <c r="N198" s="98"/>
      <c r="O198" s="99"/>
      <c r="P198" s="99"/>
      <c r="Q198" s="75"/>
      <c r="R198" s="115"/>
      <c r="S198" s="116"/>
      <c r="T198" s="72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6">
        <f t="shared" si="7"/>
        <v>0</v>
      </c>
      <c r="AG198" s="106"/>
      <c r="AH198" s="106"/>
      <c r="AI198" s="102">
        <f t="shared" si="8"/>
        <v>0</v>
      </c>
      <c r="AJ198" s="3"/>
      <c r="AK198" s="100"/>
      <c r="AL198" s="3"/>
      <c r="AM198" s="100"/>
      <c r="AN198" s="100"/>
      <c r="AO198" s="3"/>
      <c r="AP198" s="3"/>
      <c r="AQ198" s="3"/>
      <c r="BD198" s="101"/>
    </row>
    <row r="199" spans="1:56" s="1" customFormat="1" ht="15" customHeight="1">
      <c r="A199" s="25"/>
      <c r="B199" s="97"/>
      <c r="C199" s="97"/>
      <c r="D199" s="73"/>
      <c r="E199" s="73"/>
      <c r="F199" s="25"/>
      <c r="G199" s="46"/>
      <c r="H199" s="24"/>
      <c r="I199" s="72"/>
      <c r="J199" s="73"/>
      <c r="K199" s="73"/>
      <c r="L199" s="73"/>
      <c r="M199" s="73"/>
      <c r="N199" s="98"/>
      <c r="O199" s="99"/>
      <c r="P199" s="99"/>
      <c r="Q199" s="75"/>
      <c r="R199" s="115"/>
      <c r="S199" s="116"/>
      <c r="T199" s="72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6">
        <f t="shared" si="7"/>
        <v>0</v>
      </c>
      <c r="AG199" s="106"/>
      <c r="AH199" s="106"/>
      <c r="AI199" s="102">
        <f t="shared" si="8"/>
        <v>0</v>
      </c>
      <c r="AJ199" s="3"/>
      <c r="AK199" s="100"/>
      <c r="AL199" s="3"/>
      <c r="AM199" s="100"/>
      <c r="AN199" s="100"/>
      <c r="AO199" s="3"/>
      <c r="AP199" s="3"/>
      <c r="AQ199" s="3"/>
      <c r="BD199" s="101"/>
    </row>
    <row r="200" spans="1:56" s="1" customFormat="1" ht="15" customHeight="1">
      <c r="A200" s="25"/>
      <c r="B200" s="97"/>
      <c r="C200" s="97"/>
      <c r="D200" s="73"/>
      <c r="E200" s="73"/>
      <c r="F200" s="25"/>
      <c r="G200" s="46"/>
      <c r="H200" s="24"/>
      <c r="I200" s="72"/>
      <c r="J200" s="73"/>
      <c r="K200" s="73"/>
      <c r="L200" s="73"/>
      <c r="M200" s="73"/>
      <c r="N200" s="98"/>
      <c r="O200" s="99"/>
      <c r="P200" s="99"/>
      <c r="Q200" s="75"/>
      <c r="R200" s="115"/>
      <c r="S200" s="116"/>
      <c r="T200" s="72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6">
        <f t="shared" si="7"/>
        <v>0</v>
      </c>
      <c r="AG200" s="106"/>
      <c r="AH200" s="106"/>
      <c r="AI200" s="102">
        <f t="shared" si="8"/>
        <v>0</v>
      </c>
      <c r="AJ200" s="3"/>
      <c r="AK200" s="100"/>
      <c r="AL200" s="3"/>
      <c r="AM200" s="100"/>
      <c r="AN200" s="100"/>
      <c r="AO200" s="3"/>
      <c r="AP200" s="3"/>
      <c r="AQ200" s="3"/>
      <c r="BD200" s="101"/>
    </row>
    <row r="201" spans="1:56" s="1" customFormat="1" ht="15" customHeight="1">
      <c r="A201" s="25"/>
      <c r="B201" s="97"/>
      <c r="C201" s="97"/>
      <c r="D201" s="73"/>
      <c r="E201" s="73"/>
      <c r="F201" s="25"/>
      <c r="G201" s="46"/>
      <c r="H201" s="24"/>
      <c r="I201" s="72"/>
      <c r="J201" s="73"/>
      <c r="K201" s="73"/>
      <c r="L201" s="73"/>
      <c r="M201" s="73"/>
      <c r="N201" s="98"/>
      <c r="O201" s="99"/>
      <c r="P201" s="99"/>
      <c r="Q201" s="75"/>
      <c r="R201" s="115"/>
      <c r="S201" s="116"/>
      <c r="T201" s="72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6">
        <f t="shared" si="7"/>
        <v>0</v>
      </c>
      <c r="AG201" s="106"/>
      <c r="AH201" s="106"/>
      <c r="AI201" s="102">
        <f t="shared" si="8"/>
        <v>0</v>
      </c>
      <c r="AJ201" s="3"/>
      <c r="AK201" s="100"/>
      <c r="AL201" s="3"/>
      <c r="AM201" s="100"/>
      <c r="AN201" s="100"/>
      <c r="AO201" s="3"/>
      <c r="AP201" s="3"/>
      <c r="AQ201" s="3"/>
      <c r="BD201" s="101"/>
    </row>
    <row r="202" spans="1:56" s="1" customFormat="1" ht="15" customHeight="1">
      <c r="A202" s="25"/>
      <c r="B202" s="97"/>
      <c r="C202" s="97"/>
      <c r="D202" s="73"/>
      <c r="E202" s="73"/>
      <c r="F202" s="25"/>
      <c r="G202" s="46"/>
      <c r="H202" s="24"/>
      <c r="I202" s="72"/>
      <c r="J202" s="73"/>
      <c r="K202" s="73"/>
      <c r="L202" s="73"/>
      <c r="M202" s="73"/>
      <c r="N202" s="98"/>
      <c r="O202" s="99"/>
      <c r="P202" s="99"/>
      <c r="Q202" s="75"/>
      <c r="R202" s="115"/>
      <c r="S202" s="116"/>
      <c r="T202" s="72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6">
        <f t="shared" si="7"/>
        <v>0</v>
      </c>
      <c r="AG202" s="106"/>
      <c r="AH202" s="106"/>
      <c r="AI202" s="102">
        <f t="shared" si="8"/>
        <v>0</v>
      </c>
      <c r="AJ202" s="3"/>
      <c r="AK202" s="100"/>
      <c r="AL202" s="3"/>
      <c r="AM202" s="100"/>
      <c r="AN202" s="100"/>
      <c r="AO202" s="3"/>
      <c r="AP202" s="3"/>
      <c r="AQ202" s="3"/>
      <c r="BD202" s="101"/>
    </row>
    <row r="203" spans="1:56" s="1" customFormat="1" ht="15" customHeight="1">
      <c r="A203" s="25"/>
      <c r="B203" s="97"/>
      <c r="C203" s="97"/>
      <c r="D203" s="73"/>
      <c r="E203" s="73"/>
      <c r="F203" s="25"/>
      <c r="G203" s="46"/>
      <c r="H203" s="24"/>
      <c r="I203" s="72"/>
      <c r="J203" s="73"/>
      <c r="K203" s="73"/>
      <c r="L203" s="73"/>
      <c r="M203" s="73"/>
      <c r="N203" s="98"/>
      <c r="O203" s="99"/>
      <c r="P203" s="99"/>
      <c r="Q203" s="75"/>
      <c r="R203" s="115"/>
      <c r="S203" s="116"/>
      <c r="T203" s="72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6">
        <f t="shared" si="7"/>
        <v>0</v>
      </c>
      <c r="AG203" s="106"/>
      <c r="AH203" s="106"/>
      <c r="AI203" s="102">
        <f t="shared" si="8"/>
        <v>0</v>
      </c>
      <c r="AJ203" s="3"/>
      <c r="AK203" s="100"/>
      <c r="AL203" s="3"/>
      <c r="AM203" s="100"/>
      <c r="AN203" s="100"/>
      <c r="AO203" s="3"/>
      <c r="AP203" s="3"/>
      <c r="AQ203" s="3"/>
      <c r="BD203" s="101"/>
    </row>
    <row r="204" spans="1:56" s="1" customFormat="1" ht="15" customHeight="1">
      <c r="A204" s="25"/>
      <c r="B204" s="97"/>
      <c r="C204" s="97"/>
      <c r="D204" s="73"/>
      <c r="E204" s="73"/>
      <c r="F204" s="25"/>
      <c r="G204" s="46"/>
      <c r="H204" s="24"/>
      <c r="I204" s="72"/>
      <c r="J204" s="73"/>
      <c r="K204" s="73"/>
      <c r="L204" s="73"/>
      <c r="M204" s="73"/>
      <c r="N204" s="98"/>
      <c r="O204" s="99"/>
      <c r="P204" s="99"/>
      <c r="Q204" s="75"/>
      <c r="R204" s="115"/>
      <c r="S204" s="116"/>
      <c r="T204" s="72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6">
        <f t="shared" si="7"/>
        <v>0</v>
      </c>
      <c r="AG204" s="106"/>
      <c r="AH204" s="106"/>
      <c r="AI204" s="102">
        <f t="shared" si="8"/>
        <v>0</v>
      </c>
      <c r="AJ204" s="3"/>
      <c r="AK204" s="100"/>
      <c r="AL204" s="3"/>
      <c r="AM204" s="100"/>
      <c r="AN204" s="100"/>
      <c r="AO204" s="3"/>
      <c r="AP204" s="3"/>
      <c r="AQ204" s="3"/>
      <c r="BD204" s="101"/>
    </row>
    <row r="205" spans="1:56" s="1" customFormat="1" ht="15" customHeight="1">
      <c r="A205" s="25"/>
      <c r="B205" s="97"/>
      <c r="C205" s="97"/>
      <c r="D205" s="73"/>
      <c r="E205" s="73"/>
      <c r="F205" s="25"/>
      <c r="G205" s="46"/>
      <c r="H205" s="24"/>
      <c r="I205" s="72"/>
      <c r="J205" s="73"/>
      <c r="K205" s="73"/>
      <c r="L205" s="73"/>
      <c r="M205" s="73"/>
      <c r="N205" s="98"/>
      <c r="O205" s="99"/>
      <c r="P205" s="99"/>
      <c r="Q205" s="75"/>
      <c r="R205" s="115"/>
      <c r="S205" s="116"/>
      <c r="T205" s="72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6">
        <f t="shared" si="7"/>
        <v>0</v>
      </c>
      <c r="AG205" s="106"/>
      <c r="AH205" s="106"/>
      <c r="AI205" s="102">
        <f t="shared" si="8"/>
        <v>0</v>
      </c>
      <c r="AJ205" s="3"/>
      <c r="AK205" s="100"/>
      <c r="AL205" s="3"/>
      <c r="AM205" s="100"/>
      <c r="AN205" s="100"/>
      <c r="AO205" s="3"/>
      <c r="AP205" s="3"/>
      <c r="AQ205" s="3"/>
      <c r="BD205" s="101"/>
    </row>
    <row r="206" spans="1:56" s="1" customFormat="1" ht="15" customHeight="1">
      <c r="A206" s="25"/>
      <c r="B206" s="97"/>
      <c r="C206" s="97"/>
      <c r="D206" s="73"/>
      <c r="E206" s="73"/>
      <c r="F206" s="25"/>
      <c r="G206" s="46"/>
      <c r="H206" s="24"/>
      <c r="I206" s="72"/>
      <c r="J206" s="73"/>
      <c r="K206" s="73"/>
      <c r="L206" s="73"/>
      <c r="M206" s="73"/>
      <c r="N206" s="98"/>
      <c r="O206" s="99"/>
      <c r="P206" s="99"/>
      <c r="Q206" s="75"/>
      <c r="R206" s="115"/>
      <c r="S206" s="116"/>
      <c r="T206" s="72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6">
        <f t="shared" si="7"/>
        <v>0</v>
      </c>
      <c r="AG206" s="106"/>
      <c r="AH206" s="106"/>
      <c r="AI206" s="102">
        <f t="shared" si="8"/>
        <v>0</v>
      </c>
      <c r="AJ206" s="3"/>
      <c r="AK206" s="100"/>
      <c r="AL206" s="3"/>
      <c r="AM206" s="100"/>
      <c r="AN206" s="100"/>
      <c r="AO206" s="3"/>
      <c r="AP206" s="3"/>
      <c r="AQ206" s="3"/>
      <c r="BD206" s="101"/>
    </row>
    <row r="207" spans="1:56" s="1" customFormat="1" ht="15" customHeight="1">
      <c r="A207" s="25"/>
      <c r="B207" s="97"/>
      <c r="C207" s="97"/>
      <c r="D207" s="73"/>
      <c r="E207" s="73"/>
      <c r="F207" s="25"/>
      <c r="G207" s="46"/>
      <c r="H207" s="24"/>
      <c r="I207" s="72"/>
      <c r="J207" s="73"/>
      <c r="K207" s="73"/>
      <c r="L207" s="73"/>
      <c r="M207" s="73"/>
      <c r="N207" s="98"/>
      <c r="O207" s="99"/>
      <c r="P207" s="99"/>
      <c r="Q207" s="75"/>
      <c r="R207" s="115"/>
      <c r="S207" s="116"/>
      <c r="T207" s="72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6">
        <f t="shared" si="7"/>
        <v>0</v>
      </c>
      <c r="AG207" s="106"/>
      <c r="AH207" s="106"/>
      <c r="AI207" s="102">
        <f t="shared" si="8"/>
        <v>0</v>
      </c>
      <c r="AJ207" s="3"/>
      <c r="AK207" s="100"/>
      <c r="AL207" s="3"/>
      <c r="AM207" s="100"/>
      <c r="AN207" s="100"/>
      <c r="AO207" s="3"/>
      <c r="AP207" s="3"/>
      <c r="AQ207" s="3"/>
      <c r="BD207" s="101"/>
    </row>
    <row r="208" spans="1:56" s="1" customFormat="1" ht="15" customHeight="1">
      <c r="A208" s="25"/>
      <c r="B208" s="97"/>
      <c r="C208" s="97"/>
      <c r="D208" s="73"/>
      <c r="E208" s="73"/>
      <c r="F208" s="25"/>
      <c r="G208" s="46"/>
      <c r="H208" s="24"/>
      <c r="I208" s="72"/>
      <c r="J208" s="73"/>
      <c r="K208" s="73"/>
      <c r="L208" s="73"/>
      <c r="M208" s="73"/>
      <c r="N208" s="98"/>
      <c r="O208" s="99"/>
      <c r="P208" s="99"/>
      <c r="Q208" s="75"/>
      <c r="R208" s="115"/>
      <c r="S208" s="116"/>
      <c r="T208" s="72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6">
        <f t="shared" si="7"/>
        <v>0</v>
      </c>
      <c r="AG208" s="106"/>
      <c r="AH208" s="106"/>
      <c r="AI208" s="102">
        <f t="shared" si="8"/>
        <v>0</v>
      </c>
      <c r="AJ208" s="3"/>
      <c r="AK208" s="100"/>
      <c r="AL208" s="3"/>
      <c r="AM208" s="100"/>
      <c r="AN208" s="100"/>
      <c r="AO208" s="3"/>
      <c r="AP208" s="3"/>
      <c r="AQ208" s="3"/>
      <c r="BD208" s="101"/>
    </row>
    <row r="209" spans="1:56" s="1" customFormat="1" ht="15" customHeight="1">
      <c r="A209" s="25"/>
      <c r="B209" s="97"/>
      <c r="C209" s="97"/>
      <c r="D209" s="73"/>
      <c r="E209" s="73"/>
      <c r="F209" s="25"/>
      <c r="G209" s="46"/>
      <c r="H209" s="24"/>
      <c r="I209" s="72"/>
      <c r="J209" s="73"/>
      <c r="K209" s="73"/>
      <c r="L209" s="73"/>
      <c r="M209" s="73"/>
      <c r="N209" s="98"/>
      <c r="O209" s="99"/>
      <c r="P209" s="99"/>
      <c r="Q209" s="75"/>
      <c r="R209" s="115"/>
      <c r="S209" s="116"/>
      <c r="T209" s="72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6">
        <f t="shared" si="7"/>
        <v>0</v>
      </c>
      <c r="AG209" s="106"/>
      <c r="AH209" s="106"/>
      <c r="AI209" s="102">
        <f t="shared" si="8"/>
        <v>0</v>
      </c>
      <c r="AJ209" s="3"/>
      <c r="AK209" s="100"/>
      <c r="AL209" s="3"/>
      <c r="AM209" s="100"/>
      <c r="AN209" s="100"/>
      <c r="AO209" s="3"/>
      <c r="AP209" s="3"/>
      <c r="AQ209" s="3"/>
      <c r="BD209" s="101"/>
    </row>
    <row r="210" spans="1:56" s="1" customFormat="1" ht="15" customHeight="1">
      <c r="A210" s="25"/>
      <c r="B210" s="97"/>
      <c r="C210" s="97"/>
      <c r="D210" s="73"/>
      <c r="E210" s="73"/>
      <c r="F210" s="25"/>
      <c r="G210" s="46"/>
      <c r="H210" s="24"/>
      <c r="I210" s="72"/>
      <c r="J210" s="73"/>
      <c r="K210" s="73"/>
      <c r="L210" s="73"/>
      <c r="M210" s="73"/>
      <c r="N210" s="98"/>
      <c r="O210" s="99"/>
      <c r="P210" s="99"/>
      <c r="Q210" s="75"/>
      <c r="R210" s="115"/>
      <c r="S210" s="116"/>
      <c r="T210" s="72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6">
        <f t="shared" si="7"/>
        <v>0</v>
      </c>
      <c r="AG210" s="106"/>
      <c r="AH210" s="106"/>
      <c r="AI210" s="102">
        <f t="shared" si="8"/>
        <v>0</v>
      </c>
      <c r="AJ210" s="3"/>
      <c r="AK210" s="100"/>
      <c r="AL210" s="3"/>
      <c r="AM210" s="100"/>
      <c r="AN210" s="100"/>
      <c r="AO210" s="3"/>
      <c r="AP210" s="3"/>
      <c r="AQ210" s="3"/>
      <c r="BD210" s="101"/>
    </row>
    <row r="211" spans="1:56" s="1" customFormat="1" ht="15" customHeight="1">
      <c r="A211" s="25"/>
      <c r="B211" s="97"/>
      <c r="C211" s="97"/>
      <c r="D211" s="73"/>
      <c r="E211" s="73"/>
      <c r="F211" s="25"/>
      <c r="G211" s="46"/>
      <c r="H211" s="24"/>
      <c r="I211" s="72"/>
      <c r="J211" s="73"/>
      <c r="K211" s="73"/>
      <c r="L211" s="73"/>
      <c r="M211" s="73"/>
      <c r="N211" s="98"/>
      <c r="O211" s="99"/>
      <c r="P211" s="99"/>
      <c r="Q211" s="75"/>
      <c r="R211" s="115"/>
      <c r="S211" s="116"/>
      <c r="T211" s="72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6">
        <f t="shared" si="7"/>
        <v>0</v>
      </c>
      <c r="AG211" s="106"/>
      <c r="AH211" s="106"/>
      <c r="AI211" s="102">
        <f t="shared" si="8"/>
        <v>0</v>
      </c>
      <c r="AJ211" s="3"/>
      <c r="AK211" s="100"/>
      <c r="AL211" s="3"/>
      <c r="AM211" s="100"/>
      <c r="AN211" s="100"/>
      <c r="AO211" s="3"/>
      <c r="AP211" s="3"/>
      <c r="AQ211" s="3"/>
      <c r="BD211" s="101"/>
    </row>
    <row r="212" spans="1:56" s="1" customFormat="1" ht="15" customHeight="1">
      <c r="A212" s="25"/>
      <c r="B212" s="97"/>
      <c r="C212" s="97"/>
      <c r="D212" s="73"/>
      <c r="E212" s="73"/>
      <c r="F212" s="25"/>
      <c r="G212" s="46"/>
      <c r="H212" s="24"/>
      <c r="I212" s="72"/>
      <c r="J212" s="73"/>
      <c r="K212" s="73"/>
      <c r="L212" s="73"/>
      <c r="M212" s="73"/>
      <c r="N212" s="98"/>
      <c r="O212" s="99"/>
      <c r="P212" s="99"/>
      <c r="Q212" s="75"/>
      <c r="R212" s="115"/>
      <c r="S212" s="116"/>
      <c r="T212" s="72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6">
        <f t="shared" si="7"/>
        <v>0</v>
      </c>
      <c r="AG212" s="106"/>
      <c r="AH212" s="106"/>
      <c r="AI212" s="102">
        <f t="shared" si="8"/>
        <v>0</v>
      </c>
      <c r="AJ212" s="3"/>
      <c r="AK212" s="100"/>
      <c r="AL212" s="3"/>
      <c r="AM212" s="100"/>
      <c r="AN212" s="100"/>
      <c r="AO212" s="3"/>
      <c r="AP212" s="3"/>
      <c r="AQ212" s="3"/>
      <c r="BD212" s="101"/>
    </row>
    <row r="213" spans="1:56" s="1" customFormat="1" ht="15" customHeight="1">
      <c r="A213" s="25"/>
      <c r="B213" s="97"/>
      <c r="C213" s="97"/>
      <c r="D213" s="73"/>
      <c r="E213" s="73"/>
      <c r="F213" s="25"/>
      <c r="G213" s="46"/>
      <c r="H213" s="24"/>
      <c r="I213" s="72"/>
      <c r="J213" s="73"/>
      <c r="K213" s="73"/>
      <c r="L213" s="73"/>
      <c r="M213" s="73"/>
      <c r="N213" s="98"/>
      <c r="O213" s="99"/>
      <c r="P213" s="99"/>
      <c r="Q213" s="75"/>
      <c r="R213" s="115"/>
      <c r="S213" s="116"/>
      <c r="T213" s="72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6">
        <f t="shared" si="7"/>
        <v>0</v>
      </c>
      <c r="AG213" s="106"/>
      <c r="AH213" s="106"/>
      <c r="AI213" s="102">
        <f t="shared" si="8"/>
        <v>0</v>
      </c>
      <c r="AJ213" s="3"/>
      <c r="AK213" s="100"/>
      <c r="AL213" s="3"/>
      <c r="AM213" s="100"/>
      <c r="AN213" s="100"/>
      <c r="AO213" s="3"/>
      <c r="AP213" s="3"/>
      <c r="AQ213" s="3"/>
      <c r="BD213" s="101"/>
    </row>
    <row r="214" spans="1:56" s="1" customFormat="1" ht="15" customHeight="1">
      <c r="A214" s="25"/>
      <c r="B214" s="97"/>
      <c r="C214" s="97"/>
      <c r="D214" s="73"/>
      <c r="E214" s="73"/>
      <c r="F214" s="25"/>
      <c r="G214" s="46"/>
      <c r="H214" s="24"/>
      <c r="I214" s="72"/>
      <c r="J214" s="73"/>
      <c r="K214" s="73"/>
      <c r="L214" s="73"/>
      <c r="M214" s="73"/>
      <c r="N214" s="98"/>
      <c r="O214" s="99"/>
      <c r="P214" s="99"/>
      <c r="Q214" s="75"/>
      <c r="R214" s="115"/>
      <c r="S214" s="116"/>
      <c r="T214" s="72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6">
        <f t="shared" si="7"/>
        <v>0</v>
      </c>
      <c r="AG214" s="106"/>
      <c r="AH214" s="106"/>
      <c r="AI214" s="102">
        <f t="shared" si="8"/>
        <v>0</v>
      </c>
      <c r="AJ214" s="3"/>
      <c r="AK214" s="100"/>
      <c r="AL214" s="3"/>
      <c r="AM214" s="100"/>
      <c r="AN214" s="100"/>
      <c r="AO214" s="3"/>
      <c r="AP214" s="3"/>
      <c r="AQ214" s="3"/>
      <c r="BD214" s="101"/>
    </row>
    <row r="215" spans="1:56" s="1" customFormat="1" ht="15" customHeight="1">
      <c r="A215" s="25"/>
      <c r="B215" s="97"/>
      <c r="C215" s="97"/>
      <c r="D215" s="73"/>
      <c r="E215" s="73"/>
      <c r="F215" s="25"/>
      <c r="G215" s="46"/>
      <c r="H215" s="24"/>
      <c r="I215" s="72"/>
      <c r="J215" s="73"/>
      <c r="K215" s="73"/>
      <c r="L215" s="73"/>
      <c r="M215" s="73"/>
      <c r="N215" s="98"/>
      <c r="O215" s="99"/>
      <c r="P215" s="99"/>
      <c r="Q215" s="75"/>
      <c r="R215" s="115"/>
      <c r="S215" s="116"/>
      <c r="T215" s="72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6">
        <f t="shared" si="7"/>
        <v>0</v>
      </c>
      <c r="AG215" s="106"/>
      <c r="AH215" s="106"/>
      <c r="AI215" s="102">
        <f t="shared" si="8"/>
        <v>0</v>
      </c>
      <c r="AJ215" s="3"/>
      <c r="AK215" s="100"/>
      <c r="AL215" s="3"/>
      <c r="AM215" s="100"/>
      <c r="AN215" s="100"/>
      <c r="AO215" s="3"/>
      <c r="AP215" s="3"/>
      <c r="AQ215" s="3"/>
      <c r="BD215" s="101"/>
    </row>
    <row r="216" spans="1:56" s="1" customFormat="1" ht="15" customHeight="1">
      <c r="A216" s="25"/>
      <c r="B216" s="97"/>
      <c r="C216" s="97"/>
      <c r="D216" s="73"/>
      <c r="E216" s="73"/>
      <c r="F216" s="25"/>
      <c r="G216" s="46"/>
      <c r="H216" s="24"/>
      <c r="I216" s="72"/>
      <c r="J216" s="73"/>
      <c r="K216" s="73"/>
      <c r="L216" s="73"/>
      <c r="M216" s="73"/>
      <c r="N216" s="98"/>
      <c r="O216" s="99"/>
      <c r="P216" s="99"/>
      <c r="Q216" s="75"/>
      <c r="R216" s="115"/>
      <c r="S216" s="116"/>
      <c r="T216" s="72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6">
        <f t="shared" si="7"/>
        <v>0</v>
      </c>
      <c r="AG216" s="106"/>
      <c r="AH216" s="106"/>
      <c r="AI216" s="102">
        <f t="shared" si="8"/>
        <v>0</v>
      </c>
      <c r="AJ216" s="3"/>
      <c r="AK216" s="100"/>
      <c r="AL216" s="3"/>
      <c r="AM216" s="100"/>
      <c r="AN216" s="100"/>
      <c r="AO216" s="3"/>
      <c r="AP216" s="3"/>
      <c r="AQ216" s="3"/>
      <c r="BD216" s="101"/>
    </row>
    <row r="217" spans="1:56" s="1" customFormat="1" ht="15" customHeight="1">
      <c r="A217" s="25"/>
      <c r="B217" s="97"/>
      <c r="C217" s="97"/>
      <c r="D217" s="73"/>
      <c r="E217" s="73"/>
      <c r="F217" s="25"/>
      <c r="G217" s="46"/>
      <c r="H217" s="24"/>
      <c r="I217" s="72"/>
      <c r="J217" s="73"/>
      <c r="K217" s="73"/>
      <c r="L217" s="73"/>
      <c r="M217" s="73"/>
      <c r="N217" s="98"/>
      <c r="O217" s="99"/>
      <c r="P217" s="99"/>
      <c r="Q217" s="75"/>
      <c r="R217" s="115"/>
      <c r="S217" s="116"/>
      <c r="T217" s="72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6">
        <f t="shared" si="7"/>
        <v>0</v>
      </c>
      <c r="AG217" s="106"/>
      <c r="AH217" s="106"/>
      <c r="AI217" s="102">
        <f t="shared" si="8"/>
        <v>0</v>
      </c>
      <c r="AJ217" s="3"/>
      <c r="AK217" s="100"/>
      <c r="AL217" s="3"/>
      <c r="AM217" s="100"/>
      <c r="AN217" s="100"/>
      <c r="AO217" s="3"/>
      <c r="AP217" s="3"/>
      <c r="AQ217" s="3"/>
      <c r="BD217" s="101"/>
    </row>
    <row r="218" spans="1:56" s="1" customFormat="1" ht="15" customHeight="1">
      <c r="A218" s="25"/>
      <c r="B218" s="97"/>
      <c r="C218" s="97"/>
      <c r="D218" s="73"/>
      <c r="E218" s="73"/>
      <c r="F218" s="25"/>
      <c r="G218" s="46"/>
      <c r="H218" s="24"/>
      <c r="I218" s="72"/>
      <c r="J218" s="73"/>
      <c r="K218" s="73"/>
      <c r="L218" s="73"/>
      <c r="M218" s="73"/>
      <c r="N218" s="98"/>
      <c r="O218" s="99"/>
      <c r="P218" s="99"/>
      <c r="Q218" s="75"/>
      <c r="R218" s="115"/>
      <c r="S218" s="116"/>
      <c r="T218" s="72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6">
        <f t="shared" si="7"/>
        <v>0</v>
      </c>
      <c r="AG218" s="106"/>
      <c r="AH218" s="106"/>
      <c r="AI218" s="102">
        <f t="shared" si="8"/>
        <v>0</v>
      </c>
      <c r="AJ218" s="3"/>
      <c r="AK218" s="100"/>
      <c r="AL218" s="3"/>
      <c r="AM218" s="100"/>
      <c r="AN218" s="100"/>
      <c r="AO218" s="3"/>
      <c r="AP218" s="3"/>
      <c r="AQ218" s="3"/>
      <c r="BD218" s="101"/>
    </row>
    <row r="219" spans="1:56" s="1" customFormat="1" ht="15" customHeight="1">
      <c r="A219" s="25"/>
      <c r="B219" s="97"/>
      <c r="C219" s="97"/>
      <c r="D219" s="73"/>
      <c r="E219" s="73"/>
      <c r="F219" s="25"/>
      <c r="G219" s="46"/>
      <c r="H219" s="24"/>
      <c r="I219" s="72"/>
      <c r="J219" s="73"/>
      <c r="K219" s="73"/>
      <c r="L219" s="73"/>
      <c r="M219" s="73"/>
      <c r="N219" s="98"/>
      <c r="O219" s="99"/>
      <c r="P219" s="99"/>
      <c r="Q219" s="75"/>
      <c r="R219" s="115"/>
      <c r="S219" s="116"/>
      <c r="T219" s="72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6">
        <f t="shared" si="7"/>
        <v>0</v>
      </c>
      <c r="AG219" s="106"/>
      <c r="AH219" s="106"/>
      <c r="AI219" s="102">
        <f t="shared" si="8"/>
        <v>0</v>
      </c>
      <c r="AJ219" s="3"/>
      <c r="AK219" s="100"/>
      <c r="AL219" s="3"/>
      <c r="AM219" s="100"/>
      <c r="AN219" s="100"/>
      <c r="AO219" s="3"/>
      <c r="AP219" s="3"/>
      <c r="AQ219" s="3"/>
      <c r="BD219" s="101"/>
    </row>
    <row r="220" spans="1:56" s="1" customFormat="1" ht="15" customHeight="1">
      <c r="A220" s="25"/>
      <c r="B220" s="97"/>
      <c r="C220" s="97"/>
      <c r="D220" s="73"/>
      <c r="E220" s="73"/>
      <c r="F220" s="25"/>
      <c r="G220" s="46"/>
      <c r="H220" s="24"/>
      <c r="I220" s="72"/>
      <c r="J220" s="73"/>
      <c r="K220" s="73"/>
      <c r="L220" s="73"/>
      <c r="M220" s="73"/>
      <c r="N220" s="98"/>
      <c r="O220" s="99"/>
      <c r="P220" s="99"/>
      <c r="Q220" s="75"/>
      <c r="R220" s="115"/>
      <c r="S220" s="116"/>
      <c r="T220" s="72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6">
        <f t="shared" si="7"/>
        <v>0</v>
      </c>
      <c r="AG220" s="106"/>
      <c r="AH220" s="106"/>
      <c r="AI220" s="102">
        <f t="shared" si="8"/>
        <v>0</v>
      </c>
      <c r="AJ220" s="3"/>
      <c r="AK220" s="100"/>
      <c r="AL220" s="3"/>
      <c r="AM220" s="100"/>
      <c r="AN220" s="100"/>
      <c r="AO220" s="3"/>
      <c r="AP220" s="3"/>
      <c r="AQ220" s="3"/>
      <c r="BD220" s="101"/>
    </row>
    <row r="221" spans="1:56" s="1" customFormat="1" ht="15" customHeight="1">
      <c r="A221" s="25"/>
      <c r="B221" s="97"/>
      <c r="C221" s="97"/>
      <c r="D221" s="73"/>
      <c r="E221" s="73"/>
      <c r="F221" s="25"/>
      <c r="G221" s="46"/>
      <c r="H221" s="24"/>
      <c r="I221" s="72"/>
      <c r="J221" s="73"/>
      <c r="K221" s="73"/>
      <c r="L221" s="73"/>
      <c r="M221" s="73"/>
      <c r="N221" s="98"/>
      <c r="O221" s="99"/>
      <c r="P221" s="99"/>
      <c r="Q221" s="75"/>
      <c r="R221" s="115"/>
      <c r="S221" s="116"/>
      <c r="T221" s="72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6">
        <f t="shared" si="7"/>
        <v>0</v>
      </c>
      <c r="AG221" s="106"/>
      <c r="AH221" s="106"/>
      <c r="AI221" s="102">
        <f t="shared" si="8"/>
        <v>0</v>
      </c>
      <c r="AJ221" s="3"/>
      <c r="AK221" s="100"/>
      <c r="AL221" s="3"/>
      <c r="AM221" s="100"/>
      <c r="AN221" s="100"/>
      <c r="AO221" s="3"/>
      <c r="AP221" s="3"/>
      <c r="AQ221" s="3"/>
      <c r="BD221" s="101"/>
    </row>
    <row r="222" spans="1:56" s="1" customFormat="1" ht="15" customHeight="1">
      <c r="A222" s="25"/>
      <c r="B222" s="97"/>
      <c r="C222" s="97"/>
      <c r="D222" s="73"/>
      <c r="E222" s="73"/>
      <c r="F222" s="25"/>
      <c r="G222" s="46"/>
      <c r="H222" s="24"/>
      <c r="I222" s="72"/>
      <c r="J222" s="73"/>
      <c r="K222" s="73"/>
      <c r="L222" s="73"/>
      <c r="M222" s="73"/>
      <c r="N222" s="98"/>
      <c r="O222" s="99"/>
      <c r="P222" s="99"/>
      <c r="Q222" s="75"/>
      <c r="R222" s="115"/>
      <c r="S222" s="116"/>
      <c r="T222" s="72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6">
        <f t="shared" si="7"/>
        <v>0</v>
      </c>
      <c r="AG222" s="106"/>
      <c r="AH222" s="106"/>
      <c r="AI222" s="102">
        <f t="shared" si="8"/>
        <v>0</v>
      </c>
      <c r="AJ222" s="3"/>
      <c r="AK222" s="100"/>
      <c r="AL222" s="3"/>
      <c r="AM222" s="100"/>
      <c r="AN222" s="100"/>
      <c r="AO222" s="3"/>
      <c r="AP222" s="3"/>
      <c r="AQ222" s="3"/>
      <c r="BD222" s="101"/>
    </row>
    <row r="223" spans="1:56" s="1" customFormat="1" ht="15" customHeight="1">
      <c r="A223" s="25"/>
      <c r="B223" s="97"/>
      <c r="C223" s="97"/>
      <c r="D223" s="73"/>
      <c r="E223" s="73"/>
      <c r="F223" s="25"/>
      <c r="G223" s="46"/>
      <c r="H223" s="24"/>
      <c r="I223" s="72"/>
      <c r="J223" s="73"/>
      <c r="K223" s="73"/>
      <c r="L223" s="73"/>
      <c r="M223" s="73"/>
      <c r="N223" s="98"/>
      <c r="O223" s="99"/>
      <c r="P223" s="99"/>
      <c r="Q223" s="75"/>
      <c r="R223" s="115"/>
      <c r="S223" s="116"/>
      <c r="T223" s="72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6">
        <f t="shared" si="7"/>
        <v>0</v>
      </c>
      <c r="AG223" s="106"/>
      <c r="AH223" s="106"/>
      <c r="AI223" s="102">
        <f t="shared" si="8"/>
        <v>0</v>
      </c>
      <c r="AJ223" s="3"/>
      <c r="AK223" s="100"/>
      <c r="AL223" s="3"/>
      <c r="AM223" s="100"/>
      <c r="AN223" s="100"/>
      <c r="AO223" s="3"/>
      <c r="AP223" s="3"/>
      <c r="AQ223" s="3"/>
      <c r="BD223" s="101"/>
    </row>
    <row r="224" spans="1:56" s="1" customFormat="1" ht="15" customHeight="1">
      <c r="A224" s="25"/>
      <c r="B224" s="97"/>
      <c r="C224" s="97"/>
      <c r="D224" s="73"/>
      <c r="E224" s="73"/>
      <c r="F224" s="25"/>
      <c r="G224" s="46"/>
      <c r="H224" s="24"/>
      <c r="I224" s="72"/>
      <c r="J224" s="73"/>
      <c r="K224" s="73"/>
      <c r="L224" s="73"/>
      <c r="M224" s="73"/>
      <c r="N224" s="98"/>
      <c r="O224" s="99"/>
      <c r="P224" s="99"/>
      <c r="Q224" s="75"/>
      <c r="R224" s="115"/>
      <c r="S224" s="116"/>
      <c r="T224" s="72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6">
        <f t="shared" si="7"/>
        <v>0</v>
      </c>
      <c r="AG224" s="106"/>
      <c r="AH224" s="106"/>
      <c r="AI224" s="102">
        <f t="shared" si="8"/>
        <v>0</v>
      </c>
      <c r="AJ224" s="3"/>
      <c r="AK224" s="100"/>
      <c r="AL224" s="3"/>
      <c r="AM224" s="100"/>
      <c r="AN224" s="100"/>
      <c r="AO224" s="3"/>
      <c r="AP224" s="3"/>
      <c r="AQ224" s="3"/>
      <c r="BD224" s="101"/>
    </row>
    <row r="225" spans="1:56" s="1" customFormat="1" ht="15" customHeight="1">
      <c r="A225" s="25"/>
      <c r="B225" s="97"/>
      <c r="C225" s="97"/>
      <c r="D225" s="73"/>
      <c r="E225" s="73"/>
      <c r="F225" s="25"/>
      <c r="G225" s="46"/>
      <c r="H225" s="24"/>
      <c r="I225" s="72"/>
      <c r="J225" s="73"/>
      <c r="K225" s="73"/>
      <c r="L225" s="73"/>
      <c r="M225" s="73"/>
      <c r="N225" s="98"/>
      <c r="O225" s="99"/>
      <c r="P225" s="99"/>
      <c r="Q225" s="75"/>
      <c r="R225" s="115"/>
      <c r="S225" s="116"/>
      <c r="T225" s="72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6">
        <f t="shared" si="7"/>
        <v>0</v>
      </c>
      <c r="AG225" s="106"/>
      <c r="AH225" s="106"/>
      <c r="AI225" s="102">
        <f t="shared" si="8"/>
        <v>0</v>
      </c>
      <c r="AJ225" s="3"/>
      <c r="AK225" s="100"/>
      <c r="AL225" s="3"/>
      <c r="AM225" s="100"/>
      <c r="AN225" s="100"/>
      <c r="AO225" s="3"/>
      <c r="AP225" s="3"/>
      <c r="AQ225" s="3"/>
      <c r="BD225" s="101"/>
    </row>
    <row r="226" spans="1:56" s="1" customFormat="1" ht="15" customHeight="1">
      <c r="A226" s="25"/>
      <c r="B226" s="97"/>
      <c r="C226" s="97"/>
      <c r="D226" s="73"/>
      <c r="E226" s="73"/>
      <c r="F226" s="25"/>
      <c r="G226" s="46"/>
      <c r="H226" s="24"/>
      <c r="I226" s="72"/>
      <c r="J226" s="73"/>
      <c r="K226" s="73"/>
      <c r="L226" s="73"/>
      <c r="M226" s="73"/>
      <c r="N226" s="98"/>
      <c r="O226" s="99"/>
      <c r="P226" s="99"/>
      <c r="Q226" s="75"/>
      <c r="R226" s="115"/>
      <c r="S226" s="116"/>
      <c r="T226" s="72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6">
        <f t="shared" si="7"/>
        <v>0</v>
      </c>
      <c r="AG226" s="106"/>
      <c r="AH226" s="106"/>
      <c r="AI226" s="102">
        <f t="shared" si="8"/>
        <v>0</v>
      </c>
      <c r="AJ226" s="3"/>
      <c r="AK226" s="100"/>
      <c r="AL226" s="3"/>
      <c r="AM226" s="100"/>
      <c r="AN226" s="100"/>
      <c r="AO226" s="3"/>
      <c r="AP226" s="3"/>
      <c r="AQ226" s="3"/>
      <c r="BD226" s="101"/>
    </row>
    <row r="227" spans="1:56" s="1" customFormat="1" ht="15" customHeight="1">
      <c r="A227" s="25"/>
      <c r="B227" s="97"/>
      <c r="C227" s="97"/>
      <c r="D227" s="73"/>
      <c r="E227" s="73"/>
      <c r="F227" s="25"/>
      <c r="G227" s="46"/>
      <c r="H227" s="24"/>
      <c r="I227" s="72"/>
      <c r="J227" s="73"/>
      <c r="K227" s="73"/>
      <c r="L227" s="73"/>
      <c r="M227" s="73"/>
      <c r="N227" s="98"/>
      <c r="O227" s="99"/>
      <c r="P227" s="99"/>
      <c r="Q227" s="75"/>
      <c r="R227" s="115"/>
      <c r="S227" s="116"/>
      <c r="T227" s="72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6">
        <f t="shared" si="7"/>
        <v>0</v>
      </c>
      <c r="AG227" s="106"/>
      <c r="AH227" s="106"/>
      <c r="AI227" s="102">
        <f t="shared" si="8"/>
        <v>0</v>
      </c>
      <c r="AJ227" s="3"/>
      <c r="AK227" s="100"/>
      <c r="AL227" s="3"/>
      <c r="AM227" s="100"/>
      <c r="AN227" s="100"/>
      <c r="AO227" s="3"/>
      <c r="AP227" s="3"/>
      <c r="AQ227" s="3"/>
      <c r="BD227" s="101"/>
    </row>
    <row r="228" spans="1:56" s="1" customFormat="1" ht="15" customHeight="1">
      <c r="A228" s="25"/>
      <c r="B228" s="97"/>
      <c r="C228" s="97"/>
      <c r="D228" s="73"/>
      <c r="E228" s="73"/>
      <c r="F228" s="25"/>
      <c r="G228" s="46"/>
      <c r="H228" s="24"/>
      <c r="I228" s="72"/>
      <c r="J228" s="73"/>
      <c r="K228" s="73"/>
      <c r="L228" s="73"/>
      <c r="M228" s="73"/>
      <c r="N228" s="98"/>
      <c r="O228" s="99"/>
      <c r="P228" s="99"/>
      <c r="Q228" s="75"/>
      <c r="R228" s="115"/>
      <c r="S228" s="116"/>
      <c r="T228" s="72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6">
        <f t="shared" si="7"/>
        <v>0</v>
      </c>
      <c r="AG228" s="106"/>
      <c r="AH228" s="106"/>
      <c r="AI228" s="102">
        <f t="shared" si="8"/>
        <v>0</v>
      </c>
      <c r="AJ228" s="3"/>
      <c r="AK228" s="100"/>
      <c r="AL228" s="3"/>
      <c r="AM228" s="100"/>
      <c r="AN228" s="100"/>
      <c r="AO228" s="3"/>
      <c r="AP228" s="3"/>
      <c r="AQ228" s="3"/>
      <c r="BD228" s="101"/>
    </row>
    <row r="229" spans="1:56" s="1" customFormat="1" ht="15" customHeight="1">
      <c r="A229" s="25"/>
      <c r="B229" s="97"/>
      <c r="C229" s="97"/>
      <c r="D229" s="73"/>
      <c r="E229" s="73"/>
      <c r="F229" s="25"/>
      <c r="G229" s="46"/>
      <c r="H229" s="24"/>
      <c r="I229" s="72"/>
      <c r="J229" s="73"/>
      <c r="K229" s="73"/>
      <c r="L229" s="73"/>
      <c r="M229" s="73"/>
      <c r="N229" s="98"/>
      <c r="O229" s="99"/>
      <c r="P229" s="99"/>
      <c r="Q229" s="75"/>
      <c r="R229" s="115"/>
      <c r="S229" s="116"/>
      <c r="T229" s="72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6">
        <f t="shared" ref="AF229:AF273" si="9">AE229</f>
        <v>0</v>
      </c>
      <c r="AG229" s="106"/>
      <c r="AH229" s="106"/>
      <c r="AI229" s="102">
        <f t="shared" ref="AI229:AI273" si="10">(AF229*T229)*1.05</f>
        <v>0</v>
      </c>
      <c r="AJ229" s="3"/>
      <c r="AK229" s="100"/>
      <c r="AL229" s="3"/>
      <c r="AM229" s="100"/>
      <c r="AN229" s="100"/>
      <c r="AO229" s="3"/>
      <c r="AP229" s="3"/>
      <c r="AQ229" s="3"/>
      <c r="BD229" s="101"/>
    </row>
    <row r="230" spans="1:56" s="1" customFormat="1" ht="15" customHeight="1">
      <c r="A230" s="25"/>
      <c r="B230" s="97"/>
      <c r="C230" s="97"/>
      <c r="D230" s="73"/>
      <c r="E230" s="73"/>
      <c r="F230" s="25"/>
      <c r="G230" s="46"/>
      <c r="H230" s="24"/>
      <c r="I230" s="72"/>
      <c r="J230" s="73"/>
      <c r="K230" s="73"/>
      <c r="L230" s="73"/>
      <c r="M230" s="73"/>
      <c r="N230" s="98"/>
      <c r="O230" s="99"/>
      <c r="P230" s="99"/>
      <c r="Q230" s="75"/>
      <c r="R230" s="115"/>
      <c r="S230" s="116"/>
      <c r="T230" s="72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6">
        <f t="shared" si="9"/>
        <v>0</v>
      </c>
      <c r="AG230" s="106"/>
      <c r="AH230" s="106"/>
      <c r="AI230" s="102">
        <f t="shared" si="10"/>
        <v>0</v>
      </c>
      <c r="AJ230" s="3"/>
      <c r="AK230" s="100"/>
      <c r="AL230" s="3"/>
      <c r="AM230" s="100"/>
      <c r="AN230" s="100"/>
      <c r="AO230" s="3"/>
      <c r="AP230" s="3"/>
      <c r="AQ230" s="3"/>
      <c r="BD230" s="101"/>
    </row>
    <row r="231" spans="1:56" s="1" customFormat="1" ht="15" customHeight="1">
      <c r="A231" s="25"/>
      <c r="B231" s="97"/>
      <c r="C231" s="97"/>
      <c r="D231" s="73"/>
      <c r="E231" s="73"/>
      <c r="F231" s="25"/>
      <c r="G231" s="46"/>
      <c r="H231" s="24"/>
      <c r="I231" s="72"/>
      <c r="J231" s="73"/>
      <c r="K231" s="73"/>
      <c r="L231" s="73"/>
      <c r="M231" s="73"/>
      <c r="N231" s="98"/>
      <c r="O231" s="99"/>
      <c r="P231" s="99"/>
      <c r="Q231" s="75"/>
      <c r="R231" s="115"/>
      <c r="S231" s="116"/>
      <c r="T231" s="72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6">
        <f t="shared" si="9"/>
        <v>0</v>
      </c>
      <c r="AG231" s="106"/>
      <c r="AH231" s="106"/>
      <c r="AI231" s="102">
        <f t="shared" si="10"/>
        <v>0</v>
      </c>
      <c r="AJ231" s="3"/>
      <c r="AK231" s="100"/>
      <c r="AL231" s="3"/>
      <c r="AM231" s="100"/>
      <c r="AN231" s="100"/>
      <c r="AO231" s="3"/>
      <c r="AP231" s="3"/>
      <c r="AQ231" s="3"/>
      <c r="BD231" s="101"/>
    </row>
    <row r="232" spans="1:56" s="1" customFormat="1" ht="15" customHeight="1">
      <c r="A232" s="25"/>
      <c r="B232" s="97"/>
      <c r="C232" s="97"/>
      <c r="D232" s="73"/>
      <c r="E232" s="73"/>
      <c r="F232" s="25"/>
      <c r="G232" s="46"/>
      <c r="H232" s="24"/>
      <c r="I232" s="72"/>
      <c r="J232" s="73"/>
      <c r="K232" s="73"/>
      <c r="L232" s="73"/>
      <c r="M232" s="73"/>
      <c r="N232" s="98"/>
      <c r="O232" s="99"/>
      <c r="P232" s="99"/>
      <c r="Q232" s="75"/>
      <c r="R232" s="115"/>
      <c r="S232" s="116"/>
      <c r="T232" s="72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6">
        <f t="shared" si="9"/>
        <v>0</v>
      </c>
      <c r="AG232" s="106"/>
      <c r="AH232" s="106"/>
      <c r="AI232" s="102">
        <f t="shared" si="10"/>
        <v>0</v>
      </c>
      <c r="AJ232" s="3"/>
      <c r="AK232" s="100"/>
      <c r="AL232" s="3"/>
      <c r="AM232" s="100"/>
      <c r="AN232" s="100"/>
      <c r="AO232" s="3"/>
      <c r="AP232" s="3"/>
      <c r="AQ232" s="3"/>
      <c r="BD232" s="101"/>
    </row>
    <row r="233" spans="1:56" s="1" customFormat="1" ht="15" customHeight="1">
      <c r="A233" s="25"/>
      <c r="B233" s="97"/>
      <c r="C233" s="97"/>
      <c r="D233" s="73"/>
      <c r="E233" s="73"/>
      <c r="F233" s="25"/>
      <c r="G233" s="46"/>
      <c r="H233" s="24"/>
      <c r="I233" s="72"/>
      <c r="J233" s="73"/>
      <c r="K233" s="73"/>
      <c r="L233" s="73"/>
      <c r="M233" s="73"/>
      <c r="N233" s="98"/>
      <c r="O233" s="99"/>
      <c r="P233" s="99"/>
      <c r="Q233" s="75"/>
      <c r="R233" s="115"/>
      <c r="S233" s="116"/>
      <c r="T233" s="72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6">
        <f t="shared" si="9"/>
        <v>0</v>
      </c>
      <c r="AG233" s="106"/>
      <c r="AH233" s="106"/>
      <c r="AI233" s="102">
        <f t="shared" si="10"/>
        <v>0</v>
      </c>
      <c r="AJ233" s="3"/>
      <c r="AK233" s="100"/>
      <c r="AL233" s="3"/>
      <c r="AM233" s="100"/>
      <c r="AN233" s="100"/>
      <c r="AO233" s="3"/>
      <c r="AP233" s="3"/>
      <c r="AQ233" s="3"/>
      <c r="BD233" s="101"/>
    </row>
    <row r="234" spans="1:56" s="1" customFormat="1" ht="15" customHeight="1">
      <c r="A234" s="25"/>
      <c r="B234" s="97"/>
      <c r="C234" s="97"/>
      <c r="D234" s="73"/>
      <c r="E234" s="73"/>
      <c r="F234" s="25"/>
      <c r="G234" s="46"/>
      <c r="H234" s="24"/>
      <c r="I234" s="72"/>
      <c r="J234" s="73"/>
      <c r="K234" s="73"/>
      <c r="L234" s="73"/>
      <c r="M234" s="73"/>
      <c r="N234" s="98"/>
      <c r="O234" s="99"/>
      <c r="P234" s="99"/>
      <c r="Q234" s="75"/>
      <c r="R234" s="115"/>
      <c r="S234" s="116"/>
      <c r="T234" s="72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6">
        <f t="shared" si="9"/>
        <v>0</v>
      </c>
      <c r="AG234" s="106"/>
      <c r="AH234" s="106"/>
      <c r="AI234" s="102">
        <f t="shared" si="10"/>
        <v>0</v>
      </c>
      <c r="AJ234" s="3"/>
      <c r="AK234" s="100"/>
      <c r="AL234" s="3"/>
      <c r="AM234" s="100"/>
      <c r="AN234" s="100"/>
      <c r="AO234" s="3"/>
      <c r="AP234" s="3"/>
      <c r="AQ234" s="3"/>
      <c r="BD234" s="101"/>
    </row>
    <row r="235" spans="1:56" s="1" customFormat="1" ht="15" customHeight="1">
      <c r="A235" s="25"/>
      <c r="B235" s="97"/>
      <c r="C235" s="97"/>
      <c r="D235" s="73"/>
      <c r="E235" s="73"/>
      <c r="F235" s="25"/>
      <c r="G235" s="46"/>
      <c r="H235" s="24"/>
      <c r="I235" s="72"/>
      <c r="J235" s="73"/>
      <c r="K235" s="73"/>
      <c r="L235" s="73"/>
      <c r="M235" s="73"/>
      <c r="N235" s="98"/>
      <c r="O235" s="99"/>
      <c r="P235" s="99"/>
      <c r="Q235" s="75"/>
      <c r="R235" s="115"/>
      <c r="S235" s="116"/>
      <c r="T235" s="72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6">
        <f t="shared" si="9"/>
        <v>0</v>
      </c>
      <c r="AG235" s="106"/>
      <c r="AH235" s="106"/>
      <c r="AI235" s="102">
        <f t="shared" si="10"/>
        <v>0</v>
      </c>
      <c r="AJ235" s="3"/>
      <c r="AK235" s="100"/>
      <c r="AL235" s="3"/>
      <c r="AM235" s="100"/>
      <c r="AN235" s="100"/>
      <c r="AO235" s="3"/>
      <c r="AP235" s="3"/>
      <c r="AQ235" s="3"/>
      <c r="BD235" s="101"/>
    </row>
    <row r="236" spans="1:56" s="1" customFormat="1" ht="15" customHeight="1">
      <c r="A236" s="25"/>
      <c r="B236" s="97"/>
      <c r="C236" s="97"/>
      <c r="D236" s="73"/>
      <c r="E236" s="73"/>
      <c r="F236" s="25"/>
      <c r="G236" s="46"/>
      <c r="H236" s="24"/>
      <c r="I236" s="72"/>
      <c r="J236" s="73"/>
      <c r="K236" s="73"/>
      <c r="L236" s="73"/>
      <c r="M236" s="73"/>
      <c r="N236" s="98"/>
      <c r="O236" s="99"/>
      <c r="P236" s="99"/>
      <c r="Q236" s="75"/>
      <c r="R236" s="115"/>
      <c r="S236" s="116"/>
      <c r="T236" s="72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6">
        <f t="shared" si="9"/>
        <v>0</v>
      </c>
      <c r="AG236" s="106"/>
      <c r="AH236" s="106"/>
      <c r="AI236" s="102">
        <f t="shared" si="10"/>
        <v>0</v>
      </c>
      <c r="AJ236" s="3"/>
      <c r="AK236" s="100"/>
      <c r="AL236" s="3"/>
      <c r="AM236" s="100"/>
      <c r="AN236" s="100"/>
      <c r="AO236" s="3"/>
      <c r="AP236" s="3"/>
      <c r="AQ236" s="3"/>
      <c r="BD236" s="101"/>
    </row>
    <row r="237" spans="1:56" s="1" customFormat="1" ht="15" customHeight="1">
      <c r="A237" s="25"/>
      <c r="B237" s="97"/>
      <c r="C237" s="97"/>
      <c r="D237" s="73"/>
      <c r="E237" s="73"/>
      <c r="F237" s="25"/>
      <c r="G237" s="46"/>
      <c r="H237" s="24"/>
      <c r="I237" s="72"/>
      <c r="J237" s="73"/>
      <c r="K237" s="73"/>
      <c r="L237" s="73"/>
      <c r="M237" s="73"/>
      <c r="N237" s="98"/>
      <c r="O237" s="99"/>
      <c r="P237" s="99"/>
      <c r="Q237" s="75"/>
      <c r="R237" s="115"/>
      <c r="S237" s="116"/>
      <c r="T237" s="72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6">
        <f t="shared" si="9"/>
        <v>0</v>
      </c>
      <c r="AG237" s="106"/>
      <c r="AH237" s="106"/>
      <c r="AI237" s="102">
        <f t="shared" si="10"/>
        <v>0</v>
      </c>
      <c r="AJ237" s="3"/>
      <c r="AK237" s="100"/>
      <c r="AL237" s="3"/>
      <c r="AM237" s="100"/>
      <c r="AN237" s="100"/>
      <c r="AO237" s="3"/>
      <c r="AP237" s="3"/>
      <c r="AQ237" s="3"/>
      <c r="BD237" s="101"/>
    </row>
    <row r="238" spans="1:56" s="1" customFormat="1" ht="15" customHeight="1">
      <c r="A238" s="25"/>
      <c r="B238" s="97"/>
      <c r="C238" s="97"/>
      <c r="D238" s="73"/>
      <c r="E238" s="73"/>
      <c r="F238" s="25"/>
      <c r="G238" s="46"/>
      <c r="H238" s="24"/>
      <c r="I238" s="72"/>
      <c r="J238" s="73"/>
      <c r="K238" s="73"/>
      <c r="L238" s="73"/>
      <c r="M238" s="73"/>
      <c r="N238" s="98"/>
      <c r="O238" s="99"/>
      <c r="P238" s="99"/>
      <c r="Q238" s="75"/>
      <c r="R238" s="115"/>
      <c r="S238" s="116"/>
      <c r="T238" s="72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6">
        <f t="shared" si="9"/>
        <v>0</v>
      </c>
      <c r="AG238" s="106"/>
      <c r="AH238" s="106"/>
      <c r="AI238" s="102">
        <f t="shared" si="10"/>
        <v>0</v>
      </c>
      <c r="AJ238" s="3"/>
      <c r="AK238" s="100"/>
      <c r="AL238" s="3"/>
      <c r="AM238" s="100"/>
      <c r="AN238" s="100"/>
      <c r="AO238" s="3"/>
      <c r="AP238" s="3"/>
      <c r="AQ238" s="3"/>
      <c r="BD238" s="101"/>
    </row>
    <row r="239" spans="1:56" s="1" customFormat="1" ht="15" customHeight="1">
      <c r="A239" s="25"/>
      <c r="B239" s="97"/>
      <c r="C239" s="97"/>
      <c r="D239" s="73"/>
      <c r="E239" s="73"/>
      <c r="F239" s="25"/>
      <c r="G239" s="46"/>
      <c r="H239" s="24"/>
      <c r="I239" s="72"/>
      <c r="J239" s="73"/>
      <c r="K239" s="73"/>
      <c r="L239" s="73"/>
      <c r="M239" s="73"/>
      <c r="N239" s="98"/>
      <c r="O239" s="99"/>
      <c r="P239" s="99"/>
      <c r="Q239" s="75"/>
      <c r="R239" s="115"/>
      <c r="S239" s="116"/>
      <c r="T239" s="72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6">
        <f t="shared" si="9"/>
        <v>0</v>
      </c>
      <c r="AG239" s="106"/>
      <c r="AH239" s="106"/>
      <c r="AI239" s="102">
        <f t="shared" si="10"/>
        <v>0</v>
      </c>
      <c r="AJ239" s="3"/>
      <c r="AK239" s="100"/>
      <c r="AL239" s="3"/>
      <c r="AM239" s="100"/>
      <c r="AN239" s="100"/>
      <c r="AO239" s="3"/>
      <c r="AP239" s="3"/>
      <c r="AQ239" s="3"/>
      <c r="BD239" s="101"/>
    </row>
    <row r="240" spans="1:56" s="1" customFormat="1" ht="15" customHeight="1">
      <c r="A240" s="25"/>
      <c r="B240" s="97"/>
      <c r="C240" s="97"/>
      <c r="D240" s="73"/>
      <c r="E240" s="73"/>
      <c r="F240" s="25"/>
      <c r="G240" s="46"/>
      <c r="H240" s="24"/>
      <c r="I240" s="72"/>
      <c r="J240" s="73"/>
      <c r="K240" s="73"/>
      <c r="L240" s="73"/>
      <c r="M240" s="73"/>
      <c r="N240" s="98"/>
      <c r="O240" s="99"/>
      <c r="P240" s="99"/>
      <c r="Q240" s="75"/>
      <c r="R240" s="115"/>
      <c r="S240" s="116"/>
      <c r="T240" s="72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6">
        <f t="shared" si="9"/>
        <v>0</v>
      </c>
      <c r="AG240" s="106"/>
      <c r="AH240" s="106"/>
      <c r="AI240" s="102">
        <f t="shared" si="10"/>
        <v>0</v>
      </c>
      <c r="AJ240" s="3"/>
      <c r="AK240" s="100"/>
      <c r="AL240" s="3"/>
      <c r="AM240" s="100"/>
      <c r="AN240" s="100"/>
      <c r="AO240" s="3"/>
      <c r="AP240" s="3"/>
      <c r="AQ240" s="3"/>
      <c r="BD240" s="101"/>
    </row>
    <row r="241" spans="1:56" s="1" customFormat="1" ht="15" customHeight="1">
      <c r="A241" s="25"/>
      <c r="B241" s="97"/>
      <c r="C241" s="97"/>
      <c r="D241" s="73"/>
      <c r="E241" s="73"/>
      <c r="F241" s="25"/>
      <c r="G241" s="46"/>
      <c r="H241" s="24"/>
      <c r="I241" s="72"/>
      <c r="J241" s="73"/>
      <c r="K241" s="73"/>
      <c r="L241" s="73"/>
      <c r="M241" s="73"/>
      <c r="N241" s="98"/>
      <c r="O241" s="99"/>
      <c r="P241" s="99"/>
      <c r="Q241" s="75"/>
      <c r="R241" s="115"/>
      <c r="S241" s="116"/>
      <c r="T241" s="72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6">
        <f t="shared" si="9"/>
        <v>0</v>
      </c>
      <c r="AG241" s="106"/>
      <c r="AH241" s="106"/>
      <c r="AI241" s="102">
        <f t="shared" si="10"/>
        <v>0</v>
      </c>
      <c r="AJ241" s="3"/>
      <c r="AK241" s="100"/>
      <c r="AL241" s="3"/>
      <c r="AM241" s="100"/>
      <c r="AN241" s="100"/>
      <c r="AO241" s="3"/>
      <c r="AP241" s="3"/>
      <c r="AQ241" s="3"/>
      <c r="BD241" s="101"/>
    </row>
    <row r="242" spans="1:56" s="1" customFormat="1" ht="15" customHeight="1">
      <c r="A242" s="25"/>
      <c r="B242" s="97"/>
      <c r="C242" s="97"/>
      <c r="D242" s="73"/>
      <c r="E242" s="73"/>
      <c r="F242" s="25"/>
      <c r="G242" s="46"/>
      <c r="H242" s="24"/>
      <c r="I242" s="72"/>
      <c r="J242" s="73"/>
      <c r="K242" s="73"/>
      <c r="L242" s="73"/>
      <c r="M242" s="73"/>
      <c r="N242" s="98"/>
      <c r="O242" s="99"/>
      <c r="P242" s="99"/>
      <c r="Q242" s="75"/>
      <c r="R242" s="115"/>
      <c r="S242" s="116"/>
      <c r="T242" s="72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6">
        <f t="shared" si="9"/>
        <v>0</v>
      </c>
      <c r="AG242" s="106"/>
      <c r="AH242" s="106"/>
      <c r="AI242" s="102">
        <f t="shared" si="10"/>
        <v>0</v>
      </c>
      <c r="AJ242" s="3"/>
      <c r="AK242" s="100"/>
      <c r="AL242" s="3"/>
      <c r="AM242" s="100"/>
      <c r="AN242" s="100"/>
      <c r="AO242" s="3"/>
      <c r="AP242" s="3"/>
      <c r="AQ242" s="3"/>
      <c r="BD242" s="101"/>
    </row>
    <row r="243" spans="1:56" s="1" customFormat="1" ht="15" customHeight="1">
      <c r="A243" s="25"/>
      <c r="B243" s="97"/>
      <c r="C243" s="97"/>
      <c r="D243" s="73"/>
      <c r="E243" s="73"/>
      <c r="F243" s="25"/>
      <c r="G243" s="46"/>
      <c r="H243" s="24"/>
      <c r="I243" s="72"/>
      <c r="J243" s="73"/>
      <c r="K243" s="73"/>
      <c r="L243" s="73"/>
      <c r="M243" s="73"/>
      <c r="N243" s="98"/>
      <c r="O243" s="99"/>
      <c r="P243" s="99"/>
      <c r="Q243" s="75"/>
      <c r="R243" s="115"/>
      <c r="S243" s="116"/>
      <c r="T243" s="72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6">
        <f t="shared" si="9"/>
        <v>0</v>
      </c>
      <c r="AG243" s="106"/>
      <c r="AH243" s="106"/>
      <c r="AI243" s="102">
        <f t="shared" si="10"/>
        <v>0</v>
      </c>
      <c r="AJ243" s="3"/>
      <c r="AK243" s="100"/>
      <c r="AL243" s="3"/>
      <c r="AM243" s="100"/>
      <c r="AN243" s="100"/>
      <c r="AO243" s="3"/>
      <c r="AP243" s="3"/>
      <c r="AQ243" s="3"/>
      <c r="BD243" s="101"/>
    </row>
    <row r="244" spans="1:56" s="1" customFormat="1" ht="15" customHeight="1">
      <c r="A244" s="25"/>
      <c r="B244" s="97"/>
      <c r="C244" s="97"/>
      <c r="D244" s="73"/>
      <c r="E244" s="73"/>
      <c r="F244" s="25"/>
      <c r="G244" s="46"/>
      <c r="H244" s="24"/>
      <c r="I244" s="72"/>
      <c r="J244" s="73"/>
      <c r="K244" s="73"/>
      <c r="L244" s="73"/>
      <c r="M244" s="73"/>
      <c r="N244" s="98"/>
      <c r="O244" s="99"/>
      <c r="P244" s="99"/>
      <c r="Q244" s="75"/>
      <c r="R244" s="115"/>
      <c r="S244" s="116"/>
      <c r="T244" s="72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6">
        <f t="shared" si="9"/>
        <v>0</v>
      </c>
      <c r="AG244" s="106"/>
      <c r="AH244" s="106"/>
      <c r="AI244" s="102">
        <f t="shared" si="10"/>
        <v>0</v>
      </c>
      <c r="AJ244" s="3"/>
      <c r="AK244" s="100"/>
      <c r="AL244" s="3"/>
      <c r="AM244" s="100"/>
      <c r="AN244" s="100"/>
      <c r="AO244" s="3"/>
      <c r="AP244" s="3"/>
      <c r="AQ244" s="3"/>
      <c r="BD244" s="101"/>
    </row>
    <row r="245" spans="1:56" s="1" customFormat="1" ht="15" customHeight="1">
      <c r="A245" s="25"/>
      <c r="B245" s="97"/>
      <c r="C245" s="97"/>
      <c r="D245" s="73"/>
      <c r="E245" s="73"/>
      <c r="F245" s="25"/>
      <c r="G245" s="46"/>
      <c r="H245" s="24"/>
      <c r="I245" s="72"/>
      <c r="J245" s="73"/>
      <c r="K245" s="73"/>
      <c r="L245" s="73"/>
      <c r="M245" s="73"/>
      <c r="N245" s="98"/>
      <c r="O245" s="99"/>
      <c r="P245" s="99"/>
      <c r="Q245" s="75"/>
      <c r="R245" s="115"/>
      <c r="S245" s="116"/>
      <c r="T245" s="72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6">
        <f t="shared" si="9"/>
        <v>0</v>
      </c>
      <c r="AG245" s="106"/>
      <c r="AH245" s="106"/>
      <c r="AI245" s="102">
        <f t="shared" si="10"/>
        <v>0</v>
      </c>
      <c r="AJ245" s="3"/>
      <c r="AK245" s="100"/>
      <c r="AL245" s="3"/>
      <c r="AM245" s="100"/>
      <c r="AN245" s="100"/>
      <c r="AO245" s="3"/>
      <c r="AP245" s="3"/>
      <c r="AQ245" s="3"/>
      <c r="BD245" s="101"/>
    </row>
    <row r="246" spans="1:56" s="1" customFormat="1" ht="15" customHeight="1">
      <c r="A246" s="25"/>
      <c r="B246" s="97"/>
      <c r="C246" s="97"/>
      <c r="D246" s="73"/>
      <c r="E246" s="73"/>
      <c r="F246" s="25"/>
      <c r="G246" s="46"/>
      <c r="H246" s="24"/>
      <c r="I246" s="72"/>
      <c r="J246" s="73"/>
      <c r="K246" s="73"/>
      <c r="L246" s="73"/>
      <c r="M246" s="73"/>
      <c r="N246" s="98"/>
      <c r="O246" s="99"/>
      <c r="P246" s="99"/>
      <c r="Q246" s="75"/>
      <c r="R246" s="115"/>
      <c r="S246" s="116"/>
      <c r="T246" s="72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6">
        <f t="shared" si="9"/>
        <v>0</v>
      </c>
      <c r="AG246" s="106"/>
      <c r="AH246" s="106"/>
      <c r="AI246" s="102">
        <f t="shared" si="10"/>
        <v>0</v>
      </c>
      <c r="AJ246" s="3"/>
      <c r="AK246" s="100"/>
      <c r="AL246" s="3"/>
      <c r="AM246" s="100"/>
      <c r="AN246" s="100"/>
      <c r="AO246" s="3"/>
      <c r="AP246" s="3"/>
      <c r="AQ246" s="3"/>
      <c r="BD246" s="101"/>
    </row>
    <row r="247" spans="1:56" s="1" customFormat="1" ht="15" customHeight="1">
      <c r="A247" s="25"/>
      <c r="B247" s="97"/>
      <c r="C247" s="97"/>
      <c r="D247" s="73"/>
      <c r="E247" s="73"/>
      <c r="F247" s="25"/>
      <c r="G247" s="46"/>
      <c r="H247" s="24"/>
      <c r="I247" s="72"/>
      <c r="J247" s="73"/>
      <c r="K247" s="73"/>
      <c r="L247" s="73"/>
      <c r="M247" s="73"/>
      <c r="N247" s="98"/>
      <c r="O247" s="99"/>
      <c r="P247" s="99"/>
      <c r="Q247" s="75"/>
      <c r="R247" s="115"/>
      <c r="S247" s="116"/>
      <c r="T247" s="72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6">
        <f t="shared" si="9"/>
        <v>0</v>
      </c>
      <c r="AG247" s="106"/>
      <c r="AH247" s="106"/>
      <c r="AI247" s="102">
        <f t="shared" si="10"/>
        <v>0</v>
      </c>
      <c r="AJ247" s="3"/>
      <c r="AK247" s="100"/>
      <c r="AL247" s="3"/>
      <c r="AM247" s="100"/>
      <c r="AN247" s="100"/>
      <c r="AO247" s="3"/>
      <c r="AP247" s="3"/>
      <c r="AQ247" s="3"/>
      <c r="BD247" s="101"/>
    </row>
    <row r="248" spans="1:56" s="1" customFormat="1" ht="15" customHeight="1">
      <c r="A248" s="25"/>
      <c r="B248" s="97"/>
      <c r="C248" s="97"/>
      <c r="D248" s="73"/>
      <c r="E248" s="73"/>
      <c r="F248" s="25"/>
      <c r="G248" s="46"/>
      <c r="H248" s="24"/>
      <c r="I248" s="72"/>
      <c r="J248" s="73"/>
      <c r="K248" s="73"/>
      <c r="L248" s="73"/>
      <c r="M248" s="73"/>
      <c r="N248" s="98"/>
      <c r="O248" s="99"/>
      <c r="P248" s="99"/>
      <c r="Q248" s="75"/>
      <c r="R248" s="115"/>
      <c r="S248" s="116"/>
      <c r="T248" s="72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6">
        <f t="shared" si="9"/>
        <v>0</v>
      </c>
      <c r="AG248" s="106"/>
      <c r="AH248" s="106"/>
      <c r="AI248" s="102">
        <f t="shared" si="10"/>
        <v>0</v>
      </c>
      <c r="AJ248" s="3"/>
      <c r="AK248" s="100"/>
      <c r="AL248" s="3"/>
      <c r="AM248" s="100"/>
      <c r="AN248" s="100"/>
      <c r="AO248" s="3"/>
      <c r="AP248" s="3"/>
      <c r="AQ248" s="3"/>
      <c r="BD248" s="101"/>
    </row>
    <row r="249" spans="1:56" s="1" customFormat="1" ht="15" customHeight="1">
      <c r="A249" s="25"/>
      <c r="B249" s="97"/>
      <c r="C249" s="97"/>
      <c r="D249" s="73"/>
      <c r="E249" s="73"/>
      <c r="F249" s="25"/>
      <c r="G249" s="46"/>
      <c r="H249" s="24"/>
      <c r="I249" s="72"/>
      <c r="J249" s="73"/>
      <c r="K249" s="73"/>
      <c r="L249" s="73"/>
      <c r="M249" s="73"/>
      <c r="N249" s="98"/>
      <c r="O249" s="99"/>
      <c r="P249" s="99"/>
      <c r="Q249" s="75"/>
      <c r="R249" s="115"/>
      <c r="S249" s="116"/>
      <c r="T249" s="72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6">
        <f t="shared" si="9"/>
        <v>0</v>
      </c>
      <c r="AG249" s="106"/>
      <c r="AH249" s="106"/>
      <c r="AI249" s="102">
        <f t="shared" si="10"/>
        <v>0</v>
      </c>
      <c r="AJ249" s="3"/>
      <c r="AK249" s="100"/>
      <c r="AL249" s="3"/>
      <c r="AM249" s="100"/>
      <c r="AN249" s="100"/>
      <c r="AO249" s="3"/>
      <c r="AP249" s="3"/>
      <c r="AQ249" s="3"/>
      <c r="BD249" s="101"/>
    </row>
    <row r="250" spans="1:56" s="1" customFormat="1" ht="15" customHeight="1">
      <c r="A250" s="25"/>
      <c r="B250" s="97"/>
      <c r="C250" s="97"/>
      <c r="D250" s="73"/>
      <c r="E250" s="73"/>
      <c r="F250" s="25"/>
      <c r="G250" s="46"/>
      <c r="H250" s="24"/>
      <c r="I250" s="72"/>
      <c r="J250" s="73"/>
      <c r="K250" s="73"/>
      <c r="L250" s="73"/>
      <c r="M250" s="73"/>
      <c r="N250" s="98"/>
      <c r="O250" s="99"/>
      <c r="P250" s="99"/>
      <c r="Q250" s="75"/>
      <c r="R250" s="115"/>
      <c r="S250" s="116"/>
      <c r="T250" s="72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6">
        <f t="shared" si="9"/>
        <v>0</v>
      </c>
      <c r="AG250" s="106"/>
      <c r="AH250" s="106"/>
      <c r="AI250" s="102">
        <f t="shared" si="10"/>
        <v>0</v>
      </c>
      <c r="AJ250" s="3"/>
      <c r="AK250" s="100"/>
      <c r="AL250" s="3"/>
      <c r="AM250" s="100"/>
      <c r="AN250" s="100"/>
      <c r="AO250" s="3"/>
      <c r="AP250" s="3"/>
      <c r="AQ250" s="3"/>
      <c r="BD250" s="101"/>
    </row>
    <row r="251" spans="1:56" s="1" customFormat="1" ht="15" customHeight="1">
      <c r="A251" s="25"/>
      <c r="B251" s="97"/>
      <c r="C251" s="97"/>
      <c r="D251" s="73"/>
      <c r="E251" s="73"/>
      <c r="F251" s="25"/>
      <c r="G251" s="46"/>
      <c r="H251" s="24"/>
      <c r="I251" s="72"/>
      <c r="J251" s="73"/>
      <c r="K251" s="73"/>
      <c r="L251" s="73"/>
      <c r="M251" s="73"/>
      <c r="N251" s="98"/>
      <c r="O251" s="99"/>
      <c r="P251" s="99"/>
      <c r="Q251" s="75"/>
      <c r="R251" s="115"/>
      <c r="S251" s="116"/>
      <c r="T251" s="72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6">
        <f t="shared" si="9"/>
        <v>0</v>
      </c>
      <c r="AG251" s="106"/>
      <c r="AH251" s="106"/>
      <c r="AI251" s="102">
        <f t="shared" si="10"/>
        <v>0</v>
      </c>
      <c r="AJ251" s="3"/>
      <c r="AK251" s="100"/>
      <c r="AL251" s="3"/>
      <c r="AM251" s="100"/>
      <c r="AN251" s="100"/>
      <c r="AO251" s="3"/>
      <c r="AP251" s="3"/>
      <c r="AQ251" s="3"/>
      <c r="BD251" s="101"/>
    </row>
    <row r="252" spans="1:56" s="1" customFormat="1" ht="15" customHeight="1">
      <c r="A252" s="25"/>
      <c r="B252" s="97"/>
      <c r="C252" s="97"/>
      <c r="D252" s="73"/>
      <c r="E252" s="73"/>
      <c r="F252" s="25"/>
      <c r="G252" s="46"/>
      <c r="H252" s="24"/>
      <c r="I252" s="72"/>
      <c r="J252" s="73"/>
      <c r="K252" s="73"/>
      <c r="L252" s="73"/>
      <c r="M252" s="73"/>
      <c r="N252" s="98"/>
      <c r="O252" s="99"/>
      <c r="P252" s="99"/>
      <c r="Q252" s="75"/>
      <c r="R252" s="115"/>
      <c r="S252" s="116"/>
      <c r="T252" s="72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6">
        <f t="shared" si="9"/>
        <v>0</v>
      </c>
      <c r="AG252" s="106"/>
      <c r="AH252" s="106"/>
      <c r="AI252" s="102">
        <f t="shared" si="10"/>
        <v>0</v>
      </c>
      <c r="AJ252" s="3"/>
      <c r="AK252" s="100"/>
      <c r="AL252" s="3"/>
      <c r="AM252" s="100"/>
      <c r="AN252" s="100"/>
      <c r="AO252" s="3"/>
      <c r="AP252" s="3"/>
      <c r="AQ252" s="3"/>
      <c r="BD252" s="101"/>
    </row>
    <row r="253" spans="1:56" s="1" customFormat="1" ht="15" customHeight="1">
      <c r="A253" s="25"/>
      <c r="B253" s="97"/>
      <c r="C253" s="97"/>
      <c r="D253" s="73"/>
      <c r="E253" s="73"/>
      <c r="F253" s="25"/>
      <c r="G253" s="46"/>
      <c r="H253" s="24"/>
      <c r="I253" s="72"/>
      <c r="J253" s="73"/>
      <c r="K253" s="73"/>
      <c r="L253" s="73"/>
      <c r="M253" s="73"/>
      <c r="N253" s="98"/>
      <c r="O253" s="99"/>
      <c r="P253" s="99"/>
      <c r="Q253" s="75"/>
      <c r="R253" s="115"/>
      <c r="S253" s="116"/>
      <c r="T253" s="72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6">
        <f t="shared" si="9"/>
        <v>0</v>
      </c>
      <c r="AG253" s="106"/>
      <c r="AH253" s="106"/>
      <c r="AI253" s="102">
        <f t="shared" si="10"/>
        <v>0</v>
      </c>
      <c r="AJ253" s="3"/>
      <c r="AK253" s="100"/>
      <c r="AL253" s="3"/>
      <c r="AM253" s="100"/>
      <c r="AN253" s="100"/>
      <c r="AO253" s="3"/>
      <c r="AP253" s="3"/>
      <c r="AQ253" s="3"/>
      <c r="BD253" s="101"/>
    </row>
    <row r="254" spans="1:56" s="1" customFormat="1" ht="15" customHeight="1">
      <c r="A254" s="25"/>
      <c r="B254" s="97"/>
      <c r="C254" s="97"/>
      <c r="D254" s="73"/>
      <c r="E254" s="73"/>
      <c r="F254" s="25"/>
      <c r="G254" s="46"/>
      <c r="H254" s="24"/>
      <c r="I254" s="72"/>
      <c r="J254" s="73"/>
      <c r="K254" s="73"/>
      <c r="L254" s="73"/>
      <c r="M254" s="73"/>
      <c r="N254" s="98"/>
      <c r="O254" s="99"/>
      <c r="P254" s="99"/>
      <c r="Q254" s="75"/>
      <c r="R254" s="115"/>
      <c r="S254" s="116"/>
      <c r="T254" s="72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6">
        <f t="shared" si="9"/>
        <v>0</v>
      </c>
      <c r="AG254" s="106"/>
      <c r="AH254" s="106"/>
      <c r="AI254" s="102">
        <f t="shared" si="10"/>
        <v>0</v>
      </c>
      <c r="AJ254" s="3"/>
      <c r="AK254" s="100"/>
      <c r="AL254" s="3"/>
      <c r="AM254" s="100"/>
      <c r="AN254" s="100"/>
      <c r="AO254" s="3"/>
      <c r="AP254" s="3"/>
      <c r="AQ254" s="3"/>
      <c r="BD254" s="101"/>
    </row>
    <row r="255" spans="1:56" s="1" customFormat="1" ht="15" customHeight="1">
      <c r="A255" s="25"/>
      <c r="B255" s="97"/>
      <c r="C255" s="97"/>
      <c r="D255" s="73"/>
      <c r="E255" s="73"/>
      <c r="F255" s="25"/>
      <c r="G255" s="46"/>
      <c r="H255" s="24"/>
      <c r="I255" s="72"/>
      <c r="J255" s="73"/>
      <c r="K255" s="73"/>
      <c r="L255" s="73"/>
      <c r="M255" s="73"/>
      <c r="N255" s="98"/>
      <c r="O255" s="99"/>
      <c r="P255" s="99"/>
      <c r="Q255" s="75"/>
      <c r="R255" s="115"/>
      <c r="S255" s="116"/>
      <c r="T255" s="72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6">
        <f t="shared" si="9"/>
        <v>0</v>
      </c>
      <c r="AG255" s="106"/>
      <c r="AH255" s="106"/>
      <c r="AI255" s="102">
        <f t="shared" si="10"/>
        <v>0</v>
      </c>
      <c r="AJ255" s="3"/>
      <c r="AK255" s="100"/>
      <c r="AL255" s="3"/>
      <c r="AM255" s="100"/>
      <c r="AN255" s="100"/>
      <c r="AO255" s="3"/>
      <c r="AP255" s="3"/>
      <c r="AQ255" s="3"/>
      <c r="BD255" s="101"/>
    </row>
    <row r="256" spans="1:56" s="1" customFormat="1" ht="15" customHeight="1">
      <c r="A256" s="25"/>
      <c r="B256" s="97"/>
      <c r="C256" s="97"/>
      <c r="D256" s="73"/>
      <c r="E256" s="73"/>
      <c r="F256" s="25"/>
      <c r="G256" s="46"/>
      <c r="H256" s="24"/>
      <c r="I256" s="72"/>
      <c r="J256" s="73"/>
      <c r="K256" s="73"/>
      <c r="L256" s="73"/>
      <c r="M256" s="73"/>
      <c r="N256" s="98"/>
      <c r="O256" s="99"/>
      <c r="P256" s="99"/>
      <c r="Q256" s="75"/>
      <c r="R256" s="115"/>
      <c r="S256" s="116"/>
      <c r="T256" s="72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6">
        <f t="shared" si="9"/>
        <v>0</v>
      </c>
      <c r="AG256" s="106"/>
      <c r="AH256" s="106"/>
      <c r="AI256" s="102">
        <f t="shared" si="10"/>
        <v>0</v>
      </c>
      <c r="AJ256" s="3"/>
      <c r="AK256" s="100"/>
      <c r="AL256" s="3"/>
      <c r="AM256" s="100"/>
      <c r="AN256" s="100"/>
      <c r="AO256" s="3"/>
      <c r="AP256" s="3"/>
      <c r="AQ256" s="3"/>
      <c r="BD256" s="101"/>
    </row>
    <row r="257" spans="1:56" s="1" customFormat="1" ht="15" customHeight="1">
      <c r="A257" s="25"/>
      <c r="B257" s="97"/>
      <c r="C257" s="97"/>
      <c r="D257" s="73"/>
      <c r="E257" s="73"/>
      <c r="F257" s="25"/>
      <c r="G257" s="46"/>
      <c r="H257" s="24"/>
      <c r="I257" s="72"/>
      <c r="J257" s="73"/>
      <c r="K257" s="73"/>
      <c r="L257" s="73"/>
      <c r="M257" s="73"/>
      <c r="N257" s="98"/>
      <c r="O257" s="99"/>
      <c r="P257" s="99"/>
      <c r="Q257" s="75"/>
      <c r="R257" s="115"/>
      <c r="S257" s="116"/>
      <c r="T257" s="72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6">
        <f t="shared" si="9"/>
        <v>0</v>
      </c>
      <c r="AG257" s="106"/>
      <c r="AH257" s="106"/>
      <c r="AI257" s="102">
        <f t="shared" si="10"/>
        <v>0</v>
      </c>
      <c r="AJ257" s="3"/>
      <c r="AK257" s="100"/>
      <c r="AL257" s="3"/>
      <c r="AM257" s="100"/>
      <c r="AN257" s="100"/>
      <c r="AO257" s="3"/>
      <c r="AP257" s="3"/>
      <c r="AQ257" s="3"/>
      <c r="BD257" s="101"/>
    </row>
    <row r="258" spans="1:56" s="1" customFormat="1" ht="15" customHeight="1">
      <c r="A258" s="25"/>
      <c r="B258" s="97"/>
      <c r="C258" s="97"/>
      <c r="D258" s="73"/>
      <c r="E258" s="73"/>
      <c r="F258" s="25"/>
      <c r="G258" s="46"/>
      <c r="H258" s="24"/>
      <c r="I258" s="72"/>
      <c r="J258" s="73"/>
      <c r="K258" s="73"/>
      <c r="L258" s="73"/>
      <c r="M258" s="73"/>
      <c r="N258" s="98"/>
      <c r="O258" s="99"/>
      <c r="P258" s="99"/>
      <c r="Q258" s="75"/>
      <c r="R258" s="115"/>
      <c r="S258" s="116"/>
      <c r="T258" s="72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6">
        <f t="shared" si="9"/>
        <v>0</v>
      </c>
      <c r="AG258" s="106"/>
      <c r="AH258" s="106"/>
      <c r="AI258" s="102">
        <f t="shared" si="10"/>
        <v>0</v>
      </c>
      <c r="AJ258" s="3"/>
      <c r="AK258" s="100"/>
      <c r="AL258" s="3"/>
      <c r="AM258" s="100"/>
      <c r="AN258" s="100"/>
      <c r="AO258" s="3"/>
      <c r="AP258" s="3"/>
      <c r="AQ258" s="3"/>
      <c r="BD258" s="101"/>
    </row>
    <row r="259" spans="1:56" s="1" customFormat="1" ht="15" customHeight="1">
      <c r="A259" s="25"/>
      <c r="B259" s="97"/>
      <c r="C259" s="97"/>
      <c r="D259" s="73"/>
      <c r="E259" s="73"/>
      <c r="F259" s="25"/>
      <c r="G259" s="46"/>
      <c r="H259" s="24"/>
      <c r="I259" s="72"/>
      <c r="J259" s="73"/>
      <c r="K259" s="73"/>
      <c r="L259" s="73"/>
      <c r="M259" s="73"/>
      <c r="N259" s="98"/>
      <c r="O259" s="99"/>
      <c r="P259" s="99"/>
      <c r="Q259" s="75"/>
      <c r="R259" s="115"/>
      <c r="S259" s="116"/>
      <c r="T259" s="72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6">
        <f t="shared" si="9"/>
        <v>0</v>
      </c>
      <c r="AG259" s="106"/>
      <c r="AH259" s="106"/>
      <c r="AI259" s="102">
        <f t="shared" si="10"/>
        <v>0</v>
      </c>
      <c r="AJ259" s="3"/>
      <c r="AK259" s="100"/>
      <c r="AL259" s="3"/>
      <c r="AM259" s="100"/>
      <c r="AN259" s="100"/>
      <c r="AO259" s="3"/>
      <c r="AP259" s="3"/>
      <c r="AQ259" s="3"/>
      <c r="BD259" s="101"/>
    </row>
    <row r="260" spans="1:56" s="1" customFormat="1" ht="15" customHeight="1">
      <c r="A260" s="25"/>
      <c r="B260" s="97"/>
      <c r="C260" s="97"/>
      <c r="D260" s="73"/>
      <c r="E260" s="73"/>
      <c r="F260" s="25"/>
      <c r="G260" s="46"/>
      <c r="H260" s="24"/>
      <c r="I260" s="72"/>
      <c r="J260" s="73"/>
      <c r="K260" s="73"/>
      <c r="L260" s="73"/>
      <c r="M260" s="73"/>
      <c r="N260" s="98"/>
      <c r="O260" s="99"/>
      <c r="P260" s="99"/>
      <c r="Q260" s="75"/>
      <c r="R260" s="115"/>
      <c r="S260" s="116"/>
      <c r="T260" s="72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6">
        <f t="shared" si="9"/>
        <v>0</v>
      </c>
      <c r="AG260" s="106"/>
      <c r="AH260" s="106"/>
      <c r="AI260" s="102">
        <f t="shared" si="10"/>
        <v>0</v>
      </c>
      <c r="AJ260" s="3"/>
      <c r="AK260" s="100"/>
      <c r="AL260" s="3"/>
      <c r="AM260" s="100"/>
      <c r="AN260" s="100"/>
      <c r="AO260" s="3"/>
      <c r="AP260" s="3"/>
      <c r="AQ260" s="3"/>
      <c r="BD260" s="101"/>
    </row>
    <row r="261" spans="1:56" s="1" customFormat="1" ht="15" customHeight="1">
      <c r="A261" s="25"/>
      <c r="B261" s="97"/>
      <c r="C261" s="97"/>
      <c r="D261" s="73"/>
      <c r="E261" s="73"/>
      <c r="F261" s="25"/>
      <c r="G261" s="46"/>
      <c r="H261" s="24"/>
      <c r="I261" s="72"/>
      <c r="J261" s="73"/>
      <c r="K261" s="73"/>
      <c r="L261" s="73"/>
      <c r="M261" s="73"/>
      <c r="N261" s="98"/>
      <c r="O261" s="99"/>
      <c r="P261" s="99"/>
      <c r="Q261" s="75"/>
      <c r="R261" s="115"/>
      <c r="S261" s="116"/>
      <c r="T261" s="72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6">
        <f t="shared" si="9"/>
        <v>0</v>
      </c>
      <c r="AG261" s="106"/>
      <c r="AH261" s="106"/>
      <c r="AI261" s="102">
        <f t="shared" si="10"/>
        <v>0</v>
      </c>
      <c r="AJ261" s="3"/>
      <c r="AK261" s="100"/>
      <c r="AL261" s="3"/>
      <c r="AM261" s="100"/>
      <c r="AN261" s="100"/>
      <c r="AO261" s="3"/>
      <c r="AP261" s="3"/>
      <c r="AQ261" s="3"/>
      <c r="BD261" s="101"/>
    </row>
    <row r="262" spans="1:56" s="1" customFormat="1" ht="15" customHeight="1">
      <c r="A262" s="25"/>
      <c r="B262" s="97"/>
      <c r="C262" s="97"/>
      <c r="D262" s="73"/>
      <c r="E262" s="73"/>
      <c r="F262" s="25"/>
      <c r="G262" s="46"/>
      <c r="H262" s="24"/>
      <c r="I262" s="72"/>
      <c r="J262" s="73"/>
      <c r="K262" s="73"/>
      <c r="L262" s="73"/>
      <c r="M262" s="73"/>
      <c r="N262" s="98"/>
      <c r="O262" s="99"/>
      <c r="P262" s="99"/>
      <c r="Q262" s="75"/>
      <c r="R262" s="115"/>
      <c r="S262" s="116"/>
      <c r="T262" s="72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6">
        <f t="shared" si="9"/>
        <v>0</v>
      </c>
      <c r="AG262" s="106"/>
      <c r="AH262" s="106"/>
      <c r="AI262" s="102">
        <f t="shared" si="10"/>
        <v>0</v>
      </c>
      <c r="AJ262" s="3"/>
      <c r="AK262" s="100"/>
      <c r="AL262" s="3"/>
      <c r="AM262" s="100"/>
      <c r="AN262" s="100"/>
      <c r="AO262" s="3"/>
      <c r="AP262" s="3"/>
      <c r="AQ262" s="3"/>
      <c r="BD262" s="101"/>
    </row>
    <row r="263" spans="1:56" s="1" customFormat="1" ht="15" customHeight="1">
      <c r="A263" s="25"/>
      <c r="B263" s="97"/>
      <c r="C263" s="97"/>
      <c r="D263" s="73"/>
      <c r="E263" s="73"/>
      <c r="F263" s="25"/>
      <c r="G263" s="46"/>
      <c r="H263" s="24"/>
      <c r="I263" s="72"/>
      <c r="J263" s="73"/>
      <c r="K263" s="73"/>
      <c r="L263" s="73"/>
      <c r="M263" s="73"/>
      <c r="N263" s="98"/>
      <c r="O263" s="99"/>
      <c r="P263" s="99"/>
      <c r="Q263" s="75"/>
      <c r="R263" s="115"/>
      <c r="S263" s="116"/>
      <c r="T263" s="72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6">
        <f t="shared" si="9"/>
        <v>0</v>
      </c>
      <c r="AG263" s="106"/>
      <c r="AH263" s="106"/>
      <c r="AI263" s="102">
        <f t="shared" si="10"/>
        <v>0</v>
      </c>
      <c r="AJ263" s="3"/>
      <c r="AK263" s="100"/>
      <c r="AL263" s="3"/>
      <c r="AM263" s="100"/>
      <c r="AN263" s="100"/>
      <c r="AO263" s="3"/>
      <c r="AP263" s="3"/>
      <c r="AQ263" s="3"/>
      <c r="BD263" s="101"/>
    </row>
    <row r="264" spans="1:56" s="1" customFormat="1" ht="15" customHeight="1">
      <c r="A264" s="25"/>
      <c r="B264" s="97"/>
      <c r="C264" s="97"/>
      <c r="D264" s="73"/>
      <c r="E264" s="73"/>
      <c r="F264" s="25"/>
      <c r="G264" s="46"/>
      <c r="H264" s="24"/>
      <c r="I264" s="72"/>
      <c r="J264" s="73"/>
      <c r="K264" s="73"/>
      <c r="L264" s="73"/>
      <c r="M264" s="73"/>
      <c r="N264" s="98"/>
      <c r="O264" s="99"/>
      <c r="P264" s="99"/>
      <c r="Q264" s="75"/>
      <c r="R264" s="115"/>
      <c r="S264" s="116"/>
      <c r="T264" s="72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6">
        <f t="shared" si="9"/>
        <v>0</v>
      </c>
      <c r="AG264" s="106"/>
      <c r="AH264" s="106"/>
      <c r="AI264" s="102">
        <f t="shared" si="10"/>
        <v>0</v>
      </c>
      <c r="AJ264" s="3"/>
      <c r="AK264" s="100"/>
      <c r="AL264" s="3"/>
      <c r="AM264" s="100"/>
      <c r="AN264" s="100"/>
      <c r="AO264" s="3"/>
      <c r="AP264" s="3"/>
      <c r="AQ264" s="3"/>
      <c r="BD264" s="101"/>
    </row>
    <row r="265" spans="1:56" s="1" customFormat="1" ht="15" customHeight="1">
      <c r="A265" s="25"/>
      <c r="B265" s="97"/>
      <c r="C265" s="97"/>
      <c r="D265" s="73"/>
      <c r="E265" s="73"/>
      <c r="F265" s="25"/>
      <c r="G265" s="46"/>
      <c r="H265" s="24"/>
      <c r="I265" s="72"/>
      <c r="J265" s="73"/>
      <c r="K265" s="73"/>
      <c r="L265" s="73"/>
      <c r="M265" s="73"/>
      <c r="N265" s="98"/>
      <c r="O265" s="99"/>
      <c r="P265" s="99"/>
      <c r="Q265" s="75"/>
      <c r="R265" s="115"/>
      <c r="S265" s="116"/>
      <c r="T265" s="72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6">
        <f t="shared" si="9"/>
        <v>0</v>
      </c>
      <c r="AG265" s="106"/>
      <c r="AH265" s="106"/>
      <c r="AI265" s="102">
        <f t="shared" si="10"/>
        <v>0</v>
      </c>
      <c r="AJ265" s="3"/>
      <c r="AK265" s="100"/>
      <c r="AL265" s="3"/>
      <c r="AM265" s="100"/>
      <c r="AN265" s="100"/>
      <c r="AO265" s="3"/>
      <c r="AP265" s="3"/>
      <c r="AQ265" s="3"/>
      <c r="BD265" s="101"/>
    </row>
    <row r="266" spans="1:56" s="1" customFormat="1" ht="15" customHeight="1">
      <c r="A266" s="25"/>
      <c r="B266" s="97"/>
      <c r="C266" s="97"/>
      <c r="D266" s="73"/>
      <c r="E266" s="73"/>
      <c r="F266" s="25"/>
      <c r="G266" s="46"/>
      <c r="H266" s="24"/>
      <c r="I266" s="72"/>
      <c r="J266" s="73"/>
      <c r="K266" s="73"/>
      <c r="L266" s="73"/>
      <c r="M266" s="73"/>
      <c r="N266" s="98"/>
      <c r="O266" s="99"/>
      <c r="P266" s="99"/>
      <c r="Q266" s="75"/>
      <c r="R266" s="115"/>
      <c r="S266" s="116"/>
      <c r="T266" s="72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6">
        <f t="shared" si="9"/>
        <v>0</v>
      </c>
      <c r="AG266" s="106"/>
      <c r="AH266" s="106"/>
      <c r="AI266" s="102">
        <f t="shared" si="10"/>
        <v>0</v>
      </c>
      <c r="AJ266" s="3"/>
      <c r="AK266" s="100"/>
      <c r="AL266" s="3"/>
      <c r="AM266" s="100"/>
      <c r="AN266" s="100"/>
      <c r="AO266" s="3"/>
      <c r="AP266" s="3"/>
      <c r="AQ266" s="3"/>
      <c r="BD266" s="101"/>
    </row>
    <row r="267" spans="1:56" s="1" customFormat="1" ht="15" customHeight="1">
      <c r="A267" s="25"/>
      <c r="B267" s="97"/>
      <c r="C267" s="97"/>
      <c r="D267" s="73"/>
      <c r="E267" s="73"/>
      <c r="F267" s="25"/>
      <c r="G267" s="46"/>
      <c r="H267" s="24"/>
      <c r="I267" s="72"/>
      <c r="J267" s="73"/>
      <c r="K267" s="73"/>
      <c r="L267" s="73"/>
      <c r="M267" s="73"/>
      <c r="N267" s="98"/>
      <c r="O267" s="99"/>
      <c r="P267" s="99"/>
      <c r="Q267" s="75"/>
      <c r="R267" s="115"/>
      <c r="S267" s="116"/>
      <c r="T267" s="72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6">
        <f t="shared" si="9"/>
        <v>0</v>
      </c>
      <c r="AG267" s="106"/>
      <c r="AH267" s="106"/>
      <c r="AI267" s="102">
        <f t="shared" si="10"/>
        <v>0</v>
      </c>
      <c r="AJ267" s="3"/>
      <c r="AK267" s="100"/>
      <c r="AL267" s="3"/>
      <c r="AM267" s="100"/>
      <c r="AN267" s="100"/>
      <c r="AO267" s="3"/>
      <c r="AP267" s="3"/>
      <c r="AQ267" s="3"/>
      <c r="BD267" s="101"/>
    </row>
    <row r="268" spans="1:56" s="1" customFormat="1" ht="15" customHeight="1">
      <c r="A268" s="25"/>
      <c r="B268" s="97"/>
      <c r="C268" s="97"/>
      <c r="D268" s="73"/>
      <c r="E268" s="73"/>
      <c r="F268" s="25"/>
      <c r="G268" s="46"/>
      <c r="H268" s="24"/>
      <c r="I268" s="72"/>
      <c r="J268" s="73"/>
      <c r="K268" s="73"/>
      <c r="L268" s="73"/>
      <c r="M268" s="73"/>
      <c r="N268" s="98"/>
      <c r="O268" s="99"/>
      <c r="P268" s="99"/>
      <c r="Q268" s="75"/>
      <c r="R268" s="115"/>
      <c r="S268" s="116"/>
      <c r="T268" s="72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6">
        <f t="shared" si="9"/>
        <v>0</v>
      </c>
      <c r="AG268" s="106"/>
      <c r="AH268" s="106"/>
      <c r="AI268" s="102">
        <f t="shared" si="10"/>
        <v>0</v>
      </c>
      <c r="AJ268" s="3"/>
      <c r="AK268" s="100"/>
      <c r="AL268" s="3"/>
      <c r="AM268" s="100"/>
      <c r="AN268" s="100"/>
      <c r="AO268" s="3"/>
      <c r="AP268" s="3"/>
      <c r="AQ268" s="3"/>
      <c r="BD268" s="101"/>
    </row>
    <row r="269" spans="1:56" s="1" customFormat="1" ht="15" customHeight="1">
      <c r="A269" s="25"/>
      <c r="B269" s="97"/>
      <c r="C269" s="97"/>
      <c r="D269" s="73"/>
      <c r="E269" s="73"/>
      <c r="F269" s="25"/>
      <c r="G269" s="46"/>
      <c r="H269" s="24"/>
      <c r="I269" s="72"/>
      <c r="J269" s="73"/>
      <c r="K269" s="73"/>
      <c r="L269" s="73"/>
      <c r="M269" s="73"/>
      <c r="N269" s="98"/>
      <c r="O269" s="99"/>
      <c r="P269" s="99"/>
      <c r="Q269" s="75"/>
      <c r="R269" s="115"/>
      <c r="S269" s="116"/>
      <c r="T269" s="72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6">
        <f t="shared" si="9"/>
        <v>0</v>
      </c>
      <c r="AG269" s="106"/>
      <c r="AH269" s="106"/>
      <c r="AI269" s="102">
        <f t="shared" si="10"/>
        <v>0</v>
      </c>
      <c r="AJ269" s="3"/>
      <c r="AK269" s="100"/>
      <c r="AL269" s="3"/>
      <c r="AM269" s="100"/>
      <c r="AN269" s="100"/>
      <c r="AO269" s="3"/>
      <c r="AP269" s="3"/>
      <c r="AQ269" s="3"/>
      <c r="BD269" s="101"/>
    </row>
    <row r="270" spans="1:56" s="1" customFormat="1" ht="15" customHeight="1">
      <c r="A270" s="25"/>
      <c r="B270" s="97"/>
      <c r="C270" s="97"/>
      <c r="D270" s="73"/>
      <c r="E270" s="73"/>
      <c r="F270" s="25"/>
      <c r="G270" s="46"/>
      <c r="H270" s="24"/>
      <c r="I270" s="72"/>
      <c r="J270" s="73"/>
      <c r="K270" s="73"/>
      <c r="L270" s="73"/>
      <c r="M270" s="73"/>
      <c r="N270" s="98"/>
      <c r="O270" s="99"/>
      <c r="P270" s="99"/>
      <c r="Q270" s="75"/>
      <c r="R270" s="115"/>
      <c r="S270" s="116"/>
      <c r="T270" s="72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6">
        <f t="shared" si="9"/>
        <v>0</v>
      </c>
      <c r="AG270" s="106"/>
      <c r="AH270" s="106"/>
      <c r="AI270" s="102">
        <f t="shared" si="10"/>
        <v>0</v>
      </c>
      <c r="AJ270" s="3"/>
      <c r="AK270" s="100"/>
      <c r="AL270" s="3"/>
      <c r="AM270" s="100"/>
      <c r="AN270" s="100"/>
      <c r="AO270" s="3"/>
      <c r="AP270" s="3"/>
      <c r="AQ270" s="3"/>
      <c r="BD270" s="101"/>
    </row>
    <row r="271" spans="1:56" s="1" customFormat="1" ht="15" customHeight="1">
      <c r="A271" s="25"/>
      <c r="B271" s="97"/>
      <c r="C271" s="97"/>
      <c r="D271" s="73"/>
      <c r="E271" s="73"/>
      <c r="F271" s="25"/>
      <c r="G271" s="46"/>
      <c r="H271" s="24"/>
      <c r="I271" s="72"/>
      <c r="J271" s="73"/>
      <c r="K271" s="73"/>
      <c r="L271" s="73"/>
      <c r="M271" s="73"/>
      <c r="N271" s="98"/>
      <c r="O271" s="99"/>
      <c r="P271" s="99"/>
      <c r="Q271" s="75"/>
      <c r="R271" s="115"/>
      <c r="S271" s="116"/>
      <c r="T271" s="72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6">
        <f t="shared" si="9"/>
        <v>0</v>
      </c>
      <c r="AG271" s="106"/>
      <c r="AH271" s="106"/>
      <c r="AI271" s="102">
        <f t="shared" si="10"/>
        <v>0</v>
      </c>
      <c r="AJ271" s="3"/>
      <c r="AK271" s="100"/>
      <c r="AL271" s="3"/>
      <c r="AM271" s="100"/>
      <c r="AN271" s="100"/>
      <c r="AO271" s="3"/>
      <c r="AP271" s="3"/>
      <c r="AQ271" s="3"/>
      <c r="BD271" s="101"/>
    </row>
    <row r="272" spans="1:56" s="1" customFormat="1" ht="15" customHeight="1">
      <c r="A272" s="25"/>
      <c r="B272" s="97"/>
      <c r="C272" s="97"/>
      <c r="D272" s="73"/>
      <c r="E272" s="73"/>
      <c r="F272" s="25"/>
      <c r="G272" s="46"/>
      <c r="H272" s="24"/>
      <c r="I272" s="72"/>
      <c r="J272" s="73"/>
      <c r="K272" s="73"/>
      <c r="L272" s="73"/>
      <c r="M272" s="73"/>
      <c r="N272" s="98"/>
      <c r="O272" s="99"/>
      <c r="P272" s="99"/>
      <c r="Q272" s="75"/>
      <c r="R272" s="115"/>
      <c r="S272" s="116"/>
      <c r="T272" s="72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6">
        <f t="shared" si="9"/>
        <v>0</v>
      </c>
      <c r="AG272" s="106"/>
      <c r="AH272" s="106"/>
      <c r="AI272" s="102">
        <f t="shared" si="10"/>
        <v>0</v>
      </c>
      <c r="AJ272" s="3"/>
      <c r="AK272" s="100"/>
      <c r="AL272" s="3"/>
      <c r="AM272" s="100"/>
      <c r="AN272" s="100"/>
      <c r="AO272" s="3"/>
      <c r="AP272" s="3"/>
      <c r="AQ272" s="3"/>
      <c r="BD272" s="101"/>
    </row>
    <row r="273" spans="1:56" s="1" customFormat="1" ht="15" customHeight="1">
      <c r="A273" s="25"/>
      <c r="B273" s="97"/>
      <c r="C273" s="97"/>
      <c r="D273" s="73"/>
      <c r="E273" s="73"/>
      <c r="F273" s="25"/>
      <c r="G273" s="46"/>
      <c r="H273" s="24"/>
      <c r="I273" s="72"/>
      <c r="J273" s="73"/>
      <c r="K273" s="73"/>
      <c r="L273" s="73"/>
      <c r="M273" s="73"/>
      <c r="N273" s="98"/>
      <c r="O273" s="99"/>
      <c r="P273" s="99"/>
      <c r="Q273" s="75"/>
      <c r="R273" s="115"/>
      <c r="S273" s="116"/>
      <c r="T273" s="72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6">
        <f t="shared" si="9"/>
        <v>0</v>
      </c>
      <c r="AG273" s="106"/>
      <c r="AH273" s="106"/>
      <c r="AI273" s="102">
        <f t="shared" si="10"/>
        <v>0</v>
      </c>
      <c r="AJ273" s="3"/>
      <c r="AK273" s="100"/>
      <c r="AL273" s="3"/>
      <c r="AM273" s="100"/>
      <c r="AN273" s="100"/>
      <c r="AO273" s="3"/>
      <c r="AP273" s="3"/>
      <c r="AQ273" s="3"/>
      <c r="BD273" s="101"/>
    </row>
    <row r="274" spans="1:56" s="1" customFormat="1" ht="12.75">
      <c r="B274" s="45"/>
      <c r="C274" s="45"/>
      <c r="R274" s="3"/>
      <c r="S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102"/>
      <c r="AP274" s="3"/>
      <c r="AQ274" s="3"/>
    </row>
    <row r="275" spans="1:56" s="1" customFormat="1" ht="12.75">
      <c r="B275" s="45"/>
      <c r="C275" s="45"/>
      <c r="R275" s="3"/>
      <c r="S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102"/>
      <c r="AP275" s="3"/>
      <c r="AQ275" s="3"/>
    </row>
    <row r="276" spans="1:56" s="1" customFormat="1" ht="13.5" thickBot="1">
      <c r="B276" s="45"/>
      <c r="C276" s="45"/>
      <c r="R276" s="3"/>
      <c r="S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102"/>
      <c r="AP276" s="3"/>
      <c r="AQ276" s="3"/>
    </row>
    <row r="277" spans="1:56" s="1" customFormat="1" ht="13.5" thickBot="1">
      <c r="B277" s="45"/>
      <c r="C277" s="45"/>
      <c r="R277" s="3"/>
      <c r="S277" s="3"/>
      <c r="U277" s="132">
        <f t="shared" ref="U277:AL277" si="11">SUBTOTAL(9,U36:U273)</f>
        <v>0</v>
      </c>
      <c r="V277" s="132">
        <f t="shared" si="11"/>
        <v>0</v>
      </c>
      <c r="W277" s="132">
        <f t="shared" si="11"/>
        <v>0</v>
      </c>
      <c r="X277" s="139">
        <f t="shared" si="11"/>
        <v>0</v>
      </c>
      <c r="Y277" s="132">
        <f t="shared" si="11"/>
        <v>0</v>
      </c>
      <c r="Z277" s="132">
        <f t="shared" si="11"/>
        <v>0</v>
      </c>
      <c r="AA277" s="132">
        <f t="shared" si="11"/>
        <v>0</v>
      </c>
      <c r="AB277" s="132">
        <f t="shared" si="11"/>
        <v>0</v>
      </c>
      <c r="AC277" s="132">
        <f t="shared" si="11"/>
        <v>0</v>
      </c>
      <c r="AD277" s="132">
        <f t="shared" si="11"/>
        <v>0</v>
      </c>
      <c r="AE277" s="139">
        <f t="shared" si="11"/>
        <v>0</v>
      </c>
      <c r="AF277" s="132">
        <f t="shared" si="11"/>
        <v>0</v>
      </c>
      <c r="AG277" s="132"/>
      <c r="AH277" s="132"/>
      <c r="AI277" s="132">
        <f t="shared" si="11"/>
        <v>0</v>
      </c>
      <c r="AJ277" s="132">
        <f t="shared" si="11"/>
        <v>0</v>
      </c>
      <c r="AL277" s="132">
        <f t="shared" si="11"/>
        <v>0</v>
      </c>
      <c r="AP277" s="3"/>
      <c r="AQ277" s="3"/>
    </row>
    <row r="278" spans="1:56" s="1" customFormat="1" ht="13.5" thickBot="1">
      <c r="B278" s="45"/>
      <c r="C278" s="45"/>
      <c r="R278" s="3"/>
      <c r="S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102"/>
      <c r="AP278" s="132">
        <f t="shared" ref="AP278:AT278" si="12">SUBTOTAL(9,AP37:AP274)</f>
        <v>0</v>
      </c>
      <c r="AQ278" s="132">
        <f t="shared" si="12"/>
        <v>0</v>
      </c>
      <c r="AR278" s="132">
        <f t="shared" si="12"/>
        <v>0</v>
      </c>
      <c r="AT278" s="132">
        <f t="shared" si="12"/>
        <v>0</v>
      </c>
      <c r="AV278" s="132">
        <f t="shared" ref="AV278:BC278" si="13">SUBTOTAL(9,AV37:AV274)</f>
        <v>0</v>
      </c>
      <c r="AW278" s="132">
        <f t="shared" si="13"/>
        <v>0</v>
      </c>
      <c r="AY278" s="132">
        <f t="shared" ref="AY278" si="14">SUBTOTAL(9,AY37:AY274)</f>
        <v>0</v>
      </c>
      <c r="BA278" s="132">
        <f t="shared" si="13"/>
        <v>0</v>
      </c>
      <c r="BB278" s="132">
        <f t="shared" si="13"/>
        <v>0</v>
      </c>
      <c r="BC278" s="132">
        <f t="shared" si="13"/>
        <v>0</v>
      </c>
    </row>
    <row r="279" spans="1:56" s="1" customFormat="1" ht="13.5" thickBot="1">
      <c r="B279" s="45"/>
      <c r="C279" s="45"/>
      <c r="R279" s="3"/>
      <c r="S279" s="3"/>
      <c r="U279" s="3"/>
      <c r="V279" s="140">
        <f>V277-U277</f>
        <v>0</v>
      </c>
      <c r="W279" s="140">
        <f>W277-V277</f>
        <v>0</v>
      </c>
      <c r="X279" s="3"/>
      <c r="Y279" s="140">
        <f t="shared" ref="Y279:AD279" si="15">Y277-W277</f>
        <v>0</v>
      </c>
      <c r="Z279" s="140">
        <f t="shared" si="15"/>
        <v>0</v>
      </c>
      <c r="AA279" s="140">
        <f t="shared" si="15"/>
        <v>0</v>
      </c>
      <c r="AB279" s="140">
        <f t="shared" si="15"/>
        <v>0</v>
      </c>
      <c r="AC279" s="140">
        <f t="shared" si="15"/>
        <v>0</v>
      </c>
      <c r="AD279" s="140">
        <f t="shared" si="15"/>
        <v>0</v>
      </c>
      <c r="AE279" s="3"/>
      <c r="AF279" s="3"/>
      <c r="AG279" s="3"/>
      <c r="AH279" s="3"/>
      <c r="AI279" s="102"/>
      <c r="AK279" s="134" t="s">
        <v>142</v>
      </c>
      <c r="AL279" s="135">
        <f>AJ277+AL277</f>
        <v>0</v>
      </c>
      <c r="AP279" s="3"/>
      <c r="AQ279" s="3"/>
    </row>
    <row r="280" spans="1:56" s="1" customFormat="1" ht="13.5" thickBot="1">
      <c r="B280" s="45"/>
      <c r="C280" s="45"/>
      <c r="R280" s="3"/>
      <c r="S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40">
        <f>AE277-X277</f>
        <v>0</v>
      </c>
      <c r="AF280" s="3"/>
      <c r="AG280" s="3"/>
      <c r="AH280" s="3"/>
      <c r="AI280" s="102"/>
      <c r="AK280" s="133" t="s">
        <v>143</v>
      </c>
      <c r="AL280" s="136">
        <f>AL279-AI277</f>
        <v>0</v>
      </c>
      <c r="AN280" s="137">
        <f>AJ277+AL277-AP277</f>
        <v>0</v>
      </c>
      <c r="AO280" s="138" t="s">
        <v>200</v>
      </c>
      <c r="AP280" s="3"/>
      <c r="AQ280" s="3"/>
    </row>
    <row r="281" spans="1:56" s="1" customFormat="1" ht="12.75">
      <c r="B281" s="45"/>
      <c r="C281" s="45"/>
      <c r="R281" s="3"/>
      <c r="S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102"/>
      <c r="AP281" s="3"/>
      <c r="AQ281" s="3"/>
    </row>
    <row r="282" spans="1:56">
      <c r="AF282" s="107"/>
      <c r="AG282" s="107"/>
      <c r="AH282" s="107"/>
      <c r="AI282" s="109"/>
      <c r="AJ282" s="45" t="s">
        <v>144</v>
      </c>
      <c r="AK282" s="108" t="s">
        <v>143</v>
      </c>
      <c r="AL282" s="45"/>
      <c r="AM282" s="108"/>
      <c r="AN282" s="108"/>
      <c r="AO282" s="45"/>
    </row>
    <row r="283" spans="1:56">
      <c r="AF283" s="107" t="s">
        <v>145</v>
      </c>
      <c r="AG283" s="107"/>
      <c r="AH283" s="107"/>
      <c r="AI283" s="109" t="s">
        <v>103</v>
      </c>
      <c r="AJ283" s="45"/>
      <c r="AK283" s="109">
        <v>5180</v>
      </c>
      <c r="AL283" s="45" t="s">
        <v>127</v>
      </c>
      <c r="AM283" s="108"/>
      <c r="AN283" s="45"/>
      <c r="AP283" s="45"/>
      <c r="AQ283" s="45"/>
    </row>
    <row r="284" spans="1:56">
      <c r="AF284" s="107"/>
      <c r="AG284" s="107"/>
      <c r="AH284" s="107"/>
      <c r="AI284" s="109" t="s">
        <v>126</v>
      </c>
      <c r="AJ284" s="45"/>
      <c r="AK284" s="110">
        <v>2350</v>
      </c>
      <c r="AL284" s="45" t="s">
        <v>127</v>
      </c>
      <c r="AM284" s="108"/>
      <c r="AN284" s="45"/>
      <c r="AP284" s="45"/>
      <c r="AQ284" s="45"/>
    </row>
    <row r="285" spans="1:56">
      <c r="AF285" s="107"/>
      <c r="AG285" s="107"/>
      <c r="AH285" s="107"/>
      <c r="AI285" s="109" t="s">
        <v>106</v>
      </c>
      <c r="AJ285" s="45"/>
      <c r="AK285" s="109">
        <v>550</v>
      </c>
      <c r="AL285" s="45" t="s">
        <v>127</v>
      </c>
      <c r="AM285" s="108"/>
      <c r="AN285" s="45"/>
      <c r="AP285" s="45"/>
      <c r="AQ285" s="45"/>
    </row>
    <row r="286" spans="1:56">
      <c r="AF286" s="107"/>
      <c r="AG286" s="107"/>
      <c r="AH286" s="107"/>
      <c r="AI286" s="109" t="s">
        <v>128</v>
      </c>
      <c r="AJ286" s="45"/>
      <c r="AK286" s="110">
        <v>1850</v>
      </c>
      <c r="AL286" s="45"/>
      <c r="AM286" s="108"/>
      <c r="AN286" s="45" t="s">
        <v>146</v>
      </c>
      <c r="AP286" s="45"/>
      <c r="AQ286" s="45"/>
    </row>
    <row r="287" spans="1:56">
      <c r="AF287" s="107"/>
      <c r="AG287" s="107"/>
      <c r="AH287" s="107"/>
      <c r="AI287" s="109" t="s">
        <v>104</v>
      </c>
      <c r="AJ287" s="45"/>
      <c r="AK287" s="109">
        <v>0</v>
      </c>
      <c r="AL287" s="45" t="s">
        <v>127</v>
      </c>
      <c r="AM287" s="108"/>
      <c r="AN287" s="45" t="s">
        <v>159</v>
      </c>
      <c r="AP287" s="45"/>
      <c r="AQ287" s="45"/>
    </row>
    <row r="288" spans="1:56">
      <c r="AF288" s="107"/>
      <c r="AG288" s="107"/>
      <c r="AH288" s="107"/>
      <c r="AI288" s="109" t="s">
        <v>14</v>
      </c>
      <c r="AJ288" s="45"/>
      <c r="AK288" s="109">
        <v>5000</v>
      </c>
      <c r="AL288" s="45" t="s">
        <v>127</v>
      </c>
      <c r="AM288" s="108"/>
      <c r="AN288" s="45"/>
      <c r="AP288" s="45"/>
      <c r="AQ288" s="45"/>
    </row>
    <row r="289" spans="32:43">
      <c r="AF289" s="107"/>
      <c r="AG289" s="107"/>
      <c r="AH289" s="107"/>
      <c r="AI289" s="109" t="s">
        <v>129</v>
      </c>
      <c r="AJ289" s="45"/>
      <c r="AK289" s="110">
        <v>340</v>
      </c>
      <c r="AL289" s="45" t="s">
        <v>147</v>
      </c>
      <c r="AM289" s="108" t="s">
        <v>148</v>
      </c>
      <c r="AN289" s="45" t="s">
        <v>149</v>
      </c>
      <c r="AP289" s="45"/>
      <c r="AQ289" s="45"/>
    </row>
    <row r="290" spans="32:43">
      <c r="AF290" s="107"/>
      <c r="AG290" s="107"/>
      <c r="AH290" s="107"/>
      <c r="AI290" s="109"/>
      <c r="AJ290" s="45"/>
      <c r="AK290" s="109"/>
      <c r="AL290" s="45"/>
      <c r="AM290" s="108"/>
      <c r="AN290" s="45"/>
      <c r="AP290" s="45"/>
      <c r="AQ290" s="45"/>
    </row>
    <row r="291" spans="32:43">
      <c r="AF291" s="107" t="s">
        <v>150</v>
      </c>
      <c r="AG291" s="107"/>
      <c r="AH291" s="107"/>
      <c r="AI291" s="109" t="s">
        <v>130</v>
      </c>
      <c r="AJ291" s="45"/>
      <c r="AK291" s="110">
        <v>400</v>
      </c>
      <c r="AL291" s="45" t="s">
        <v>147</v>
      </c>
      <c r="AM291" s="108"/>
      <c r="AN291" s="45"/>
      <c r="AP291" s="45"/>
      <c r="AQ291" s="45"/>
    </row>
    <row r="292" spans="32:43">
      <c r="AF292" s="107"/>
      <c r="AG292" s="107"/>
      <c r="AH292" s="107"/>
      <c r="AI292" s="109" t="s">
        <v>131</v>
      </c>
      <c r="AJ292" s="45"/>
      <c r="AK292" s="109">
        <v>2450</v>
      </c>
      <c r="AL292" s="45" t="s">
        <v>127</v>
      </c>
      <c r="AM292" s="108"/>
      <c r="AN292" s="45" t="s">
        <v>151</v>
      </c>
      <c r="AP292" s="45"/>
      <c r="AQ292" s="45"/>
    </row>
    <row r="293" spans="32:43">
      <c r="AF293" s="107"/>
      <c r="AG293" s="107"/>
      <c r="AH293" s="107"/>
      <c r="AI293" s="109" t="s">
        <v>110</v>
      </c>
      <c r="AJ293" s="45"/>
      <c r="AK293" s="109">
        <v>6400</v>
      </c>
      <c r="AL293" s="45" t="s">
        <v>127</v>
      </c>
      <c r="AM293" s="108"/>
      <c r="AN293" s="45"/>
      <c r="AP293" s="45"/>
      <c r="AQ293" s="45"/>
    </row>
    <row r="294" spans="32:43">
      <c r="AF294" s="107"/>
      <c r="AG294" s="107"/>
      <c r="AH294" s="107"/>
      <c r="AI294" s="109" t="s">
        <v>132</v>
      </c>
      <c r="AJ294" s="45"/>
      <c r="AK294" s="109">
        <v>450</v>
      </c>
      <c r="AL294" s="45" t="s">
        <v>127</v>
      </c>
      <c r="AM294" s="108"/>
      <c r="AN294" s="45"/>
      <c r="AP294" s="45"/>
      <c r="AQ294" s="45"/>
    </row>
    <row r="295" spans="32:43">
      <c r="AF295" s="107"/>
      <c r="AG295" s="107"/>
      <c r="AH295" s="107"/>
      <c r="AI295" s="109" t="s">
        <v>109</v>
      </c>
      <c r="AJ295" s="45"/>
      <c r="AK295" s="109">
        <v>870</v>
      </c>
      <c r="AL295" s="45" t="s">
        <v>127</v>
      </c>
      <c r="AM295" s="108"/>
      <c r="AN295" s="45"/>
      <c r="AP295" s="45"/>
      <c r="AQ295" s="45"/>
    </row>
    <row r="296" spans="32:43">
      <c r="AF296" s="107" t="s">
        <v>152</v>
      </c>
      <c r="AG296" s="107"/>
      <c r="AH296" s="107"/>
      <c r="AI296" s="109" t="s">
        <v>74</v>
      </c>
      <c r="AJ296" s="45"/>
      <c r="AK296" s="110">
        <v>450</v>
      </c>
      <c r="AL296" s="45" t="s">
        <v>127</v>
      </c>
      <c r="AM296" s="108" t="s">
        <v>153</v>
      </c>
      <c r="AN296" s="45" t="s">
        <v>149</v>
      </c>
      <c r="AP296" s="45"/>
      <c r="AQ296" s="45"/>
    </row>
    <row r="297" spans="32:43">
      <c r="AF297" s="107"/>
      <c r="AG297" s="107"/>
      <c r="AH297" s="107"/>
      <c r="AI297" s="109" t="s">
        <v>133</v>
      </c>
      <c r="AJ297" s="45"/>
      <c r="AK297" s="110">
        <v>250</v>
      </c>
      <c r="AL297" s="45"/>
      <c r="AM297" s="108" t="s">
        <v>153</v>
      </c>
      <c r="AN297" s="45"/>
      <c r="AP297" s="45"/>
      <c r="AQ297" s="45"/>
    </row>
    <row r="298" spans="32:43">
      <c r="AF298" s="107"/>
      <c r="AG298" s="107"/>
      <c r="AH298" s="107"/>
      <c r="AI298" s="109" t="s">
        <v>134</v>
      </c>
      <c r="AJ298" s="45"/>
      <c r="AK298" s="110">
        <v>430</v>
      </c>
      <c r="AL298" s="45"/>
      <c r="AM298" s="108" t="s">
        <v>153</v>
      </c>
      <c r="AN298" s="45" t="s">
        <v>151</v>
      </c>
      <c r="AP298" s="45"/>
      <c r="AQ298" s="45"/>
    </row>
    <row r="299" spans="32:43">
      <c r="AF299" s="107"/>
      <c r="AG299" s="107"/>
      <c r="AH299" s="107"/>
      <c r="AI299" s="109" t="s">
        <v>135</v>
      </c>
      <c r="AJ299" s="45"/>
      <c r="AK299" s="110">
        <v>670</v>
      </c>
      <c r="AL299" s="45"/>
      <c r="AM299" s="108" t="s">
        <v>153</v>
      </c>
      <c r="AN299" s="45" t="s">
        <v>151</v>
      </c>
      <c r="AP299" s="45"/>
      <c r="AQ299" s="45"/>
    </row>
    <row r="300" spans="32:43">
      <c r="AF300" s="107" t="s">
        <v>136</v>
      </c>
      <c r="AG300" s="107"/>
      <c r="AH300" s="107"/>
      <c r="AI300" s="109">
        <v>56470</v>
      </c>
      <c r="AJ300" s="45"/>
      <c r="AK300" s="110">
        <v>1600</v>
      </c>
      <c r="AL300" s="45" t="s">
        <v>127</v>
      </c>
      <c r="AM300" s="108" t="s">
        <v>154</v>
      </c>
      <c r="AN300" s="45"/>
      <c r="AP300" s="45"/>
      <c r="AQ300" s="45"/>
    </row>
    <row r="301" spans="32:43">
      <c r="AF301" s="107"/>
      <c r="AG301" s="107"/>
      <c r="AH301" s="107"/>
      <c r="AI301" s="109">
        <v>56588</v>
      </c>
      <c r="AJ301" s="45"/>
      <c r="AK301" s="110">
        <v>1600</v>
      </c>
      <c r="AL301" s="45" t="s">
        <v>155</v>
      </c>
      <c r="AM301" s="108" t="s">
        <v>154</v>
      </c>
      <c r="AN301" s="45" t="s">
        <v>146</v>
      </c>
      <c r="AP301" s="45"/>
      <c r="AQ301" s="45"/>
    </row>
    <row r="302" spans="32:43">
      <c r="AF302" s="107" t="s">
        <v>6</v>
      </c>
      <c r="AG302" s="107"/>
      <c r="AH302" s="107"/>
      <c r="AI302" s="109">
        <v>9541</v>
      </c>
      <c r="AJ302" s="45"/>
      <c r="AK302" s="109">
        <v>3000</v>
      </c>
      <c r="AL302" s="45" t="s">
        <v>127</v>
      </c>
      <c r="AM302" s="108"/>
      <c r="AN302" s="45"/>
      <c r="AP302" s="45"/>
      <c r="AQ302" s="45"/>
    </row>
    <row r="303" spans="32:43">
      <c r="AF303" s="107"/>
      <c r="AG303" s="107"/>
      <c r="AH303" s="107"/>
      <c r="AI303" s="109">
        <v>9560</v>
      </c>
      <c r="AJ303" s="45"/>
      <c r="AK303" s="109">
        <v>700</v>
      </c>
      <c r="AL303" s="45" t="s">
        <v>127</v>
      </c>
      <c r="AM303" s="108"/>
      <c r="AN303" s="45"/>
      <c r="AP303" s="45"/>
      <c r="AQ303" s="45"/>
    </row>
    <row r="304" spans="32:43">
      <c r="AF304" s="107"/>
      <c r="AG304" s="107"/>
      <c r="AH304" s="107"/>
      <c r="AI304" s="109" t="s">
        <v>137</v>
      </c>
      <c r="AJ304" s="45"/>
      <c r="AK304" s="109">
        <v>600</v>
      </c>
      <c r="AL304" s="45" t="s">
        <v>127</v>
      </c>
      <c r="AM304" s="108"/>
      <c r="AN304" s="45"/>
      <c r="AP304" s="45"/>
      <c r="AQ304" s="45"/>
    </row>
    <row r="305" spans="32:43">
      <c r="AF305" s="45"/>
      <c r="AG305" s="45"/>
      <c r="AH305" s="45"/>
      <c r="AI305" s="109" t="s">
        <v>138</v>
      </c>
      <c r="AJ305" s="45"/>
      <c r="AK305" s="109">
        <v>300</v>
      </c>
      <c r="AL305" s="45" t="s">
        <v>127</v>
      </c>
      <c r="AM305" s="45"/>
      <c r="AN305" s="45"/>
      <c r="AP305" s="45"/>
      <c r="AQ305" s="45"/>
    </row>
    <row r="306" spans="32:43">
      <c r="AF306" s="45"/>
      <c r="AG306" s="45"/>
      <c r="AH306" s="45"/>
      <c r="AI306" s="109" t="s">
        <v>107</v>
      </c>
      <c r="AJ306" s="45"/>
      <c r="AK306" s="109">
        <v>1400</v>
      </c>
      <c r="AL306" s="45" t="s">
        <v>127</v>
      </c>
      <c r="AM306" s="45"/>
      <c r="AN306" s="45"/>
      <c r="AP306" s="45"/>
      <c r="AQ306" s="45"/>
    </row>
    <row r="307" spans="32:43">
      <c r="AF307" s="45"/>
      <c r="AG307" s="45"/>
      <c r="AH307" s="45"/>
      <c r="AI307" s="109" t="s">
        <v>139</v>
      </c>
      <c r="AJ307" s="45"/>
      <c r="AK307" s="110">
        <v>700</v>
      </c>
      <c r="AL307" s="45"/>
      <c r="AM307" s="45" t="s">
        <v>162</v>
      </c>
      <c r="AN307" s="45" t="s">
        <v>146</v>
      </c>
      <c r="AP307" s="45"/>
      <c r="AQ307" s="45"/>
    </row>
    <row r="308" spans="32:43">
      <c r="AF308" s="45"/>
      <c r="AG308" s="45"/>
      <c r="AH308" s="45"/>
      <c r="AI308" s="109" t="s">
        <v>102</v>
      </c>
      <c r="AJ308" s="45"/>
      <c r="AK308" s="109">
        <v>225</v>
      </c>
      <c r="AL308" s="45" t="s">
        <v>127</v>
      </c>
      <c r="AM308" s="45"/>
      <c r="AN308" s="45"/>
      <c r="AP308" s="45"/>
      <c r="AQ308" s="45"/>
    </row>
    <row r="309" spans="32:43">
      <c r="AF309" s="45"/>
      <c r="AG309" s="45"/>
      <c r="AH309" s="45"/>
      <c r="AI309" s="109" t="s">
        <v>140</v>
      </c>
      <c r="AJ309" s="45"/>
      <c r="AK309" s="109">
        <v>215</v>
      </c>
      <c r="AL309" s="45" t="s">
        <v>127</v>
      </c>
      <c r="AM309" s="45"/>
      <c r="AN309" s="45"/>
      <c r="AP309" s="45"/>
      <c r="AQ309" s="45"/>
    </row>
    <row r="310" spans="32:43">
      <c r="AF310" s="45"/>
      <c r="AG310" s="45"/>
      <c r="AH310" s="45"/>
      <c r="AI310" s="109" t="s">
        <v>141</v>
      </c>
      <c r="AJ310" s="45"/>
      <c r="AK310" s="110">
        <v>120</v>
      </c>
      <c r="AL310" s="45"/>
      <c r="AM310" s="45"/>
      <c r="AN310" s="45"/>
      <c r="AP310" s="45"/>
      <c r="AQ310" s="45"/>
    </row>
    <row r="311" spans="32:43">
      <c r="AF311" s="45" t="s">
        <v>73</v>
      </c>
      <c r="AG311" s="45"/>
      <c r="AH311" s="45"/>
      <c r="AI311" s="109" t="s">
        <v>160</v>
      </c>
      <c r="AJ311" s="45"/>
      <c r="AK311" s="110">
        <v>550</v>
      </c>
      <c r="AL311" s="45" t="s">
        <v>127</v>
      </c>
      <c r="AM311" s="45"/>
      <c r="AN311" s="45"/>
      <c r="AP311" s="45"/>
      <c r="AQ311" s="45"/>
    </row>
    <row r="312" spans="32:43">
      <c r="AF312" s="45"/>
      <c r="AG312" s="45"/>
      <c r="AH312" s="45"/>
      <c r="AI312" s="109" t="s">
        <v>161</v>
      </c>
      <c r="AJ312" s="45"/>
      <c r="AK312" s="110">
        <v>600</v>
      </c>
      <c r="AL312" s="45"/>
      <c r="AM312" s="45"/>
      <c r="AN312" s="45"/>
      <c r="AP312" s="45"/>
      <c r="AQ312" s="45"/>
    </row>
    <row r="314" spans="32:43">
      <c r="AK314" s="111">
        <f>SUM(AK283:AK312)</f>
        <v>39250</v>
      </c>
    </row>
  </sheetData>
  <autoFilter ref="A3:BD3" xr:uid="{7DA3473A-818C-4B78-9F19-0F7F09448EF7}"/>
  <sortState xmlns:xlrd2="http://schemas.microsoft.com/office/spreadsheetml/2017/richdata2" ref="A36:AW273">
    <sortCondition ref="F36:F273"/>
    <sortCondition ref="G36:G273"/>
    <sortCondition ref="E36:E273"/>
  </sortState>
  <pageMargins left="0.7" right="0.7" top="0.75" bottom="0.75" header="0.3" footer="0.3"/>
  <pageSetup paperSize="9" orientation="portrait" r:id="rId1"/>
  <ignoredErrors>
    <ignoredError sqref="M34:T35 AI34:AM35 AF34:AF35 AQ34:AR34 AO34:AO35 AW34 BC34:BD35 C34:J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2317-5BF6-483E-83DA-384CD00725DF}">
  <sheetPr>
    <tabColor theme="6"/>
  </sheetPr>
  <dimension ref="A1:K218"/>
  <sheetViews>
    <sheetView zoomScale="85" zoomScaleNormal="85" workbookViewId="0">
      <pane ySplit="1" topLeftCell="A47" activePane="bottomLeft" state="frozen"/>
      <selection pane="bottomLeft" activeCell="A211" sqref="A211"/>
    </sheetView>
  </sheetViews>
  <sheetFormatPr defaultRowHeight="15" customHeight="1"/>
  <cols>
    <col min="1" max="1" width="12.5703125" bestFit="1" customWidth="1"/>
    <col min="2" max="2" width="13.7109375" bestFit="1" customWidth="1"/>
    <col min="3" max="3" width="28" bestFit="1" customWidth="1"/>
    <col min="4" max="4" width="27.7109375" bestFit="1" customWidth="1"/>
    <col min="5" max="5" width="13.140625" bestFit="1" customWidth="1"/>
    <col min="6" max="6" width="14.140625" bestFit="1" customWidth="1"/>
    <col min="7" max="7" width="12.140625" bestFit="1" customWidth="1"/>
    <col min="8" max="9" width="12.140625" customWidth="1"/>
  </cols>
  <sheetData>
    <row r="1" spans="1:11" ht="15" customHeight="1">
      <c r="A1" s="8" t="s">
        <v>18</v>
      </c>
      <c r="B1" s="8" t="s">
        <v>208</v>
      </c>
      <c r="C1" s="8" t="s">
        <v>209</v>
      </c>
      <c r="D1" s="11" t="s">
        <v>22</v>
      </c>
      <c r="E1" s="13" t="s">
        <v>32</v>
      </c>
      <c r="F1" s="16" t="s">
        <v>12</v>
      </c>
      <c r="G1" s="16" t="s">
        <v>176</v>
      </c>
      <c r="H1" s="16" t="s">
        <v>1298</v>
      </c>
      <c r="I1" s="16" t="s">
        <v>1299</v>
      </c>
      <c r="J1" s="16" t="s">
        <v>1301</v>
      </c>
      <c r="K1" s="16" t="s">
        <v>1302</v>
      </c>
    </row>
    <row r="2" spans="1:11" ht="15" customHeight="1">
      <c r="A2" s="52" t="s">
        <v>1277</v>
      </c>
      <c r="B2" s="25" t="s">
        <v>417</v>
      </c>
      <c r="C2" s="25" t="s">
        <v>418</v>
      </c>
      <c r="D2" s="53" t="s">
        <v>258</v>
      </c>
      <c r="E2" s="26">
        <v>45</v>
      </c>
      <c r="F2" s="173">
        <v>11</v>
      </c>
      <c r="G2" s="176">
        <v>32</v>
      </c>
      <c r="H2" s="210">
        <v>0</v>
      </c>
      <c r="I2" s="210">
        <f t="shared" ref="I2:I65" si="0">F2-H2</f>
        <v>11</v>
      </c>
      <c r="J2" t="s">
        <v>1300</v>
      </c>
      <c r="K2" t="s">
        <v>1300</v>
      </c>
    </row>
    <row r="3" spans="1:11" ht="15" customHeight="1">
      <c r="A3" s="52" t="s">
        <v>750</v>
      </c>
      <c r="B3" s="25" t="s">
        <v>300</v>
      </c>
      <c r="C3" s="25" t="s">
        <v>301</v>
      </c>
      <c r="D3" s="53" t="s">
        <v>258</v>
      </c>
      <c r="E3" s="26">
        <v>60</v>
      </c>
      <c r="F3" s="57">
        <v>10</v>
      </c>
      <c r="G3" s="175" t="s">
        <v>735</v>
      </c>
      <c r="H3" s="209">
        <v>2</v>
      </c>
      <c r="I3" s="209">
        <f t="shared" si="0"/>
        <v>8</v>
      </c>
      <c r="J3" s="209">
        <v>85</v>
      </c>
      <c r="K3" s="209">
        <v>86</v>
      </c>
    </row>
    <row r="4" spans="1:11" ht="15" customHeight="1">
      <c r="A4" s="52" t="s">
        <v>888</v>
      </c>
      <c r="B4" s="52" t="s">
        <v>358</v>
      </c>
      <c r="C4" s="25" t="s">
        <v>1199</v>
      </c>
      <c r="D4" s="53" t="s">
        <v>258</v>
      </c>
      <c r="E4" s="26">
        <v>45</v>
      </c>
      <c r="F4" s="57">
        <v>11</v>
      </c>
      <c r="G4" s="211">
        <v>27</v>
      </c>
      <c r="H4" s="209">
        <v>2</v>
      </c>
      <c r="I4" s="209">
        <f t="shared" si="0"/>
        <v>9</v>
      </c>
      <c r="J4" s="209">
        <v>85</v>
      </c>
      <c r="K4" s="209">
        <v>86</v>
      </c>
    </row>
    <row r="5" spans="1:11" ht="15" customHeight="1">
      <c r="A5" s="52" t="s">
        <v>889</v>
      </c>
      <c r="B5" s="25" t="s">
        <v>359</v>
      </c>
      <c r="C5" s="25" t="s">
        <v>303</v>
      </c>
      <c r="D5" s="53" t="s">
        <v>258</v>
      </c>
      <c r="E5" s="26">
        <v>45</v>
      </c>
      <c r="F5" s="57">
        <v>11</v>
      </c>
      <c r="G5" s="175">
        <v>27</v>
      </c>
      <c r="H5" s="209">
        <v>2</v>
      </c>
      <c r="I5" s="209">
        <f t="shared" si="0"/>
        <v>9</v>
      </c>
      <c r="J5" s="209">
        <v>85</v>
      </c>
      <c r="K5" s="209">
        <v>86</v>
      </c>
    </row>
    <row r="6" spans="1:11" ht="15" customHeight="1">
      <c r="A6" s="52" t="s">
        <v>924</v>
      </c>
      <c r="B6" s="25" t="s">
        <v>359</v>
      </c>
      <c r="C6" s="25" t="s">
        <v>293</v>
      </c>
      <c r="D6" s="53" t="s">
        <v>258</v>
      </c>
      <c r="E6" s="26">
        <v>45</v>
      </c>
      <c r="F6" s="57">
        <v>6</v>
      </c>
      <c r="G6" s="175">
        <v>27</v>
      </c>
      <c r="H6" s="209">
        <v>2</v>
      </c>
      <c r="I6" s="209">
        <f t="shared" si="0"/>
        <v>4</v>
      </c>
      <c r="J6" s="209">
        <v>85</v>
      </c>
      <c r="K6" s="209">
        <v>86</v>
      </c>
    </row>
    <row r="7" spans="1:11" ht="15" customHeight="1">
      <c r="A7" s="52" t="s">
        <v>925</v>
      </c>
      <c r="B7" s="25" t="s">
        <v>359</v>
      </c>
      <c r="C7" s="25" t="s">
        <v>295</v>
      </c>
      <c r="D7" s="53" t="s">
        <v>258</v>
      </c>
      <c r="E7" s="26">
        <v>45</v>
      </c>
      <c r="F7" s="57">
        <v>13</v>
      </c>
      <c r="G7" s="175">
        <v>27</v>
      </c>
      <c r="H7" s="209">
        <v>2</v>
      </c>
      <c r="I7" s="209">
        <f t="shared" si="0"/>
        <v>11</v>
      </c>
      <c r="J7" s="209">
        <v>85</v>
      </c>
      <c r="K7" s="209">
        <v>86</v>
      </c>
    </row>
    <row r="8" spans="1:11" ht="15" customHeight="1">
      <c r="A8" s="52" t="s">
        <v>892</v>
      </c>
      <c r="B8" s="25" t="s">
        <v>362</v>
      </c>
      <c r="C8" s="25" t="s">
        <v>292</v>
      </c>
      <c r="D8" s="53" t="s">
        <v>258</v>
      </c>
      <c r="E8" s="26">
        <v>45</v>
      </c>
      <c r="F8" s="57">
        <v>5</v>
      </c>
      <c r="G8" s="211">
        <v>27</v>
      </c>
      <c r="H8" s="209">
        <v>2</v>
      </c>
      <c r="I8" s="209">
        <f t="shared" si="0"/>
        <v>3</v>
      </c>
      <c r="J8" s="209">
        <v>85</v>
      </c>
      <c r="K8" s="209">
        <v>86</v>
      </c>
    </row>
    <row r="9" spans="1:11" ht="15" customHeight="1">
      <c r="A9" s="52" t="s">
        <v>893</v>
      </c>
      <c r="B9" s="25" t="s">
        <v>362</v>
      </c>
      <c r="C9" s="25" t="s">
        <v>296</v>
      </c>
      <c r="D9" s="53" t="s">
        <v>258</v>
      </c>
      <c r="E9" s="26">
        <v>45</v>
      </c>
      <c r="F9" s="57">
        <v>13</v>
      </c>
      <c r="G9" s="211">
        <v>27</v>
      </c>
      <c r="H9" s="209">
        <v>2</v>
      </c>
      <c r="I9" s="209">
        <f t="shared" si="0"/>
        <v>11</v>
      </c>
      <c r="J9" s="209">
        <v>85</v>
      </c>
      <c r="K9" s="209">
        <v>86</v>
      </c>
    </row>
    <row r="10" spans="1:11" ht="15" customHeight="1">
      <c r="A10" s="52" t="s">
        <v>894</v>
      </c>
      <c r="B10" s="25" t="s">
        <v>363</v>
      </c>
      <c r="C10" s="25" t="s">
        <v>301</v>
      </c>
      <c r="D10" s="53" t="s">
        <v>258</v>
      </c>
      <c r="E10" s="26">
        <v>45</v>
      </c>
      <c r="F10" s="57">
        <v>10</v>
      </c>
      <c r="G10" s="211" t="s">
        <v>736</v>
      </c>
      <c r="H10" s="209">
        <v>2</v>
      </c>
      <c r="I10" s="209">
        <f t="shared" si="0"/>
        <v>8</v>
      </c>
      <c r="J10" s="209">
        <v>85</v>
      </c>
      <c r="K10" s="209">
        <v>86</v>
      </c>
    </row>
    <row r="11" spans="1:11" ht="15" customHeight="1">
      <c r="A11" s="52" t="s">
        <v>895</v>
      </c>
      <c r="B11" s="25" t="s">
        <v>364</v>
      </c>
      <c r="C11" s="25" t="s">
        <v>293</v>
      </c>
      <c r="D11" s="53" t="s">
        <v>258</v>
      </c>
      <c r="E11" s="26">
        <v>45</v>
      </c>
      <c r="F11" s="57">
        <v>13</v>
      </c>
      <c r="G11" s="175" t="s">
        <v>736</v>
      </c>
      <c r="H11" s="209">
        <v>2</v>
      </c>
      <c r="I11" s="209">
        <f t="shared" si="0"/>
        <v>11</v>
      </c>
      <c r="J11" s="209">
        <v>85</v>
      </c>
      <c r="K11" s="209">
        <v>86</v>
      </c>
    </row>
    <row r="12" spans="1:11" ht="15" customHeight="1">
      <c r="A12" s="52" t="s">
        <v>896</v>
      </c>
      <c r="B12" s="25" t="s">
        <v>364</v>
      </c>
      <c r="C12" s="25" t="s">
        <v>307</v>
      </c>
      <c r="D12" s="53" t="s">
        <v>258</v>
      </c>
      <c r="E12" s="26">
        <v>45</v>
      </c>
      <c r="F12" s="57">
        <v>5</v>
      </c>
      <c r="G12" s="175" t="s">
        <v>736</v>
      </c>
      <c r="H12" s="209">
        <v>2</v>
      </c>
      <c r="I12" s="209">
        <f t="shared" si="0"/>
        <v>3</v>
      </c>
      <c r="J12" s="209">
        <v>85</v>
      </c>
      <c r="K12" s="209">
        <v>86</v>
      </c>
    </row>
    <row r="13" spans="1:11" ht="15" customHeight="1">
      <c r="A13" s="52" t="s">
        <v>928</v>
      </c>
      <c r="B13" s="25" t="s">
        <v>367</v>
      </c>
      <c r="C13" s="25" t="s">
        <v>418</v>
      </c>
      <c r="D13" s="53" t="s">
        <v>258</v>
      </c>
      <c r="E13" s="26">
        <v>45</v>
      </c>
      <c r="F13" s="57">
        <v>13</v>
      </c>
      <c r="G13" s="175" t="s">
        <v>736</v>
      </c>
      <c r="H13" s="209">
        <v>2</v>
      </c>
      <c r="I13" s="209">
        <f t="shared" si="0"/>
        <v>11</v>
      </c>
      <c r="J13" s="209">
        <v>85</v>
      </c>
      <c r="K13" s="209">
        <v>86</v>
      </c>
    </row>
    <row r="14" spans="1:11" ht="15" customHeight="1">
      <c r="A14" s="52" t="s">
        <v>929</v>
      </c>
      <c r="B14" s="25" t="s">
        <v>367</v>
      </c>
      <c r="C14" s="25" t="s">
        <v>1198</v>
      </c>
      <c r="D14" s="53" t="s">
        <v>258</v>
      </c>
      <c r="E14" s="26">
        <v>45</v>
      </c>
      <c r="F14" s="57">
        <v>13</v>
      </c>
      <c r="G14" s="175" t="s">
        <v>736</v>
      </c>
      <c r="H14" s="209">
        <v>2</v>
      </c>
      <c r="I14" s="209">
        <f t="shared" si="0"/>
        <v>11</v>
      </c>
      <c r="J14" s="209">
        <v>85</v>
      </c>
      <c r="K14" s="209">
        <v>86</v>
      </c>
    </row>
    <row r="15" spans="1:11" ht="15" customHeight="1">
      <c r="A15" s="52" t="s">
        <v>930</v>
      </c>
      <c r="B15" s="25" t="s">
        <v>368</v>
      </c>
      <c r="C15" s="25" t="s">
        <v>307</v>
      </c>
      <c r="D15" s="53" t="s">
        <v>258</v>
      </c>
      <c r="E15" s="26">
        <v>45</v>
      </c>
      <c r="F15" s="57">
        <v>13</v>
      </c>
      <c r="G15" s="175" t="s">
        <v>736</v>
      </c>
      <c r="H15" s="209">
        <v>2</v>
      </c>
      <c r="I15" s="209">
        <f t="shared" si="0"/>
        <v>11</v>
      </c>
      <c r="J15" s="209">
        <v>85</v>
      </c>
      <c r="K15" s="209">
        <v>86</v>
      </c>
    </row>
    <row r="16" spans="1:11" ht="15" customHeight="1">
      <c r="A16" s="52" t="s">
        <v>864</v>
      </c>
      <c r="B16" s="25" t="s">
        <v>427</v>
      </c>
      <c r="C16" s="25" t="s">
        <v>428</v>
      </c>
      <c r="D16" s="53" t="s">
        <v>258</v>
      </c>
      <c r="E16" s="26">
        <v>45</v>
      </c>
      <c r="F16" s="57">
        <v>14</v>
      </c>
      <c r="G16" s="175" t="s">
        <v>736</v>
      </c>
      <c r="H16" s="209">
        <v>2</v>
      </c>
      <c r="I16" s="209">
        <f t="shared" si="0"/>
        <v>12</v>
      </c>
      <c r="J16" s="209">
        <v>85</v>
      </c>
      <c r="K16" s="209">
        <v>86</v>
      </c>
    </row>
    <row r="17" spans="1:11" ht="15" customHeight="1">
      <c r="A17" s="52" t="s">
        <v>865</v>
      </c>
      <c r="B17" s="25" t="s">
        <v>427</v>
      </c>
      <c r="C17" s="25" t="s">
        <v>1280</v>
      </c>
      <c r="D17" s="53" t="s">
        <v>258</v>
      </c>
      <c r="E17" s="26">
        <v>45</v>
      </c>
      <c r="F17" s="57">
        <v>14</v>
      </c>
      <c r="G17" s="175" t="s">
        <v>736</v>
      </c>
      <c r="H17" s="209">
        <v>2</v>
      </c>
      <c r="I17" s="209">
        <f t="shared" si="0"/>
        <v>12</v>
      </c>
      <c r="J17" s="209">
        <v>85</v>
      </c>
      <c r="K17" s="209">
        <v>86</v>
      </c>
    </row>
    <row r="18" spans="1:11" ht="15" customHeight="1">
      <c r="A18" s="52" t="s">
        <v>866</v>
      </c>
      <c r="B18" s="25" t="s">
        <v>427</v>
      </c>
      <c r="C18" s="25" t="s">
        <v>431</v>
      </c>
      <c r="D18" s="53" t="s">
        <v>258</v>
      </c>
      <c r="E18" s="26">
        <v>45</v>
      </c>
      <c r="F18" s="57">
        <v>14</v>
      </c>
      <c r="G18" s="175" t="s">
        <v>736</v>
      </c>
      <c r="H18" s="209">
        <v>2</v>
      </c>
      <c r="I18" s="209">
        <f t="shared" si="0"/>
        <v>12</v>
      </c>
      <c r="J18" s="209">
        <v>85</v>
      </c>
      <c r="K18" s="209">
        <v>86</v>
      </c>
    </row>
    <row r="19" spans="1:11" ht="15" customHeight="1">
      <c r="A19" s="52" t="s">
        <v>868</v>
      </c>
      <c r="B19" s="25" t="s">
        <v>433</v>
      </c>
      <c r="C19" s="25" t="s">
        <v>434</v>
      </c>
      <c r="D19" s="53" t="s">
        <v>258</v>
      </c>
      <c r="E19" s="26">
        <v>45</v>
      </c>
      <c r="F19" s="57">
        <v>14</v>
      </c>
      <c r="G19" s="175" t="s">
        <v>736</v>
      </c>
      <c r="H19" s="209">
        <v>2</v>
      </c>
      <c r="I19" s="209">
        <f t="shared" si="0"/>
        <v>12</v>
      </c>
      <c r="J19" s="209">
        <v>85</v>
      </c>
      <c r="K19" s="209">
        <v>86</v>
      </c>
    </row>
    <row r="20" spans="1:11" ht="15" customHeight="1">
      <c r="A20" s="52" t="s">
        <v>869</v>
      </c>
      <c r="B20" s="25" t="s">
        <v>433</v>
      </c>
      <c r="C20" s="25" t="s">
        <v>435</v>
      </c>
      <c r="D20" s="53" t="s">
        <v>258</v>
      </c>
      <c r="E20" s="26">
        <v>45</v>
      </c>
      <c r="F20" s="57">
        <v>14</v>
      </c>
      <c r="G20" s="175" t="s">
        <v>736</v>
      </c>
      <c r="H20" s="209">
        <v>2</v>
      </c>
      <c r="I20" s="209">
        <f t="shared" si="0"/>
        <v>12</v>
      </c>
      <c r="J20" s="209">
        <v>85</v>
      </c>
      <c r="K20" s="209">
        <v>86</v>
      </c>
    </row>
    <row r="21" spans="1:11" ht="15" customHeight="1">
      <c r="A21" s="52" t="s">
        <v>871</v>
      </c>
      <c r="B21" s="25" t="s">
        <v>433</v>
      </c>
      <c r="C21" s="25" t="s">
        <v>437</v>
      </c>
      <c r="D21" s="53" t="s">
        <v>258</v>
      </c>
      <c r="E21" s="26">
        <v>45</v>
      </c>
      <c r="F21" s="57">
        <v>14</v>
      </c>
      <c r="G21" s="175" t="s">
        <v>736</v>
      </c>
      <c r="H21" s="209">
        <v>2</v>
      </c>
      <c r="I21" s="209">
        <f t="shared" si="0"/>
        <v>12</v>
      </c>
      <c r="J21" s="209">
        <v>85</v>
      </c>
      <c r="K21" s="209">
        <v>86</v>
      </c>
    </row>
    <row r="22" spans="1:11" ht="15" customHeight="1">
      <c r="A22" s="52" t="s">
        <v>872</v>
      </c>
      <c r="B22" s="25" t="s">
        <v>439</v>
      </c>
      <c r="C22" s="25" t="s">
        <v>434</v>
      </c>
      <c r="D22" s="53" t="s">
        <v>258</v>
      </c>
      <c r="E22" s="26">
        <v>45</v>
      </c>
      <c r="F22" s="57">
        <v>2</v>
      </c>
      <c r="G22" s="175" t="s">
        <v>736</v>
      </c>
      <c r="H22" s="209">
        <v>2</v>
      </c>
      <c r="I22" s="210">
        <f t="shared" si="0"/>
        <v>0</v>
      </c>
      <c r="J22" s="209">
        <v>85</v>
      </c>
      <c r="K22" s="209"/>
    </row>
    <row r="23" spans="1:11" ht="15" customHeight="1">
      <c r="A23" s="52" t="s">
        <v>874</v>
      </c>
      <c r="B23" s="25" t="s">
        <v>439</v>
      </c>
      <c r="C23" s="25" t="s">
        <v>440</v>
      </c>
      <c r="D23" s="53" t="s">
        <v>258</v>
      </c>
      <c r="E23" s="26">
        <v>45</v>
      </c>
      <c r="F23" s="57">
        <v>14</v>
      </c>
      <c r="G23" s="175" t="s">
        <v>736</v>
      </c>
      <c r="H23" s="209">
        <v>2</v>
      </c>
      <c r="I23" s="209">
        <f t="shared" si="0"/>
        <v>12</v>
      </c>
      <c r="J23" s="209">
        <v>85</v>
      </c>
      <c r="K23" s="209">
        <v>86</v>
      </c>
    </row>
    <row r="24" spans="1:11" ht="15" customHeight="1">
      <c r="A24" s="52" t="s">
        <v>748</v>
      </c>
      <c r="B24" s="25" t="s">
        <v>443</v>
      </c>
      <c r="C24" s="25" t="s">
        <v>444</v>
      </c>
      <c r="D24" s="53" t="s">
        <v>258</v>
      </c>
      <c r="E24" s="26">
        <v>45</v>
      </c>
      <c r="F24" s="57">
        <v>14</v>
      </c>
      <c r="G24" s="175" t="s">
        <v>736</v>
      </c>
      <c r="H24" s="209">
        <v>2</v>
      </c>
      <c r="I24" s="209">
        <f t="shared" si="0"/>
        <v>12</v>
      </c>
      <c r="J24" s="209">
        <v>85</v>
      </c>
      <c r="K24" s="209">
        <v>86</v>
      </c>
    </row>
    <row r="25" spans="1:11" ht="15" customHeight="1">
      <c r="A25" s="52" t="s">
        <v>875</v>
      </c>
      <c r="B25" s="25" t="s">
        <v>443</v>
      </c>
      <c r="C25" s="25" t="s">
        <v>445</v>
      </c>
      <c r="D25" s="53" t="s">
        <v>258</v>
      </c>
      <c r="E25" s="26">
        <v>45</v>
      </c>
      <c r="F25" s="57">
        <v>2</v>
      </c>
      <c r="G25" s="175" t="s">
        <v>736</v>
      </c>
      <c r="H25" s="209">
        <v>2</v>
      </c>
      <c r="I25" s="210">
        <f t="shared" si="0"/>
        <v>0</v>
      </c>
      <c r="J25" s="209">
        <v>85</v>
      </c>
      <c r="K25" s="209"/>
    </row>
    <row r="26" spans="1:11" ht="15" customHeight="1">
      <c r="A26" s="52" t="s">
        <v>877</v>
      </c>
      <c r="B26" s="25" t="s">
        <v>443</v>
      </c>
      <c r="C26" s="25" t="s">
        <v>447</v>
      </c>
      <c r="D26" s="53" t="s">
        <v>258</v>
      </c>
      <c r="E26" s="26">
        <v>45</v>
      </c>
      <c r="F26" s="57">
        <v>14</v>
      </c>
      <c r="G26" s="175" t="s">
        <v>736</v>
      </c>
      <c r="H26" s="209">
        <v>2</v>
      </c>
      <c r="I26" s="209">
        <f t="shared" si="0"/>
        <v>12</v>
      </c>
      <c r="J26" s="209">
        <v>85</v>
      </c>
      <c r="K26" s="209">
        <v>86</v>
      </c>
    </row>
    <row r="27" spans="1:11" ht="15" customHeight="1">
      <c r="A27" s="52" t="s">
        <v>878</v>
      </c>
      <c r="B27" s="25" t="s">
        <v>443</v>
      </c>
      <c r="C27" s="25" t="s">
        <v>448</v>
      </c>
      <c r="D27" s="53" t="s">
        <v>258</v>
      </c>
      <c r="E27" s="26">
        <v>45</v>
      </c>
      <c r="F27" s="57">
        <v>14</v>
      </c>
      <c r="G27" s="175" t="s">
        <v>736</v>
      </c>
      <c r="H27" s="209">
        <v>2</v>
      </c>
      <c r="I27" s="209">
        <f t="shared" si="0"/>
        <v>12</v>
      </c>
      <c r="J27" s="209">
        <v>85</v>
      </c>
      <c r="K27" s="209">
        <v>86</v>
      </c>
    </row>
    <row r="28" spans="1:11" ht="15" customHeight="1">
      <c r="A28" s="52" t="s">
        <v>879</v>
      </c>
      <c r="B28" s="25" t="s">
        <v>359</v>
      </c>
      <c r="C28" s="25" t="s">
        <v>296</v>
      </c>
      <c r="D28" s="53" t="s">
        <v>258</v>
      </c>
      <c r="E28" s="26">
        <v>45</v>
      </c>
      <c r="F28" s="57">
        <v>13</v>
      </c>
      <c r="G28" s="175">
        <v>27</v>
      </c>
      <c r="H28" s="209">
        <v>2</v>
      </c>
      <c r="I28" s="209">
        <f t="shared" si="0"/>
        <v>11</v>
      </c>
      <c r="J28" s="209">
        <v>85</v>
      </c>
      <c r="K28" s="209">
        <v>86</v>
      </c>
    </row>
    <row r="29" spans="1:11" ht="15" customHeight="1">
      <c r="A29" s="52" t="s">
        <v>902</v>
      </c>
      <c r="B29" s="25" t="s">
        <v>359</v>
      </c>
      <c r="C29" s="25" t="s">
        <v>360</v>
      </c>
      <c r="D29" s="53" t="s">
        <v>258</v>
      </c>
      <c r="E29" s="26">
        <v>45</v>
      </c>
      <c r="F29" s="57">
        <v>10</v>
      </c>
      <c r="G29" s="175">
        <v>27</v>
      </c>
      <c r="H29" s="209">
        <v>2</v>
      </c>
      <c r="I29" s="209">
        <f t="shared" si="0"/>
        <v>8</v>
      </c>
      <c r="J29" s="209">
        <v>85</v>
      </c>
      <c r="K29" s="209">
        <v>86</v>
      </c>
    </row>
    <row r="30" spans="1:11" ht="15" customHeight="1">
      <c r="A30" s="52" t="s">
        <v>880</v>
      </c>
      <c r="B30" s="25" t="s">
        <v>454</v>
      </c>
      <c r="C30" s="25" t="s">
        <v>1296</v>
      </c>
      <c r="D30" s="53" t="s">
        <v>258</v>
      </c>
      <c r="E30" s="26">
        <v>45</v>
      </c>
      <c r="F30" s="57">
        <v>14</v>
      </c>
      <c r="G30" s="175" t="s">
        <v>736</v>
      </c>
      <c r="H30" s="209">
        <v>2</v>
      </c>
      <c r="I30" s="209">
        <f t="shared" si="0"/>
        <v>12</v>
      </c>
      <c r="J30" s="209">
        <v>85</v>
      </c>
      <c r="K30" s="209">
        <v>86</v>
      </c>
    </row>
    <row r="31" spans="1:11" ht="15" customHeight="1">
      <c r="A31" s="52" t="s">
        <v>938</v>
      </c>
      <c r="B31" s="25" t="s">
        <v>454</v>
      </c>
      <c r="C31" s="25" t="s">
        <v>456</v>
      </c>
      <c r="D31" s="53" t="s">
        <v>258</v>
      </c>
      <c r="E31" s="26">
        <v>45</v>
      </c>
      <c r="F31" s="57">
        <v>14</v>
      </c>
      <c r="G31" s="175" t="s">
        <v>736</v>
      </c>
      <c r="H31" s="209">
        <v>2</v>
      </c>
      <c r="I31" s="209">
        <f t="shared" si="0"/>
        <v>12</v>
      </c>
      <c r="J31" s="209">
        <v>85</v>
      </c>
      <c r="K31" s="209">
        <v>86</v>
      </c>
    </row>
    <row r="32" spans="1:11" ht="15" customHeight="1">
      <c r="A32" s="52" t="s">
        <v>881</v>
      </c>
      <c r="B32" s="25" t="s">
        <v>454</v>
      </c>
      <c r="C32" s="25" t="s">
        <v>299</v>
      </c>
      <c r="D32" s="53" t="s">
        <v>258</v>
      </c>
      <c r="E32" s="26">
        <v>45</v>
      </c>
      <c r="F32" s="57">
        <v>12</v>
      </c>
      <c r="G32" s="175" t="s">
        <v>736</v>
      </c>
      <c r="H32" s="209">
        <v>2</v>
      </c>
      <c r="I32" s="209">
        <f t="shared" si="0"/>
        <v>10</v>
      </c>
      <c r="J32" s="209">
        <v>85</v>
      </c>
      <c r="K32" s="209">
        <v>86</v>
      </c>
    </row>
    <row r="33" spans="1:11" ht="15" customHeight="1">
      <c r="A33" s="52" t="s">
        <v>749</v>
      </c>
      <c r="B33" s="25" t="s">
        <v>449</v>
      </c>
      <c r="C33" s="25" t="s">
        <v>453</v>
      </c>
      <c r="D33" s="53" t="s">
        <v>258</v>
      </c>
      <c r="E33" s="26">
        <v>45</v>
      </c>
      <c r="F33" s="57">
        <v>14</v>
      </c>
      <c r="G33" s="175" t="s">
        <v>736</v>
      </c>
      <c r="H33" s="209">
        <v>2</v>
      </c>
      <c r="I33" s="209">
        <f t="shared" si="0"/>
        <v>12</v>
      </c>
      <c r="J33" s="209">
        <v>85</v>
      </c>
      <c r="K33" s="209">
        <v>86</v>
      </c>
    </row>
    <row r="34" spans="1:11" ht="15" customHeight="1">
      <c r="A34" s="52" t="s">
        <v>883</v>
      </c>
      <c r="B34" s="25" t="s">
        <v>449</v>
      </c>
      <c r="C34" s="25" t="s">
        <v>451</v>
      </c>
      <c r="D34" s="53" t="s">
        <v>258</v>
      </c>
      <c r="E34" s="26">
        <v>45</v>
      </c>
      <c r="F34" s="57">
        <v>2</v>
      </c>
      <c r="G34" s="175" t="s">
        <v>736</v>
      </c>
      <c r="H34" s="209">
        <v>2</v>
      </c>
      <c r="I34" s="210">
        <f t="shared" si="0"/>
        <v>0</v>
      </c>
      <c r="J34" s="209">
        <v>85</v>
      </c>
      <c r="K34" s="209"/>
    </row>
    <row r="35" spans="1:11" ht="15" customHeight="1">
      <c r="A35" s="52" t="s">
        <v>884</v>
      </c>
      <c r="B35" s="25" t="s">
        <v>449</v>
      </c>
      <c r="C35" s="25" t="s">
        <v>452</v>
      </c>
      <c r="D35" s="53" t="s">
        <v>258</v>
      </c>
      <c r="E35" s="26">
        <v>45</v>
      </c>
      <c r="F35" s="57">
        <v>14</v>
      </c>
      <c r="G35" s="175" t="s">
        <v>736</v>
      </c>
      <c r="H35" s="209">
        <v>2</v>
      </c>
      <c r="I35" s="209">
        <f t="shared" si="0"/>
        <v>12</v>
      </c>
      <c r="J35" s="209">
        <v>85</v>
      </c>
      <c r="K35" s="209">
        <v>86</v>
      </c>
    </row>
    <row r="36" spans="1:11" ht="15" customHeight="1">
      <c r="A36" s="52" t="s">
        <v>885</v>
      </c>
      <c r="B36" s="25" t="s">
        <v>367</v>
      </c>
      <c r="C36" s="25" t="s">
        <v>457</v>
      </c>
      <c r="D36" s="53" t="s">
        <v>258</v>
      </c>
      <c r="E36" s="26">
        <v>45</v>
      </c>
      <c r="F36" s="57">
        <v>11</v>
      </c>
      <c r="G36" s="175" t="s">
        <v>736</v>
      </c>
      <c r="H36" s="209">
        <v>2</v>
      </c>
      <c r="I36" s="209">
        <f t="shared" si="0"/>
        <v>9</v>
      </c>
      <c r="J36" s="209">
        <v>85</v>
      </c>
      <c r="K36" s="209">
        <v>86</v>
      </c>
    </row>
    <row r="37" spans="1:11" ht="15" customHeight="1">
      <c r="A37" s="52" t="s">
        <v>886</v>
      </c>
      <c r="B37" s="25" t="s">
        <v>367</v>
      </c>
      <c r="C37" s="25" t="s">
        <v>1282</v>
      </c>
      <c r="D37" s="53" t="s">
        <v>258</v>
      </c>
      <c r="E37" s="26">
        <v>45</v>
      </c>
      <c r="F37" s="57">
        <v>11</v>
      </c>
      <c r="G37" s="175" t="s">
        <v>736</v>
      </c>
      <c r="H37" s="209">
        <v>2</v>
      </c>
      <c r="I37" s="209">
        <f t="shared" si="0"/>
        <v>9</v>
      </c>
      <c r="J37" s="209">
        <v>85</v>
      </c>
      <c r="K37" s="209">
        <v>86</v>
      </c>
    </row>
    <row r="38" spans="1:11" ht="15" customHeight="1">
      <c r="A38" s="52" t="s">
        <v>745</v>
      </c>
      <c r="B38" s="25" t="s">
        <v>291</v>
      </c>
      <c r="C38" s="25" t="s">
        <v>292</v>
      </c>
      <c r="D38" s="53" t="s">
        <v>258</v>
      </c>
      <c r="E38" s="26">
        <v>60</v>
      </c>
      <c r="F38" s="57">
        <v>11</v>
      </c>
      <c r="G38" s="174" t="s">
        <v>735</v>
      </c>
      <c r="H38" s="209">
        <v>2</v>
      </c>
      <c r="I38" s="209">
        <f t="shared" si="0"/>
        <v>9</v>
      </c>
      <c r="J38" s="209">
        <v>85</v>
      </c>
      <c r="K38" s="209">
        <v>86</v>
      </c>
    </row>
    <row r="39" spans="1:11" ht="15" customHeight="1">
      <c r="A39" s="52" t="s">
        <v>746</v>
      </c>
      <c r="B39" s="25" t="s">
        <v>291</v>
      </c>
      <c r="C39" s="25" t="s">
        <v>293</v>
      </c>
      <c r="D39" s="53" t="s">
        <v>258</v>
      </c>
      <c r="E39" s="26">
        <v>60</v>
      </c>
      <c r="F39" s="57">
        <v>8</v>
      </c>
      <c r="G39" s="174" t="s">
        <v>735</v>
      </c>
      <c r="H39" s="209">
        <v>2</v>
      </c>
      <c r="I39" s="209">
        <f t="shared" si="0"/>
        <v>6</v>
      </c>
      <c r="J39" s="209">
        <v>85</v>
      </c>
      <c r="K39" s="209">
        <v>86</v>
      </c>
    </row>
    <row r="40" spans="1:11" ht="15" customHeight="1">
      <c r="A40" s="52" t="s">
        <v>859</v>
      </c>
      <c r="B40" s="25" t="s">
        <v>294</v>
      </c>
      <c r="C40" s="25" t="s">
        <v>295</v>
      </c>
      <c r="D40" s="53" t="s">
        <v>258</v>
      </c>
      <c r="E40" s="26">
        <v>60</v>
      </c>
      <c r="F40" s="57">
        <v>7</v>
      </c>
      <c r="G40" s="175" t="s">
        <v>735</v>
      </c>
      <c r="H40" s="209">
        <v>2</v>
      </c>
      <c r="I40" s="209">
        <f t="shared" si="0"/>
        <v>5</v>
      </c>
      <c r="J40" s="209">
        <v>85</v>
      </c>
      <c r="K40" s="209">
        <v>86</v>
      </c>
    </row>
    <row r="41" spans="1:11" ht="15" customHeight="1">
      <c r="A41" s="52" t="s">
        <v>860</v>
      </c>
      <c r="B41" s="25" t="s">
        <v>294</v>
      </c>
      <c r="C41" s="25" t="s">
        <v>293</v>
      </c>
      <c r="D41" s="53" t="s">
        <v>258</v>
      </c>
      <c r="E41" s="26">
        <v>60</v>
      </c>
      <c r="F41" s="57">
        <v>13</v>
      </c>
      <c r="G41" s="175" t="s">
        <v>735</v>
      </c>
      <c r="H41" s="209">
        <v>2</v>
      </c>
      <c r="I41" s="209">
        <f t="shared" si="0"/>
        <v>11</v>
      </c>
      <c r="J41" s="209">
        <v>85</v>
      </c>
      <c r="K41" s="209">
        <v>86</v>
      </c>
    </row>
    <row r="42" spans="1:11" ht="15" customHeight="1">
      <c r="A42" s="52" t="s">
        <v>861</v>
      </c>
      <c r="B42" s="25" t="s">
        <v>294</v>
      </c>
      <c r="C42" s="25" t="s">
        <v>296</v>
      </c>
      <c r="D42" s="53" t="s">
        <v>258</v>
      </c>
      <c r="E42" s="26">
        <v>60</v>
      </c>
      <c r="F42" s="57">
        <v>13</v>
      </c>
      <c r="G42" s="175" t="s">
        <v>735</v>
      </c>
      <c r="H42" s="209">
        <v>2</v>
      </c>
      <c r="I42" s="209">
        <f t="shared" si="0"/>
        <v>11</v>
      </c>
      <c r="J42" s="209">
        <v>85</v>
      </c>
      <c r="K42" s="209">
        <v>86</v>
      </c>
    </row>
    <row r="43" spans="1:11" ht="15" customHeight="1">
      <c r="A43" s="52" t="s">
        <v>862</v>
      </c>
      <c r="B43" s="25" t="s">
        <v>297</v>
      </c>
      <c r="C43" s="25" t="s">
        <v>1198</v>
      </c>
      <c r="D43" s="53" t="s">
        <v>258</v>
      </c>
      <c r="E43" s="26">
        <v>100</v>
      </c>
      <c r="F43" s="57">
        <v>13</v>
      </c>
      <c r="G43" s="175" t="s">
        <v>735</v>
      </c>
      <c r="H43" s="209">
        <v>2</v>
      </c>
      <c r="I43" s="209">
        <f t="shared" si="0"/>
        <v>11</v>
      </c>
      <c r="J43" s="209">
        <v>85</v>
      </c>
      <c r="K43" s="209">
        <v>86</v>
      </c>
    </row>
    <row r="44" spans="1:11" ht="15" customHeight="1">
      <c r="A44" s="52" t="s">
        <v>863</v>
      </c>
      <c r="B44" s="25" t="s">
        <v>298</v>
      </c>
      <c r="C44" s="25" t="s">
        <v>299</v>
      </c>
      <c r="D44" s="53" t="s">
        <v>258</v>
      </c>
      <c r="E44" s="26">
        <v>60</v>
      </c>
      <c r="F44" s="57">
        <v>13</v>
      </c>
      <c r="G44" s="175" t="s">
        <v>735</v>
      </c>
      <c r="H44" s="209">
        <v>2</v>
      </c>
      <c r="I44" s="209">
        <f t="shared" si="0"/>
        <v>11</v>
      </c>
      <c r="J44" s="209">
        <v>85</v>
      </c>
      <c r="K44" s="209">
        <v>86</v>
      </c>
    </row>
    <row r="45" spans="1:11" ht="15" customHeight="1">
      <c r="A45" s="52" t="s">
        <v>752</v>
      </c>
      <c r="B45" s="25" t="s">
        <v>320</v>
      </c>
      <c r="C45" s="25" t="s">
        <v>301</v>
      </c>
      <c r="D45" s="53" t="s">
        <v>258</v>
      </c>
      <c r="E45" s="26">
        <v>60</v>
      </c>
      <c r="F45" s="57">
        <v>10</v>
      </c>
      <c r="G45" s="175" t="s">
        <v>735</v>
      </c>
      <c r="H45" s="209">
        <v>2</v>
      </c>
      <c r="I45" s="209">
        <f t="shared" si="0"/>
        <v>8</v>
      </c>
      <c r="J45" s="209">
        <v>85</v>
      </c>
      <c r="K45" s="209">
        <v>86</v>
      </c>
    </row>
    <row r="46" spans="1:11" ht="15" customHeight="1">
      <c r="A46" s="52" t="s">
        <v>923</v>
      </c>
      <c r="B46" s="52" t="s">
        <v>323</v>
      </c>
      <c r="C46" s="25" t="s">
        <v>1199</v>
      </c>
      <c r="D46" s="53" t="s">
        <v>258</v>
      </c>
      <c r="E46" s="26">
        <v>60</v>
      </c>
      <c r="F46" s="57">
        <v>11</v>
      </c>
      <c r="G46" s="175" t="s">
        <v>735</v>
      </c>
      <c r="H46" s="209">
        <v>2</v>
      </c>
      <c r="I46" s="209">
        <f t="shared" si="0"/>
        <v>9</v>
      </c>
      <c r="J46" s="209">
        <v>85</v>
      </c>
      <c r="K46" s="209">
        <v>86</v>
      </c>
    </row>
    <row r="47" spans="1:11" ht="15" customHeight="1">
      <c r="A47" s="52" t="s">
        <v>944</v>
      </c>
      <c r="B47" s="52" t="s">
        <v>326</v>
      </c>
      <c r="C47" s="25" t="s">
        <v>307</v>
      </c>
      <c r="D47" s="53" t="s">
        <v>258</v>
      </c>
      <c r="E47" s="26">
        <v>60</v>
      </c>
      <c r="F47" s="57">
        <v>13</v>
      </c>
      <c r="G47" s="175" t="s">
        <v>735</v>
      </c>
      <c r="H47" s="209">
        <v>2</v>
      </c>
      <c r="I47" s="209">
        <f t="shared" si="0"/>
        <v>11</v>
      </c>
      <c r="J47" s="209">
        <v>85</v>
      </c>
      <c r="K47" s="209">
        <v>86</v>
      </c>
    </row>
    <row r="48" spans="1:11" ht="15" customHeight="1">
      <c r="A48" s="52" t="s">
        <v>945</v>
      </c>
      <c r="B48" s="52" t="s">
        <v>326</v>
      </c>
      <c r="C48" s="25" t="s">
        <v>381</v>
      </c>
      <c r="D48" s="53" t="s">
        <v>258</v>
      </c>
      <c r="E48" s="26">
        <v>60</v>
      </c>
      <c r="F48" s="57">
        <v>4</v>
      </c>
      <c r="G48" s="175" t="s">
        <v>735</v>
      </c>
      <c r="H48" s="209">
        <v>2</v>
      </c>
      <c r="I48" s="209">
        <f t="shared" si="0"/>
        <v>2</v>
      </c>
      <c r="J48" s="209">
        <v>85</v>
      </c>
      <c r="K48" s="209">
        <v>86</v>
      </c>
    </row>
    <row r="49" spans="1:11" ht="15" customHeight="1">
      <c r="A49" s="52" t="s">
        <v>852</v>
      </c>
      <c r="B49" s="25" t="s">
        <v>313</v>
      </c>
      <c r="C49" s="25" t="s">
        <v>314</v>
      </c>
      <c r="D49" s="53" t="s">
        <v>258</v>
      </c>
      <c r="E49" s="26">
        <v>60</v>
      </c>
      <c r="F49" s="57">
        <v>13</v>
      </c>
      <c r="G49" s="175" t="s">
        <v>735</v>
      </c>
      <c r="H49" s="209">
        <v>2</v>
      </c>
      <c r="I49" s="209">
        <f t="shared" si="0"/>
        <v>11</v>
      </c>
      <c r="J49" s="209">
        <v>85</v>
      </c>
      <c r="K49" s="209">
        <v>86</v>
      </c>
    </row>
    <row r="50" spans="1:11" ht="15" customHeight="1">
      <c r="A50" s="52" t="s">
        <v>853</v>
      </c>
      <c r="B50" s="52" t="s">
        <v>315</v>
      </c>
      <c r="C50" s="25" t="s">
        <v>1199</v>
      </c>
      <c r="D50" s="53" t="s">
        <v>258</v>
      </c>
      <c r="E50" s="26">
        <v>60</v>
      </c>
      <c r="F50" s="57">
        <v>13</v>
      </c>
      <c r="G50" s="175" t="s">
        <v>735</v>
      </c>
      <c r="H50" s="209">
        <v>2</v>
      </c>
      <c r="I50" s="209">
        <f t="shared" si="0"/>
        <v>11</v>
      </c>
      <c r="J50" s="209">
        <v>85</v>
      </c>
      <c r="K50" s="209">
        <v>86</v>
      </c>
    </row>
    <row r="51" spans="1:11" ht="15" customHeight="1">
      <c r="A51" s="52" t="s">
        <v>903</v>
      </c>
      <c r="B51" s="25" t="s">
        <v>352</v>
      </c>
      <c r="C51" s="25" t="s">
        <v>314</v>
      </c>
      <c r="D51" s="53" t="s">
        <v>258</v>
      </c>
      <c r="E51" s="26">
        <v>45</v>
      </c>
      <c r="F51" s="57">
        <v>13</v>
      </c>
      <c r="G51" s="175" t="s">
        <v>735</v>
      </c>
      <c r="H51" s="209">
        <v>2</v>
      </c>
      <c r="I51" s="209">
        <f t="shared" si="0"/>
        <v>11</v>
      </c>
      <c r="J51" s="209">
        <v>85</v>
      </c>
      <c r="K51" s="209">
        <v>86</v>
      </c>
    </row>
    <row r="52" spans="1:11" ht="15" customHeight="1">
      <c r="A52" s="52" t="s">
        <v>904</v>
      </c>
      <c r="B52" s="25" t="s">
        <v>354</v>
      </c>
      <c r="C52" s="25" t="s">
        <v>310</v>
      </c>
      <c r="D52" s="53" t="s">
        <v>258</v>
      </c>
      <c r="E52" s="26">
        <v>45</v>
      </c>
      <c r="F52" s="57">
        <v>5</v>
      </c>
      <c r="G52" s="175" t="s">
        <v>735</v>
      </c>
      <c r="H52" s="209">
        <v>2</v>
      </c>
      <c r="I52" s="209">
        <f t="shared" si="0"/>
        <v>3</v>
      </c>
      <c r="J52" s="209">
        <v>85</v>
      </c>
      <c r="K52" s="209">
        <v>86</v>
      </c>
    </row>
    <row r="53" spans="1:11" ht="15" customHeight="1">
      <c r="A53" s="52" t="s">
        <v>905</v>
      </c>
      <c r="B53" s="25" t="s">
        <v>354</v>
      </c>
      <c r="C53" s="25" t="s">
        <v>307</v>
      </c>
      <c r="D53" s="53" t="s">
        <v>258</v>
      </c>
      <c r="E53" s="26">
        <v>45</v>
      </c>
      <c r="F53" s="57">
        <v>11</v>
      </c>
      <c r="G53" s="175" t="s">
        <v>735</v>
      </c>
      <c r="H53" s="209">
        <v>2</v>
      </c>
      <c r="I53" s="209">
        <f t="shared" si="0"/>
        <v>9</v>
      </c>
      <c r="J53" s="209">
        <v>85</v>
      </c>
      <c r="K53" s="209">
        <v>86</v>
      </c>
    </row>
    <row r="54" spans="1:11" ht="15" customHeight="1">
      <c r="A54" s="52" t="s">
        <v>908</v>
      </c>
      <c r="B54" s="25" t="s">
        <v>353</v>
      </c>
      <c r="C54" s="25" t="s">
        <v>301</v>
      </c>
      <c r="D54" s="53" t="s">
        <v>258</v>
      </c>
      <c r="E54" s="26">
        <v>45</v>
      </c>
      <c r="F54" s="57">
        <v>10</v>
      </c>
      <c r="G54" s="175" t="s">
        <v>735</v>
      </c>
      <c r="H54" s="209">
        <v>2</v>
      </c>
      <c r="I54" s="209">
        <f t="shared" si="0"/>
        <v>8</v>
      </c>
      <c r="J54" s="209">
        <v>85</v>
      </c>
      <c r="K54" s="209">
        <v>86</v>
      </c>
    </row>
    <row r="55" spans="1:11" ht="15" customHeight="1">
      <c r="A55" s="52" t="s">
        <v>909</v>
      </c>
      <c r="B55" s="25" t="s">
        <v>357</v>
      </c>
      <c r="C55" s="25" t="s">
        <v>296</v>
      </c>
      <c r="D55" s="53" t="s">
        <v>258</v>
      </c>
      <c r="E55" s="26">
        <v>45</v>
      </c>
      <c r="F55" s="57">
        <v>11</v>
      </c>
      <c r="G55" s="175" t="s">
        <v>735</v>
      </c>
      <c r="H55" s="209">
        <v>2</v>
      </c>
      <c r="I55" s="209">
        <f t="shared" si="0"/>
        <v>9</v>
      </c>
      <c r="J55" s="209">
        <v>85</v>
      </c>
      <c r="K55" s="209">
        <v>86</v>
      </c>
    </row>
    <row r="56" spans="1:11" ht="15" customHeight="1">
      <c r="A56" s="52" t="s">
        <v>834</v>
      </c>
      <c r="B56" s="25" t="s">
        <v>416</v>
      </c>
      <c r="C56" s="25" t="s">
        <v>391</v>
      </c>
      <c r="D56" s="53" t="s">
        <v>258</v>
      </c>
      <c r="E56" s="26">
        <v>45</v>
      </c>
      <c r="F56" s="57">
        <v>13</v>
      </c>
      <c r="G56" s="211">
        <v>32</v>
      </c>
      <c r="H56" s="209">
        <v>2</v>
      </c>
      <c r="I56" s="209">
        <f t="shared" si="0"/>
        <v>11</v>
      </c>
      <c r="J56" s="209">
        <v>85</v>
      </c>
      <c r="K56" s="209">
        <v>86</v>
      </c>
    </row>
    <row r="57" spans="1:11" ht="15" customHeight="1">
      <c r="A57" s="52" t="s">
        <v>835</v>
      </c>
      <c r="B57" s="25" t="s">
        <v>416</v>
      </c>
      <c r="C57" s="25" t="s">
        <v>382</v>
      </c>
      <c r="D57" s="53" t="s">
        <v>258</v>
      </c>
      <c r="E57" s="26">
        <v>45</v>
      </c>
      <c r="F57" s="57">
        <v>5</v>
      </c>
      <c r="G57" s="211">
        <v>32</v>
      </c>
      <c r="H57" s="209">
        <v>2</v>
      </c>
      <c r="I57" s="209">
        <f t="shared" si="0"/>
        <v>3</v>
      </c>
      <c r="J57" s="209">
        <v>85</v>
      </c>
      <c r="K57" s="209">
        <v>86</v>
      </c>
    </row>
    <row r="58" spans="1:11" ht="15" customHeight="1">
      <c r="A58" s="52" t="s">
        <v>836</v>
      </c>
      <c r="B58" s="25" t="s">
        <v>416</v>
      </c>
      <c r="C58" s="25" t="s">
        <v>384</v>
      </c>
      <c r="D58" s="53" t="s">
        <v>258</v>
      </c>
      <c r="E58" s="26">
        <v>45</v>
      </c>
      <c r="F58" s="57">
        <v>13</v>
      </c>
      <c r="G58" s="211">
        <v>32</v>
      </c>
      <c r="H58" s="209">
        <v>2</v>
      </c>
      <c r="I58" s="209">
        <f t="shared" si="0"/>
        <v>11</v>
      </c>
      <c r="J58" s="209">
        <v>85</v>
      </c>
      <c r="K58" s="209">
        <v>86</v>
      </c>
    </row>
    <row r="59" spans="1:11" ht="15" customHeight="1">
      <c r="A59" s="52" t="s">
        <v>846</v>
      </c>
      <c r="B59" s="25" t="s">
        <v>416</v>
      </c>
      <c r="C59" s="25" t="s">
        <v>1198</v>
      </c>
      <c r="D59" s="53" t="s">
        <v>258</v>
      </c>
      <c r="E59" s="26">
        <v>45</v>
      </c>
      <c r="F59" s="57">
        <v>13</v>
      </c>
      <c r="G59" s="211">
        <v>32</v>
      </c>
      <c r="H59" s="209">
        <v>2</v>
      </c>
      <c r="I59" s="209">
        <f t="shared" si="0"/>
        <v>11</v>
      </c>
      <c r="J59" s="209">
        <v>85</v>
      </c>
      <c r="K59" s="209">
        <v>86</v>
      </c>
    </row>
    <row r="60" spans="1:11" ht="15" customHeight="1">
      <c r="A60" s="52" t="s">
        <v>772</v>
      </c>
      <c r="B60" s="25" t="s">
        <v>417</v>
      </c>
      <c r="C60" s="25" t="s">
        <v>388</v>
      </c>
      <c r="D60" s="53" t="s">
        <v>258</v>
      </c>
      <c r="E60" s="26">
        <v>45</v>
      </c>
      <c r="F60" s="57">
        <v>4</v>
      </c>
      <c r="G60" s="175">
        <v>32</v>
      </c>
      <c r="H60" s="209">
        <v>2</v>
      </c>
      <c r="I60" s="209">
        <f t="shared" si="0"/>
        <v>2</v>
      </c>
      <c r="J60" s="209">
        <v>85</v>
      </c>
      <c r="K60" s="209">
        <v>86</v>
      </c>
    </row>
    <row r="61" spans="1:11" ht="15" customHeight="1">
      <c r="A61" s="52" t="s">
        <v>773</v>
      </c>
      <c r="B61" s="25" t="s">
        <v>417</v>
      </c>
      <c r="C61" s="25" t="s">
        <v>389</v>
      </c>
      <c r="D61" s="53" t="s">
        <v>258</v>
      </c>
      <c r="E61" s="26">
        <v>45</v>
      </c>
      <c r="F61" s="57">
        <v>13</v>
      </c>
      <c r="G61" s="175">
        <v>32</v>
      </c>
      <c r="H61" s="209">
        <v>2</v>
      </c>
      <c r="I61" s="209">
        <f t="shared" si="0"/>
        <v>11</v>
      </c>
      <c r="J61" s="209">
        <v>85</v>
      </c>
      <c r="K61" s="209">
        <v>86</v>
      </c>
    </row>
    <row r="62" spans="1:11" ht="15" customHeight="1">
      <c r="A62" s="52" t="s">
        <v>774</v>
      </c>
      <c r="B62" s="25" t="s">
        <v>417</v>
      </c>
      <c r="C62" s="25" t="s">
        <v>360</v>
      </c>
      <c r="D62" s="53" t="s">
        <v>258</v>
      </c>
      <c r="E62" s="26">
        <v>45</v>
      </c>
      <c r="F62" s="57">
        <v>10</v>
      </c>
      <c r="G62" s="175">
        <v>32</v>
      </c>
      <c r="H62" s="209">
        <v>2</v>
      </c>
      <c r="I62" s="209">
        <f t="shared" si="0"/>
        <v>8</v>
      </c>
      <c r="J62" s="209">
        <v>85</v>
      </c>
      <c r="K62" s="209">
        <v>86</v>
      </c>
    </row>
    <row r="63" spans="1:11" ht="15" customHeight="1">
      <c r="A63" s="52" t="s">
        <v>769</v>
      </c>
      <c r="B63" s="25" t="s">
        <v>420</v>
      </c>
      <c r="C63" s="25" t="s">
        <v>1282</v>
      </c>
      <c r="D63" s="53" t="s">
        <v>258</v>
      </c>
      <c r="E63" s="26">
        <v>45</v>
      </c>
      <c r="F63" s="57">
        <v>13</v>
      </c>
      <c r="G63" s="175">
        <v>32</v>
      </c>
      <c r="H63" s="209">
        <v>2</v>
      </c>
      <c r="I63" s="209">
        <f t="shared" si="0"/>
        <v>11</v>
      </c>
      <c r="J63" s="209">
        <v>85</v>
      </c>
      <c r="K63" s="209">
        <v>86</v>
      </c>
    </row>
    <row r="64" spans="1:11" ht="15" customHeight="1">
      <c r="A64" s="52" t="s">
        <v>776</v>
      </c>
      <c r="B64" s="25" t="s">
        <v>420</v>
      </c>
      <c r="C64" s="25" t="s">
        <v>421</v>
      </c>
      <c r="D64" s="53" t="s">
        <v>258</v>
      </c>
      <c r="E64" s="26">
        <v>45</v>
      </c>
      <c r="F64" s="57">
        <v>13</v>
      </c>
      <c r="G64" s="175">
        <v>32</v>
      </c>
      <c r="H64" s="209">
        <v>2</v>
      </c>
      <c r="I64" s="209">
        <f t="shared" si="0"/>
        <v>11</v>
      </c>
      <c r="J64" s="209">
        <v>85</v>
      </c>
      <c r="K64" s="209">
        <v>86</v>
      </c>
    </row>
    <row r="65" spans="1:11" ht="15" customHeight="1">
      <c r="A65" s="52" t="s">
        <v>931</v>
      </c>
      <c r="B65" s="25" t="s">
        <v>422</v>
      </c>
      <c r="C65" s="25" t="s">
        <v>1198</v>
      </c>
      <c r="D65" s="53" t="s">
        <v>258</v>
      </c>
      <c r="E65" s="26">
        <v>45</v>
      </c>
      <c r="F65" s="57">
        <v>13</v>
      </c>
      <c r="G65" s="175" t="s">
        <v>737</v>
      </c>
      <c r="H65" s="209">
        <v>2</v>
      </c>
      <c r="I65" s="209">
        <f t="shared" si="0"/>
        <v>11</v>
      </c>
      <c r="J65" s="209">
        <v>85</v>
      </c>
      <c r="K65" s="209">
        <v>86</v>
      </c>
    </row>
    <row r="66" spans="1:11" ht="15" customHeight="1">
      <c r="A66" s="52" t="s">
        <v>932</v>
      </c>
      <c r="B66" s="25" t="s">
        <v>422</v>
      </c>
      <c r="C66" s="25" t="s">
        <v>418</v>
      </c>
      <c r="D66" s="53" t="s">
        <v>258</v>
      </c>
      <c r="E66" s="26">
        <v>45</v>
      </c>
      <c r="F66" s="57">
        <v>5</v>
      </c>
      <c r="G66" s="175" t="s">
        <v>737</v>
      </c>
      <c r="H66" s="209">
        <v>2</v>
      </c>
      <c r="I66" s="209">
        <f t="shared" ref="I66:I129" si="1">F66-H66</f>
        <v>3</v>
      </c>
      <c r="J66" s="209">
        <v>85</v>
      </c>
      <c r="K66" s="209">
        <v>86</v>
      </c>
    </row>
    <row r="67" spans="1:11" ht="15" customHeight="1">
      <c r="A67" s="52" t="s">
        <v>933</v>
      </c>
      <c r="B67" s="25" t="s">
        <v>423</v>
      </c>
      <c r="C67" s="25" t="s">
        <v>424</v>
      </c>
      <c r="D67" s="53" t="s">
        <v>258</v>
      </c>
      <c r="E67" s="26">
        <v>45</v>
      </c>
      <c r="F67" s="57">
        <v>13</v>
      </c>
      <c r="G67" s="175" t="s">
        <v>737</v>
      </c>
      <c r="H67" s="209">
        <v>2</v>
      </c>
      <c r="I67" s="209">
        <f t="shared" si="1"/>
        <v>11</v>
      </c>
      <c r="J67" s="209">
        <v>85</v>
      </c>
      <c r="K67" s="209">
        <v>86</v>
      </c>
    </row>
    <row r="68" spans="1:11" ht="15" customHeight="1">
      <c r="A68" s="52" t="s">
        <v>934</v>
      </c>
      <c r="B68" s="25" t="s">
        <v>423</v>
      </c>
      <c r="C68" s="25" t="s">
        <v>307</v>
      </c>
      <c r="D68" s="53" t="s">
        <v>258</v>
      </c>
      <c r="E68" s="26">
        <v>45</v>
      </c>
      <c r="F68" s="57">
        <v>11</v>
      </c>
      <c r="G68" s="175" t="s">
        <v>737</v>
      </c>
      <c r="H68" s="209">
        <v>2</v>
      </c>
      <c r="I68" s="209">
        <f t="shared" si="1"/>
        <v>9</v>
      </c>
      <c r="J68" s="209">
        <v>85</v>
      </c>
      <c r="K68" s="209">
        <v>86</v>
      </c>
    </row>
    <row r="69" spans="1:11" ht="15" customHeight="1">
      <c r="A69" s="52" t="s">
        <v>935</v>
      </c>
      <c r="B69" s="25" t="s">
        <v>423</v>
      </c>
      <c r="C69" s="25" t="s">
        <v>372</v>
      </c>
      <c r="D69" s="53" t="s">
        <v>258</v>
      </c>
      <c r="E69" s="26">
        <v>45</v>
      </c>
      <c r="F69" s="57">
        <v>10</v>
      </c>
      <c r="G69" s="175" t="s">
        <v>737</v>
      </c>
      <c r="H69" s="209">
        <v>2</v>
      </c>
      <c r="I69" s="209">
        <f t="shared" si="1"/>
        <v>8</v>
      </c>
      <c r="J69" s="209">
        <v>85</v>
      </c>
      <c r="K69" s="209">
        <v>86</v>
      </c>
    </row>
    <row r="70" spans="1:11" ht="15" customHeight="1">
      <c r="A70" s="52" t="s">
        <v>936</v>
      </c>
      <c r="B70" s="25" t="s">
        <v>425</v>
      </c>
      <c r="C70" s="25" t="s">
        <v>370</v>
      </c>
      <c r="D70" s="53" t="s">
        <v>258</v>
      </c>
      <c r="E70" s="26">
        <v>45</v>
      </c>
      <c r="F70" s="57">
        <v>6</v>
      </c>
      <c r="G70" s="175" t="s">
        <v>737</v>
      </c>
      <c r="H70" s="209">
        <v>2</v>
      </c>
      <c r="I70" s="209">
        <f t="shared" si="1"/>
        <v>4</v>
      </c>
      <c r="J70" s="209">
        <v>85</v>
      </c>
      <c r="K70" s="209">
        <v>86</v>
      </c>
    </row>
    <row r="71" spans="1:11" ht="15" customHeight="1">
      <c r="A71" s="52" t="s">
        <v>937</v>
      </c>
      <c r="B71" s="25" t="s">
        <v>425</v>
      </c>
      <c r="C71" s="25" t="s">
        <v>381</v>
      </c>
      <c r="D71" s="53" t="s">
        <v>258</v>
      </c>
      <c r="E71" s="26">
        <v>45</v>
      </c>
      <c r="F71" s="57">
        <v>13</v>
      </c>
      <c r="G71" s="175" t="s">
        <v>737</v>
      </c>
      <c r="H71" s="209">
        <v>2</v>
      </c>
      <c r="I71" s="209">
        <f t="shared" si="1"/>
        <v>11</v>
      </c>
      <c r="J71" s="209">
        <v>85</v>
      </c>
      <c r="K71" s="209">
        <v>86</v>
      </c>
    </row>
    <row r="72" spans="1:11" ht="15" customHeight="1">
      <c r="A72" s="52" t="s">
        <v>813</v>
      </c>
      <c r="B72" s="25" t="s">
        <v>458</v>
      </c>
      <c r="C72" s="25" t="s">
        <v>445</v>
      </c>
      <c r="D72" s="53" t="s">
        <v>258</v>
      </c>
      <c r="E72" s="26">
        <v>45</v>
      </c>
      <c r="F72" s="57">
        <v>14</v>
      </c>
      <c r="G72" s="175" t="s">
        <v>737</v>
      </c>
      <c r="H72" s="209">
        <v>2</v>
      </c>
      <c r="I72" s="209">
        <f t="shared" si="1"/>
        <v>12</v>
      </c>
      <c r="J72" s="209">
        <v>85</v>
      </c>
      <c r="K72" s="209">
        <v>86</v>
      </c>
    </row>
    <row r="73" spans="1:11" ht="15" customHeight="1">
      <c r="A73" s="52" t="s">
        <v>814</v>
      </c>
      <c r="B73" s="25" t="s">
        <v>458</v>
      </c>
      <c r="C73" s="25" t="s">
        <v>437</v>
      </c>
      <c r="D73" s="53" t="s">
        <v>258</v>
      </c>
      <c r="E73" s="26">
        <v>45</v>
      </c>
      <c r="F73" s="57">
        <v>7</v>
      </c>
      <c r="G73" s="175" t="s">
        <v>737</v>
      </c>
      <c r="H73" s="209">
        <v>2</v>
      </c>
      <c r="I73" s="209">
        <f t="shared" si="1"/>
        <v>5</v>
      </c>
      <c r="J73" s="209">
        <v>85</v>
      </c>
      <c r="K73" s="209">
        <v>86</v>
      </c>
    </row>
    <row r="74" spans="1:11" ht="15" customHeight="1">
      <c r="A74" s="52" t="s">
        <v>815</v>
      </c>
      <c r="B74" s="25" t="s">
        <v>458</v>
      </c>
      <c r="C74" s="25" t="s">
        <v>459</v>
      </c>
      <c r="D74" s="53" t="s">
        <v>258</v>
      </c>
      <c r="E74" s="26">
        <v>45</v>
      </c>
      <c r="F74" s="57">
        <v>14</v>
      </c>
      <c r="G74" s="175" t="s">
        <v>737</v>
      </c>
      <c r="H74" s="209">
        <v>2</v>
      </c>
      <c r="I74" s="209">
        <f t="shared" si="1"/>
        <v>12</v>
      </c>
      <c r="J74" s="209">
        <v>85</v>
      </c>
      <c r="K74" s="209">
        <v>86</v>
      </c>
    </row>
    <row r="75" spans="1:11" ht="15" customHeight="1">
      <c r="A75" s="52" t="s">
        <v>817</v>
      </c>
      <c r="B75" s="25" t="s">
        <v>458</v>
      </c>
      <c r="C75" s="25" t="s">
        <v>434</v>
      </c>
      <c r="D75" s="53" t="s">
        <v>258</v>
      </c>
      <c r="E75" s="26">
        <v>45</v>
      </c>
      <c r="F75" s="57">
        <v>14</v>
      </c>
      <c r="G75" s="175" t="s">
        <v>737</v>
      </c>
      <c r="H75" s="209">
        <v>2</v>
      </c>
      <c r="I75" s="209">
        <f t="shared" si="1"/>
        <v>12</v>
      </c>
      <c r="J75" s="209">
        <v>85</v>
      </c>
      <c r="K75" s="209">
        <v>86</v>
      </c>
    </row>
    <row r="76" spans="1:11" ht="15" customHeight="1">
      <c r="A76" s="52" t="s">
        <v>818</v>
      </c>
      <c r="B76" s="25" t="s">
        <v>460</v>
      </c>
      <c r="C76" s="25" t="s">
        <v>461</v>
      </c>
      <c r="D76" s="53" t="s">
        <v>258</v>
      </c>
      <c r="E76" s="26">
        <v>45</v>
      </c>
      <c r="F76" s="57">
        <v>14</v>
      </c>
      <c r="G76" s="175" t="s">
        <v>737</v>
      </c>
      <c r="H76" s="209">
        <v>2</v>
      </c>
      <c r="I76" s="209">
        <f t="shared" si="1"/>
        <v>12</v>
      </c>
      <c r="J76" s="209">
        <v>85</v>
      </c>
      <c r="K76" s="209">
        <v>86</v>
      </c>
    </row>
    <row r="77" spans="1:11" ht="15" customHeight="1">
      <c r="A77" s="52" t="s">
        <v>819</v>
      </c>
      <c r="B77" s="25" t="s">
        <v>460</v>
      </c>
      <c r="C77" s="25" t="s">
        <v>451</v>
      </c>
      <c r="D77" s="53" t="s">
        <v>258</v>
      </c>
      <c r="E77" s="26">
        <v>45</v>
      </c>
      <c r="F77" s="57">
        <v>14</v>
      </c>
      <c r="G77" s="175" t="s">
        <v>737</v>
      </c>
      <c r="H77" s="209">
        <v>2</v>
      </c>
      <c r="I77" s="209">
        <f t="shared" si="1"/>
        <v>12</v>
      </c>
      <c r="J77" s="209">
        <v>85</v>
      </c>
      <c r="K77" s="209">
        <v>86</v>
      </c>
    </row>
    <row r="78" spans="1:11" ht="15" customHeight="1">
      <c r="A78" s="52" t="s">
        <v>820</v>
      </c>
      <c r="B78" s="25" t="s">
        <v>460</v>
      </c>
      <c r="C78" s="25" t="s">
        <v>462</v>
      </c>
      <c r="D78" s="53" t="s">
        <v>258</v>
      </c>
      <c r="E78" s="26">
        <v>45</v>
      </c>
      <c r="F78" s="57">
        <v>14</v>
      </c>
      <c r="G78" s="175" t="s">
        <v>737</v>
      </c>
      <c r="H78" s="209">
        <v>2</v>
      </c>
      <c r="I78" s="209">
        <f t="shared" si="1"/>
        <v>12</v>
      </c>
      <c r="J78" s="209">
        <v>85</v>
      </c>
      <c r="K78" s="209">
        <v>86</v>
      </c>
    </row>
    <row r="79" spans="1:11" ht="15" customHeight="1">
      <c r="A79" s="52" t="s">
        <v>822</v>
      </c>
      <c r="B79" s="25" t="s">
        <v>460</v>
      </c>
      <c r="C79" s="25" t="s">
        <v>464</v>
      </c>
      <c r="D79" s="53" t="s">
        <v>258</v>
      </c>
      <c r="E79" s="26">
        <v>45</v>
      </c>
      <c r="F79" s="57">
        <v>4</v>
      </c>
      <c r="G79" s="175" t="s">
        <v>737</v>
      </c>
      <c r="H79" s="209">
        <v>2</v>
      </c>
      <c r="I79" s="209">
        <f t="shared" si="1"/>
        <v>2</v>
      </c>
      <c r="J79" s="209">
        <v>85</v>
      </c>
      <c r="K79" s="209">
        <v>86</v>
      </c>
    </row>
    <row r="80" spans="1:11" ht="15" customHeight="1">
      <c r="A80" s="52" t="s">
        <v>823</v>
      </c>
      <c r="B80" s="25" t="s">
        <v>465</v>
      </c>
      <c r="C80" s="25" t="s">
        <v>466</v>
      </c>
      <c r="D80" s="53" t="s">
        <v>258</v>
      </c>
      <c r="E80" s="26">
        <v>45</v>
      </c>
      <c r="F80" s="57">
        <v>14</v>
      </c>
      <c r="G80" s="175" t="s">
        <v>737</v>
      </c>
      <c r="H80" s="209">
        <v>2</v>
      </c>
      <c r="I80" s="209">
        <f t="shared" si="1"/>
        <v>12</v>
      </c>
      <c r="J80" s="209">
        <v>85</v>
      </c>
      <c r="K80" s="209">
        <v>86</v>
      </c>
    </row>
    <row r="81" spans="1:11" ht="15" customHeight="1">
      <c r="A81" s="52" t="s">
        <v>824</v>
      </c>
      <c r="B81" s="25" t="s">
        <v>465</v>
      </c>
      <c r="C81" s="25" t="s">
        <v>467</v>
      </c>
      <c r="D81" s="53" t="s">
        <v>258</v>
      </c>
      <c r="E81" s="26">
        <v>45</v>
      </c>
      <c r="F81" s="57">
        <v>14</v>
      </c>
      <c r="G81" s="175" t="s">
        <v>737</v>
      </c>
      <c r="H81" s="209">
        <v>2</v>
      </c>
      <c r="I81" s="209">
        <f t="shared" si="1"/>
        <v>12</v>
      </c>
      <c r="J81" s="209">
        <v>85</v>
      </c>
      <c r="K81" s="209">
        <v>86</v>
      </c>
    </row>
    <row r="82" spans="1:11" ht="15" customHeight="1">
      <c r="A82" s="52" t="s">
        <v>825</v>
      </c>
      <c r="B82" s="25" t="s">
        <v>465</v>
      </c>
      <c r="C82" s="25" t="s">
        <v>441</v>
      </c>
      <c r="D82" s="53" t="s">
        <v>258</v>
      </c>
      <c r="E82" s="26">
        <v>45</v>
      </c>
      <c r="F82" s="57">
        <v>14</v>
      </c>
      <c r="G82" s="175" t="s">
        <v>723</v>
      </c>
      <c r="H82" s="209">
        <v>2</v>
      </c>
      <c r="I82" s="209">
        <f t="shared" si="1"/>
        <v>12</v>
      </c>
      <c r="J82" s="209">
        <v>85</v>
      </c>
      <c r="K82" s="209">
        <v>86</v>
      </c>
    </row>
    <row r="83" spans="1:11" ht="15" customHeight="1">
      <c r="A83" s="52" t="s">
        <v>764</v>
      </c>
      <c r="B83" s="25" t="s">
        <v>469</v>
      </c>
      <c r="C83" s="25" t="s">
        <v>470</v>
      </c>
      <c r="D83" s="53" t="s">
        <v>258</v>
      </c>
      <c r="E83" s="26">
        <v>45</v>
      </c>
      <c r="F83" s="57">
        <v>14</v>
      </c>
      <c r="G83" s="175" t="s">
        <v>737</v>
      </c>
      <c r="H83" s="209">
        <v>2</v>
      </c>
      <c r="I83" s="209">
        <f t="shared" si="1"/>
        <v>12</v>
      </c>
      <c r="J83" s="209">
        <v>85</v>
      </c>
      <c r="K83" s="209">
        <v>86</v>
      </c>
    </row>
    <row r="84" spans="1:11" ht="15" customHeight="1">
      <c r="A84" s="52" t="s">
        <v>826</v>
      </c>
      <c r="B84" s="25" t="s">
        <v>469</v>
      </c>
      <c r="C84" s="25" t="s">
        <v>471</v>
      </c>
      <c r="D84" s="53" t="s">
        <v>258</v>
      </c>
      <c r="E84" s="26">
        <v>45</v>
      </c>
      <c r="F84" s="57">
        <v>14</v>
      </c>
      <c r="G84" s="175" t="s">
        <v>737</v>
      </c>
      <c r="H84" s="209">
        <v>2</v>
      </c>
      <c r="I84" s="209">
        <f t="shared" si="1"/>
        <v>12</v>
      </c>
      <c r="J84" s="209">
        <v>85</v>
      </c>
      <c r="K84" s="209">
        <v>86</v>
      </c>
    </row>
    <row r="85" spans="1:11" ht="15" customHeight="1">
      <c r="A85" s="52" t="s">
        <v>828</v>
      </c>
      <c r="B85" s="25" t="s">
        <v>469</v>
      </c>
      <c r="C85" s="25" t="s">
        <v>452</v>
      </c>
      <c r="D85" s="53" t="s">
        <v>258</v>
      </c>
      <c r="E85" s="26">
        <v>45</v>
      </c>
      <c r="F85" s="57">
        <v>2</v>
      </c>
      <c r="G85" s="175" t="s">
        <v>737</v>
      </c>
      <c r="H85" s="209">
        <v>2</v>
      </c>
      <c r="I85" s="210">
        <f t="shared" si="1"/>
        <v>0</v>
      </c>
      <c r="J85" s="209">
        <v>85</v>
      </c>
      <c r="K85" s="209"/>
    </row>
    <row r="86" spans="1:11" ht="15" customHeight="1">
      <c r="A86" s="52" t="s">
        <v>829</v>
      </c>
      <c r="B86" s="25" t="s">
        <v>469</v>
      </c>
      <c r="C86" s="25" t="s">
        <v>473</v>
      </c>
      <c r="D86" s="53" t="s">
        <v>258</v>
      </c>
      <c r="E86" s="26">
        <v>45</v>
      </c>
      <c r="F86" s="57">
        <v>14</v>
      </c>
      <c r="G86" s="175" t="s">
        <v>737</v>
      </c>
      <c r="H86" s="209">
        <v>2</v>
      </c>
      <c r="I86" s="209">
        <f t="shared" si="1"/>
        <v>12</v>
      </c>
      <c r="J86" s="209">
        <v>85</v>
      </c>
      <c r="K86" s="209">
        <v>86</v>
      </c>
    </row>
    <row r="87" spans="1:11" ht="15" customHeight="1">
      <c r="A87" s="52" t="s">
        <v>830</v>
      </c>
      <c r="B87" s="25" t="s">
        <v>469</v>
      </c>
      <c r="C87" s="25" t="s">
        <v>464</v>
      </c>
      <c r="D87" s="53" t="s">
        <v>258</v>
      </c>
      <c r="E87" s="26">
        <v>45</v>
      </c>
      <c r="F87" s="57">
        <v>14</v>
      </c>
      <c r="G87" s="175" t="s">
        <v>737</v>
      </c>
      <c r="H87" s="209">
        <v>2</v>
      </c>
      <c r="I87" s="209">
        <f t="shared" si="1"/>
        <v>12</v>
      </c>
      <c r="J87" s="209">
        <v>85</v>
      </c>
      <c r="K87" s="209">
        <v>86</v>
      </c>
    </row>
    <row r="88" spans="1:11" ht="15" customHeight="1">
      <c r="A88" s="52" t="s">
        <v>831</v>
      </c>
      <c r="B88" s="25" t="s">
        <v>1213</v>
      </c>
      <c r="C88" s="25" t="s">
        <v>299</v>
      </c>
      <c r="D88" s="53" t="s">
        <v>258</v>
      </c>
      <c r="E88" s="26">
        <v>45</v>
      </c>
      <c r="F88" s="57">
        <v>12</v>
      </c>
      <c r="G88" s="175" t="s">
        <v>737</v>
      </c>
      <c r="H88" s="209">
        <v>2</v>
      </c>
      <c r="I88" s="209">
        <f t="shared" si="1"/>
        <v>10</v>
      </c>
      <c r="J88" s="209">
        <v>85</v>
      </c>
      <c r="K88" s="209">
        <v>86</v>
      </c>
    </row>
    <row r="89" spans="1:11" ht="15" customHeight="1">
      <c r="A89" s="52" t="s">
        <v>832</v>
      </c>
      <c r="B89" s="25" t="s">
        <v>474</v>
      </c>
      <c r="C89" s="25" t="s">
        <v>475</v>
      </c>
      <c r="D89" s="53" t="s">
        <v>258</v>
      </c>
      <c r="E89" s="26">
        <v>45</v>
      </c>
      <c r="F89" s="57">
        <v>11</v>
      </c>
      <c r="G89" s="175" t="s">
        <v>737</v>
      </c>
      <c r="H89" s="209">
        <v>2</v>
      </c>
      <c r="I89" s="209">
        <f t="shared" si="1"/>
        <v>9</v>
      </c>
      <c r="J89" s="209">
        <v>85</v>
      </c>
      <c r="K89" s="209">
        <v>86</v>
      </c>
    </row>
    <row r="90" spans="1:11" ht="15" customHeight="1">
      <c r="A90" s="52" t="s">
        <v>833</v>
      </c>
      <c r="B90" s="25" t="s">
        <v>474</v>
      </c>
      <c r="C90" s="25" t="s">
        <v>456</v>
      </c>
      <c r="D90" s="53" t="s">
        <v>258</v>
      </c>
      <c r="E90" s="26">
        <v>45</v>
      </c>
      <c r="F90" s="57">
        <v>6</v>
      </c>
      <c r="G90" s="175" t="s">
        <v>737</v>
      </c>
      <c r="H90" s="209">
        <v>2</v>
      </c>
      <c r="I90" s="209">
        <f t="shared" si="1"/>
        <v>4</v>
      </c>
      <c r="J90" s="209">
        <v>85</v>
      </c>
      <c r="K90" s="209">
        <v>86</v>
      </c>
    </row>
    <row r="91" spans="1:11" ht="15" customHeight="1">
      <c r="A91" s="52" t="s">
        <v>808</v>
      </c>
      <c r="B91" s="25" t="s">
        <v>369</v>
      </c>
      <c r="C91" s="25" t="s">
        <v>370</v>
      </c>
      <c r="D91" s="53" t="s">
        <v>258</v>
      </c>
      <c r="E91" s="26">
        <v>60</v>
      </c>
      <c r="F91" s="57">
        <v>6</v>
      </c>
      <c r="G91" s="175" t="s">
        <v>478</v>
      </c>
      <c r="H91" s="209">
        <v>2</v>
      </c>
      <c r="I91" s="209">
        <f t="shared" si="1"/>
        <v>4</v>
      </c>
      <c r="J91" s="209">
        <v>85</v>
      </c>
      <c r="K91" s="209">
        <v>86</v>
      </c>
    </row>
    <row r="92" spans="1:11" ht="15" customHeight="1">
      <c r="A92" s="52" t="s">
        <v>761</v>
      </c>
      <c r="B92" s="25" t="s">
        <v>371</v>
      </c>
      <c r="C92" s="25" t="s">
        <v>372</v>
      </c>
      <c r="D92" s="53" t="s">
        <v>258</v>
      </c>
      <c r="E92" s="26">
        <v>60</v>
      </c>
      <c r="F92" s="57">
        <v>7</v>
      </c>
      <c r="G92" s="175" t="s">
        <v>478</v>
      </c>
      <c r="H92" s="209">
        <v>2</v>
      </c>
      <c r="I92" s="209">
        <f t="shared" si="1"/>
        <v>5</v>
      </c>
      <c r="J92" s="209">
        <v>85</v>
      </c>
      <c r="K92" s="209">
        <v>86</v>
      </c>
    </row>
    <row r="93" spans="1:11" ht="15" customHeight="1">
      <c r="A93" s="52" t="s">
        <v>809</v>
      </c>
      <c r="B93" s="25" t="s">
        <v>373</v>
      </c>
      <c r="C93" s="25" t="s">
        <v>307</v>
      </c>
      <c r="D93" s="53" t="s">
        <v>258</v>
      </c>
      <c r="E93" s="26">
        <v>60</v>
      </c>
      <c r="F93" s="57">
        <v>11</v>
      </c>
      <c r="G93" s="175" t="s">
        <v>478</v>
      </c>
      <c r="H93" s="209">
        <v>2</v>
      </c>
      <c r="I93" s="209">
        <f t="shared" si="1"/>
        <v>9</v>
      </c>
      <c r="J93" s="209">
        <v>85</v>
      </c>
      <c r="K93" s="209">
        <v>86</v>
      </c>
    </row>
    <row r="94" spans="1:11" ht="15" customHeight="1">
      <c r="A94" s="52" t="s">
        <v>810</v>
      </c>
      <c r="B94" s="25" t="s">
        <v>374</v>
      </c>
      <c r="C94" s="25" t="s">
        <v>370</v>
      </c>
      <c r="D94" s="53" t="s">
        <v>258</v>
      </c>
      <c r="E94" s="26">
        <v>60</v>
      </c>
      <c r="F94" s="57">
        <v>8</v>
      </c>
      <c r="G94" s="175" t="s">
        <v>478</v>
      </c>
      <c r="H94" s="209">
        <v>2</v>
      </c>
      <c r="I94" s="209">
        <f t="shared" si="1"/>
        <v>6</v>
      </c>
      <c r="J94" s="209">
        <v>85</v>
      </c>
      <c r="K94" s="209">
        <v>86</v>
      </c>
    </row>
    <row r="95" spans="1:11" ht="15" customHeight="1">
      <c r="A95" s="52" t="s">
        <v>812</v>
      </c>
      <c r="B95" s="25" t="s">
        <v>375</v>
      </c>
      <c r="C95" s="25" t="s">
        <v>299</v>
      </c>
      <c r="D95" s="53" t="s">
        <v>258</v>
      </c>
      <c r="E95" s="26">
        <v>60</v>
      </c>
      <c r="F95" s="57">
        <v>13</v>
      </c>
      <c r="G95" s="174" t="s">
        <v>478</v>
      </c>
      <c r="H95" s="209">
        <v>2</v>
      </c>
      <c r="I95" s="209">
        <f t="shared" si="1"/>
        <v>11</v>
      </c>
      <c r="J95" s="209">
        <v>85</v>
      </c>
      <c r="K95" s="209">
        <v>86</v>
      </c>
    </row>
    <row r="96" spans="1:11" ht="15" customHeight="1">
      <c r="A96" s="52" t="s">
        <v>770</v>
      </c>
      <c r="B96" s="25" t="s">
        <v>377</v>
      </c>
      <c r="C96" s="25" t="s">
        <v>378</v>
      </c>
      <c r="D96" s="53" t="s">
        <v>258</v>
      </c>
      <c r="E96" s="26">
        <v>60</v>
      </c>
      <c r="F96" s="57">
        <v>11</v>
      </c>
      <c r="G96" s="175" t="s">
        <v>478</v>
      </c>
      <c r="H96" s="209">
        <v>2</v>
      </c>
      <c r="I96" s="209">
        <f t="shared" si="1"/>
        <v>9</v>
      </c>
      <c r="J96" s="209">
        <v>85</v>
      </c>
      <c r="K96" s="209">
        <v>86</v>
      </c>
    </row>
    <row r="97" spans="1:11" ht="15" customHeight="1">
      <c r="A97" s="52" t="s">
        <v>771</v>
      </c>
      <c r="B97" s="25" t="s">
        <v>377</v>
      </c>
      <c r="C97" s="25" t="s">
        <v>379</v>
      </c>
      <c r="D97" s="53" t="s">
        <v>258</v>
      </c>
      <c r="E97" s="26">
        <v>60</v>
      </c>
      <c r="F97" s="57">
        <v>13</v>
      </c>
      <c r="G97" s="175" t="s">
        <v>478</v>
      </c>
      <c r="H97" s="209">
        <v>2</v>
      </c>
      <c r="I97" s="209">
        <f t="shared" si="1"/>
        <v>11</v>
      </c>
      <c r="J97" s="209">
        <v>85</v>
      </c>
      <c r="K97" s="209">
        <v>86</v>
      </c>
    </row>
    <row r="98" spans="1:11" ht="15" customHeight="1">
      <c r="A98" s="52" t="s">
        <v>837</v>
      </c>
      <c r="B98" s="25" t="s">
        <v>380</v>
      </c>
      <c r="C98" s="25" t="s">
        <v>381</v>
      </c>
      <c r="D98" s="53" t="s">
        <v>258</v>
      </c>
      <c r="E98" s="26">
        <v>60</v>
      </c>
      <c r="F98" s="57">
        <v>13</v>
      </c>
      <c r="G98" s="175" t="s">
        <v>478</v>
      </c>
      <c r="H98" s="209">
        <v>2</v>
      </c>
      <c r="I98" s="209">
        <f t="shared" si="1"/>
        <v>11</v>
      </c>
      <c r="J98" s="209">
        <v>85</v>
      </c>
      <c r="K98" s="209">
        <v>86</v>
      </c>
    </row>
    <row r="99" spans="1:11" ht="15" customHeight="1">
      <c r="A99" s="52" t="s">
        <v>838</v>
      </c>
      <c r="B99" s="25" t="s">
        <v>380</v>
      </c>
      <c r="C99" s="25" t="s">
        <v>382</v>
      </c>
      <c r="D99" s="53" t="s">
        <v>258</v>
      </c>
      <c r="E99" s="26">
        <v>60</v>
      </c>
      <c r="F99" s="57">
        <v>11</v>
      </c>
      <c r="G99" s="175" t="s">
        <v>478</v>
      </c>
      <c r="H99" s="209">
        <v>2</v>
      </c>
      <c r="I99" s="209">
        <f t="shared" si="1"/>
        <v>9</v>
      </c>
      <c r="J99" s="209">
        <v>85</v>
      </c>
      <c r="K99" s="209">
        <v>86</v>
      </c>
    </row>
    <row r="100" spans="1:11" ht="15" customHeight="1">
      <c r="A100" s="52" t="s">
        <v>839</v>
      </c>
      <c r="B100" s="25" t="s">
        <v>383</v>
      </c>
      <c r="C100" s="25" t="s">
        <v>384</v>
      </c>
      <c r="D100" s="53" t="s">
        <v>258</v>
      </c>
      <c r="E100" s="26">
        <v>60</v>
      </c>
      <c r="F100" s="57">
        <v>5</v>
      </c>
      <c r="G100" s="175" t="s">
        <v>478</v>
      </c>
      <c r="H100" s="209">
        <v>2</v>
      </c>
      <c r="I100" s="209">
        <f t="shared" si="1"/>
        <v>3</v>
      </c>
      <c r="J100" s="209">
        <v>85</v>
      </c>
      <c r="K100" s="209">
        <v>86</v>
      </c>
    </row>
    <row r="101" spans="1:11" ht="15" customHeight="1">
      <c r="A101" s="52" t="s">
        <v>842</v>
      </c>
      <c r="B101" s="25" t="s">
        <v>387</v>
      </c>
      <c r="C101" s="25" t="s">
        <v>388</v>
      </c>
      <c r="D101" s="53" t="s">
        <v>258</v>
      </c>
      <c r="E101" s="26">
        <v>60</v>
      </c>
      <c r="F101" s="57">
        <v>13</v>
      </c>
      <c r="G101" s="175" t="s">
        <v>478</v>
      </c>
      <c r="H101" s="209">
        <v>2</v>
      </c>
      <c r="I101" s="209">
        <f t="shared" si="1"/>
        <v>11</v>
      </c>
      <c r="J101" s="209">
        <v>85</v>
      </c>
      <c r="K101" s="209">
        <v>86</v>
      </c>
    </row>
    <row r="102" spans="1:11" ht="15" customHeight="1">
      <c r="A102" s="52" t="s">
        <v>843</v>
      </c>
      <c r="B102" s="25" t="s">
        <v>387</v>
      </c>
      <c r="C102" s="25" t="s">
        <v>389</v>
      </c>
      <c r="D102" s="53" t="s">
        <v>258</v>
      </c>
      <c r="E102" s="26">
        <v>60</v>
      </c>
      <c r="F102" s="57">
        <v>4</v>
      </c>
      <c r="G102" s="175" t="s">
        <v>478</v>
      </c>
      <c r="H102" s="209">
        <v>2</v>
      </c>
      <c r="I102" s="209">
        <f t="shared" si="1"/>
        <v>2</v>
      </c>
      <c r="J102" s="209">
        <v>85</v>
      </c>
      <c r="K102" s="209">
        <v>86</v>
      </c>
    </row>
    <row r="103" spans="1:11" ht="15" customHeight="1">
      <c r="A103" s="52" t="s">
        <v>844</v>
      </c>
      <c r="B103" s="25" t="s">
        <v>390</v>
      </c>
      <c r="C103" s="25" t="s">
        <v>391</v>
      </c>
      <c r="D103" s="53" t="s">
        <v>258</v>
      </c>
      <c r="E103" s="26">
        <v>60</v>
      </c>
      <c r="F103" s="57">
        <v>13</v>
      </c>
      <c r="G103" s="175" t="s">
        <v>478</v>
      </c>
      <c r="H103" s="209">
        <v>2</v>
      </c>
      <c r="I103" s="209">
        <f t="shared" si="1"/>
        <v>11</v>
      </c>
      <c r="J103" s="209">
        <v>85</v>
      </c>
      <c r="K103" s="209">
        <v>86</v>
      </c>
    </row>
    <row r="104" spans="1:11" ht="15" customHeight="1">
      <c r="A104" s="52" t="s">
        <v>946</v>
      </c>
      <c r="B104" s="25" t="s">
        <v>390</v>
      </c>
      <c r="C104" s="25" t="s">
        <v>381</v>
      </c>
      <c r="D104" s="53" t="s">
        <v>258</v>
      </c>
      <c r="E104" s="26">
        <v>60</v>
      </c>
      <c r="F104" s="57">
        <v>4</v>
      </c>
      <c r="G104" s="175" t="s">
        <v>478</v>
      </c>
      <c r="H104" s="209">
        <v>2</v>
      </c>
      <c r="I104" s="209">
        <f t="shared" si="1"/>
        <v>2</v>
      </c>
      <c r="J104" s="209">
        <v>85</v>
      </c>
      <c r="K104" s="209">
        <v>86</v>
      </c>
    </row>
    <row r="105" spans="1:11" ht="15" customHeight="1">
      <c r="A105" s="52" t="s">
        <v>947</v>
      </c>
      <c r="B105" s="25" t="s">
        <v>390</v>
      </c>
      <c r="C105" s="25" t="s">
        <v>1198</v>
      </c>
      <c r="D105" s="53" t="s">
        <v>258</v>
      </c>
      <c r="E105" s="26">
        <v>60</v>
      </c>
      <c r="F105" s="57">
        <v>13</v>
      </c>
      <c r="G105" s="175" t="s">
        <v>478</v>
      </c>
      <c r="H105" s="209">
        <v>2</v>
      </c>
      <c r="I105" s="209">
        <f t="shared" si="1"/>
        <v>11</v>
      </c>
      <c r="J105" s="209">
        <v>85</v>
      </c>
      <c r="K105" s="209">
        <v>86</v>
      </c>
    </row>
    <row r="106" spans="1:11" ht="15" customHeight="1">
      <c r="A106" s="52" t="s">
        <v>948</v>
      </c>
      <c r="B106" s="25" t="s">
        <v>390</v>
      </c>
      <c r="C106" s="25" t="s">
        <v>379</v>
      </c>
      <c r="D106" s="53" t="s">
        <v>258</v>
      </c>
      <c r="E106" s="26">
        <v>60</v>
      </c>
      <c r="F106" s="57">
        <v>11</v>
      </c>
      <c r="G106" s="175" t="s">
        <v>478</v>
      </c>
      <c r="H106" s="209">
        <v>2</v>
      </c>
      <c r="I106" s="209">
        <f t="shared" si="1"/>
        <v>9</v>
      </c>
      <c r="J106" s="209">
        <v>85</v>
      </c>
      <c r="K106" s="209">
        <v>86</v>
      </c>
    </row>
    <row r="107" spans="1:11" ht="15" customHeight="1">
      <c r="A107" s="52" t="s">
        <v>949</v>
      </c>
      <c r="B107" s="25" t="s">
        <v>390</v>
      </c>
      <c r="C107" s="25" t="s">
        <v>372</v>
      </c>
      <c r="D107" s="53" t="s">
        <v>258</v>
      </c>
      <c r="E107" s="26">
        <v>60</v>
      </c>
      <c r="F107" s="57">
        <v>13</v>
      </c>
      <c r="G107" s="175" t="s">
        <v>478</v>
      </c>
      <c r="H107" s="209">
        <v>2</v>
      </c>
      <c r="I107" s="209">
        <f t="shared" si="1"/>
        <v>11</v>
      </c>
      <c r="J107" s="209">
        <v>85</v>
      </c>
      <c r="K107" s="209">
        <v>86</v>
      </c>
    </row>
    <row r="108" spans="1:11" ht="15" customHeight="1">
      <c r="A108" s="52" t="s">
        <v>1201</v>
      </c>
      <c r="B108" s="25" t="s">
        <v>477</v>
      </c>
      <c r="C108" s="25" t="s">
        <v>299</v>
      </c>
      <c r="D108" s="53" t="s">
        <v>258</v>
      </c>
      <c r="E108" s="26">
        <v>60</v>
      </c>
      <c r="F108" s="57">
        <v>12</v>
      </c>
      <c r="G108" s="175" t="s">
        <v>738</v>
      </c>
      <c r="H108" s="209">
        <v>2</v>
      </c>
      <c r="I108" s="209">
        <f t="shared" si="1"/>
        <v>10</v>
      </c>
      <c r="J108" s="209">
        <v>85</v>
      </c>
      <c r="K108" s="209">
        <v>86</v>
      </c>
    </row>
    <row r="109" spans="1:11" ht="15" customHeight="1">
      <c r="A109" s="52" t="s">
        <v>849</v>
      </c>
      <c r="B109" s="25" t="s">
        <v>476</v>
      </c>
      <c r="C109" s="25" t="s">
        <v>299</v>
      </c>
      <c r="D109" s="53" t="s">
        <v>258</v>
      </c>
      <c r="E109" s="26">
        <v>45</v>
      </c>
      <c r="F109" s="57">
        <v>12</v>
      </c>
      <c r="G109" s="175">
        <v>122</v>
      </c>
      <c r="H109" s="209">
        <v>2</v>
      </c>
      <c r="I109" s="209">
        <f t="shared" si="1"/>
        <v>10</v>
      </c>
      <c r="J109" s="209">
        <v>85</v>
      </c>
      <c r="K109" s="209">
        <v>86</v>
      </c>
    </row>
    <row r="110" spans="1:11" ht="15" customHeight="1">
      <c r="A110" s="52" t="s">
        <v>747</v>
      </c>
      <c r="B110" s="25" t="s">
        <v>427</v>
      </c>
      <c r="C110" s="25" t="s">
        <v>429</v>
      </c>
      <c r="D110" s="53" t="s">
        <v>1294</v>
      </c>
      <c r="E110" s="26">
        <v>42</v>
      </c>
      <c r="F110" s="57">
        <v>2</v>
      </c>
      <c r="G110" s="175" t="s">
        <v>720</v>
      </c>
      <c r="H110" s="209">
        <v>2</v>
      </c>
      <c r="I110" s="210">
        <f t="shared" si="1"/>
        <v>0</v>
      </c>
      <c r="J110" s="209">
        <v>87</v>
      </c>
    </row>
    <row r="111" spans="1:11" ht="15" customHeight="1">
      <c r="A111" s="52" t="s">
        <v>867</v>
      </c>
      <c r="B111" s="25" t="s">
        <v>427</v>
      </c>
      <c r="C111" s="25" t="s">
        <v>432</v>
      </c>
      <c r="D111" s="53" t="s">
        <v>1294</v>
      </c>
      <c r="E111" s="26">
        <v>42</v>
      </c>
      <c r="F111" s="57">
        <v>14</v>
      </c>
      <c r="G111" s="175" t="s">
        <v>720</v>
      </c>
      <c r="H111" s="209">
        <v>2</v>
      </c>
      <c r="I111" s="209">
        <f t="shared" si="1"/>
        <v>12</v>
      </c>
      <c r="J111" s="209">
        <v>87</v>
      </c>
      <c r="K111" s="209">
        <v>88</v>
      </c>
    </row>
    <row r="112" spans="1:11" ht="15" customHeight="1">
      <c r="A112" s="52" t="s">
        <v>870</v>
      </c>
      <c r="B112" s="25" t="s">
        <v>433</v>
      </c>
      <c r="C112" s="25" t="s">
        <v>436</v>
      </c>
      <c r="D112" s="53" t="s">
        <v>1294</v>
      </c>
      <c r="E112" s="26">
        <v>42</v>
      </c>
      <c r="F112" s="57">
        <v>14</v>
      </c>
      <c r="G112" s="175" t="s">
        <v>720</v>
      </c>
      <c r="H112" s="209">
        <v>2</v>
      </c>
      <c r="I112" s="209">
        <f t="shared" si="1"/>
        <v>12</v>
      </c>
      <c r="J112" s="209">
        <v>87</v>
      </c>
      <c r="K112" s="209">
        <v>88</v>
      </c>
    </row>
    <row r="113" spans="1:11" ht="15" customHeight="1">
      <c r="A113" s="52" t="s">
        <v>873</v>
      </c>
      <c r="B113" s="25" t="s">
        <v>439</v>
      </c>
      <c r="C113" s="25" t="s">
        <v>429</v>
      </c>
      <c r="D113" s="53" t="s">
        <v>1294</v>
      </c>
      <c r="E113" s="26">
        <v>42</v>
      </c>
      <c r="F113" s="57">
        <v>14</v>
      </c>
      <c r="G113" s="175" t="s">
        <v>720</v>
      </c>
      <c r="H113" s="209">
        <v>2</v>
      </c>
      <c r="I113" s="209">
        <f t="shared" si="1"/>
        <v>12</v>
      </c>
      <c r="J113" s="209">
        <v>87</v>
      </c>
      <c r="K113" s="209">
        <v>88</v>
      </c>
    </row>
    <row r="114" spans="1:11" ht="15" customHeight="1">
      <c r="A114" s="52" t="s">
        <v>876</v>
      </c>
      <c r="B114" s="25" t="s">
        <v>443</v>
      </c>
      <c r="C114" s="25" t="s">
        <v>446</v>
      </c>
      <c r="D114" s="53" t="s">
        <v>1294</v>
      </c>
      <c r="E114" s="26">
        <v>42</v>
      </c>
      <c r="F114" s="57">
        <v>14</v>
      </c>
      <c r="G114" s="175" t="s">
        <v>720</v>
      </c>
      <c r="H114" s="209">
        <v>2</v>
      </c>
      <c r="I114" s="209">
        <f t="shared" si="1"/>
        <v>12</v>
      </c>
      <c r="J114" s="209">
        <v>87</v>
      </c>
      <c r="K114" s="209">
        <v>88</v>
      </c>
    </row>
    <row r="115" spans="1:11" ht="15" customHeight="1">
      <c r="A115" s="52" t="s">
        <v>882</v>
      </c>
      <c r="B115" s="25" t="s">
        <v>449</v>
      </c>
      <c r="C115" s="25" t="s">
        <v>450</v>
      </c>
      <c r="D115" s="53" t="s">
        <v>1294</v>
      </c>
      <c r="E115" s="26">
        <v>42</v>
      </c>
      <c r="F115" s="57">
        <v>14</v>
      </c>
      <c r="G115" s="175" t="s">
        <v>720</v>
      </c>
      <c r="H115" s="209">
        <v>2</v>
      </c>
      <c r="I115" s="209">
        <f t="shared" si="1"/>
        <v>12</v>
      </c>
      <c r="J115" s="209">
        <v>87</v>
      </c>
      <c r="K115" s="209">
        <v>88</v>
      </c>
    </row>
    <row r="116" spans="1:11" ht="15" customHeight="1">
      <c r="A116" s="52" t="s">
        <v>762</v>
      </c>
      <c r="B116" s="25" t="s">
        <v>458</v>
      </c>
      <c r="C116" s="25" t="s">
        <v>429</v>
      </c>
      <c r="D116" s="53" t="s">
        <v>1294</v>
      </c>
      <c r="E116" s="26">
        <v>42</v>
      </c>
      <c r="F116" s="57">
        <v>14</v>
      </c>
      <c r="G116" s="175" t="s">
        <v>723</v>
      </c>
      <c r="H116" s="209">
        <v>2</v>
      </c>
      <c r="I116" s="209">
        <f t="shared" si="1"/>
        <v>12</v>
      </c>
      <c r="J116" s="209">
        <v>87</v>
      </c>
      <c r="K116" s="209">
        <v>88</v>
      </c>
    </row>
    <row r="117" spans="1:11" ht="15" customHeight="1">
      <c r="A117" s="52" t="s">
        <v>816</v>
      </c>
      <c r="B117" s="25" t="s">
        <v>458</v>
      </c>
      <c r="C117" s="25" t="s">
        <v>432</v>
      </c>
      <c r="D117" s="53" t="s">
        <v>1294</v>
      </c>
      <c r="E117" s="26">
        <v>42</v>
      </c>
      <c r="F117" s="57">
        <v>7</v>
      </c>
      <c r="G117" s="175" t="s">
        <v>723</v>
      </c>
      <c r="H117" s="209">
        <v>2</v>
      </c>
      <c r="I117" s="209">
        <f t="shared" si="1"/>
        <v>5</v>
      </c>
      <c r="J117" s="209">
        <v>87</v>
      </c>
      <c r="K117" s="209">
        <v>88</v>
      </c>
    </row>
    <row r="118" spans="1:11" ht="15" customHeight="1">
      <c r="A118" s="52" t="s">
        <v>763</v>
      </c>
      <c r="B118" s="25" t="s">
        <v>460</v>
      </c>
      <c r="C118" s="25" t="s">
        <v>450</v>
      </c>
      <c r="D118" s="53" t="s">
        <v>1294</v>
      </c>
      <c r="E118" s="26">
        <v>42</v>
      </c>
      <c r="F118" s="57">
        <v>2</v>
      </c>
      <c r="G118" s="175" t="s">
        <v>723</v>
      </c>
      <c r="H118" s="209">
        <v>2</v>
      </c>
      <c r="I118" s="210">
        <f t="shared" si="1"/>
        <v>0</v>
      </c>
      <c r="J118" s="209">
        <v>87</v>
      </c>
    </row>
    <row r="119" spans="1:11" ht="15" customHeight="1">
      <c r="A119" s="52" t="s">
        <v>821</v>
      </c>
      <c r="B119" s="25" t="s">
        <v>460</v>
      </c>
      <c r="C119" s="25" t="s">
        <v>463</v>
      </c>
      <c r="D119" s="53" t="s">
        <v>1294</v>
      </c>
      <c r="E119" s="26">
        <v>42</v>
      </c>
      <c r="F119" s="57">
        <v>14</v>
      </c>
      <c r="G119" s="175" t="s">
        <v>723</v>
      </c>
      <c r="H119" s="209">
        <v>2</v>
      </c>
      <c r="I119" s="209">
        <f t="shared" si="1"/>
        <v>12</v>
      </c>
      <c r="J119" s="209">
        <v>87</v>
      </c>
      <c r="K119" s="209">
        <v>88</v>
      </c>
    </row>
    <row r="120" spans="1:11" ht="15" customHeight="1">
      <c r="A120" s="52" t="s">
        <v>827</v>
      </c>
      <c r="B120" s="25" t="s">
        <v>469</v>
      </c>
      <c r="C120" s="25" t="s">
        <v>472</v>
      </c>
      <c r="D120" s="53" t="s">
        <v>1294</v>
      </c>
      <c r="E120" s="26">
        <v>42</v>
      </c>
      <c r="F120" s="57">
        <v>14</v>
      </c>
      <c r="G120" s="175" t="s">
        <v>723</v>
      </c>
      <c r="H120" s="209">
        <v>2</v>
      </c>
      <c r="I120" s="209">
        <f t="shared" si="1"/>
        <v>12</v>
      </c>
      <c r="J120" s="209">
        <v>87</v>
      </c>
      <c r="K120" s="209">
        <v>88</v>
      </c>
    </row>
    <row r="121" spans="1:11" ht="15" customHeight="1">
      <c r="A121" s="52" t="s">
        <v>796</v>
      </c>
      <c r="B121" s="25" t="s">
        <v>404</v>
      </c>
      <c r="C121" s="25" t="s">
        <v>410</v>
      </c>
      <c r="D121" s="53" t="s">
        <v>1286</v>
      </c>
      <c r="E121" s="26">
        <v>15</v>
      </c>
      <c r="F121" s="57">
        <v>4</v>
      </c>
      <c r="G121" s="175" t="s">
        <v>478</v>
      </c>
      <c r="H121" s="209">
        <v>2</v>
      </c>
      <c r="I121" s="209">
        <f t="shared" si="1"/>
        <v>2</v>
      </c>
      <c r="J121" s="209">
        <v>89</v>
      </c>
      <c r="K121" s="209">
        <v>90</v>
      </c>
    </row>
    <row r="122" spans="1:11" ht="15" customHeight="1">
      <c r="A122" s="52" t="s">
        <v>797</v>
      </c>
      <c r="B122" s="25" t="s">
        <v>404</v>
      </c>
      <c r="C122" s="25" t="s">
        <v>398</v>
      </c>
      <c r="D122" s="53" t="s">
        <v>1286</v>
      </c>
      <c r="E122" s="26">
        <v>15</v>
      </c>
      <c r="F122" s="57">
        <v>13</v>
      </c>
      <c r="G122" s="175" t="s">
        <v>478</v>
      </c>
      <c r="H122" s="209">
        <v>2</v>
      </c>
      <c r="I122" s="209">
        <f t="shared" si="1"/>
        <v>11</v>
      </c>
      <c r="J122" s="209">
        <v>89</v>
      </c>
      <c r="K122" s="209">
        <v>90</v>
      </c>
    </row>
    <row r="123" spans="1:11" ht="15" customHeight="1">
      <c r="A123" s="52" t="s">
        <v>798</v>
      </c>
      <c r="B123" s="25" t="s">
        <v>404</v>
      </c>
      <c r="C123" s="25" t="s">
        <v>411</v>
      </c>
      <c r="D123" s="53" t="s">
        <v>1286</v>
      </c>
      <c r="E123" s="26">
        <v>15</v>
      </c>
      <c r="F123" s="57">
        <v>13</v>
      </c>
      <c r="G123" s="175" t="s">
        <v>478</v>
      </c>
      <c r="H123" s="209">
        <v>2</v>
      </c>
      <c r="I123" s="209">
        <f t="shared" si="1"/>
        <v>11</v>
      </c>
      <c r="J123" s="209">
        <v>89</v>
      </c>
      <c r="K123" s="209">
        <v>90</v>
      </c>
    </row>
    <row r="124" spans="1:11" ht="15" customHeight="1">
      <c r="A124" s="52" t="s">
        <v>799</v>
      </c>
      <c r="B124" s="25" t="s">
        <v>404</v>
      </c>
      <c r="C124" s="25" t="s">
        <v>412</v>
      </c>
      <c r="D124" s="53" t="s">
        <v>1286</v>
      </c>
      <c r="E124" s="26">
        <v>15</v>
      </c>
      <c r="F124" s="57">
        <v>11</v>
      </c>
      <c r="G124" s="175" t="s">
        <v>478</v>
      </c>
      <c r="H124" s="209">
        <v>2</v>
      </c>
      <c r="I124" s="209">
        <f t="shared" si="1"/>
        <v>9</v>
      </c>
      <c r="J124" s="209">
        <v>89</v>
      </c>
      <c r="K124" s="209">
        <v>90</v>
      </c>
    </row>
    <row r="125" spans="1:11" ht="15" customHeight="1">
      <c r="A125" s="52" t="s">
        <v>800</v>
      </c>
      <c r="B125" s="25" t="s">
        <v>404</v>
      </c>
      <c r="C125" s="25" t="s">
        <v>399</v>
      </c>
      <c r="D125" s="53" t="s">
        <v>1286</v>
      </c>
      <c r="E125" s="26">
        <v>15</v>
      </c>
      <c r="F125" s="57">
        <v>13</v>
      </c>
      <c r="G125" s="175" t="s">
        <v>478</v>
      </c>
      <c r="H125" s="209">
        <v>2</v>
      </c>
      <c r="I125" s="209">
        <f t="shared" si="1"/>
        <v>11</v>
      </c>
      <c r="J125" s="209">
        <v>89</v>
      </c>
      <c r="K125" s="209">
        <v>90</v>
      </c>
    </row>
    <row r="126" spans="1:11" ht="15" customHeight="1">
      <c r="A126" s="52" t="s">
        <v>801</v>
      </c>
      <c r="B126" s="25" t="s">
        <v>404</v>
      </c>
      <c r="C126" s="25" t="s">
        <v>413</v>
      </c>
      <c r="D126" s="53" t="s">
        <v>1286</v>
      </c>
      <c r="E126" s="26">
        <v>15</v>
      </c>
      <c r="F126" s="57">
        <v>5</v>
      </c>
      <c r="G126" s="175" t="s">
        <v>478</v>
      </c>
      <c r="H126" s="209">
        <v>2</v>
      </c>
      <c r="I126" s="209">
        <f t="shared" si="1"/>
        <v>3</v>
      </c>
      <c r="J126" s="209">
        <v>89</v>
      </c>
      <c r="K126" s="209">
        <v>90</v>
      </c>
    </row>
    <row r="127" spans="1:11" ht="15" customHeight="1">
      <c r="A127" s="52" t="s">
        <v>802</v>
      </c>
      <c r="B127" s="25" t="s">
        <v>404</v>
      </c>
      <c r="C127" s="25" t="s">
        <v>414</v>
      </c>
      <c r="D127" s="53" t="s">
        <v>1286</v>
      </c>
      <c r="E127" s="26">
        <v>19</v>
      </c>
      <c r="F127" s="57">
        <v>10</v>
      </c>
      <c r="G127" s="175" t="s">
        <v>478</v>
      </c>
      <c r="H127" s="209">
        <v>2</v>
      </c>
      <c r="I127" s="209">
        <f t="shared" si="1"/>
        <v>8</v>
      </c>
      <c r="J127" s="209">
        <v>89</v>
      </c>
      <c r="K127" s="209">
        <v>90</v>
      </c>
    </row>
    <row r="128" spans="1:11" ht="15" customHeight="1">
      <c r="A128" s="52" t="s">
        <v>803</v>
      </c>
      <c r="B128" s="25" t="s">
        <v>404</v>
      </c>
      <c r="C128" s="25" t="s">
        <v>415</v>
      </c>
      <c r="D128" s="53" t="s">
        <v>1286</v>
      </c>
      <c r="E128" s="26">
        <v>19</v>
      </c>
      <c r="F128" s="57">
        <v>7</v>
      </c>
      <c r="G128" s="175" t="s">
        <v>478</v>
      </c>
      <c r="H128" s="209">
        <v>2</v>
      </c>
      <c r="I128" s="209">
        <f t="shared" si="1"/>
        <v>5</v>
      </c>
      <c r="J128" s="209">
        <v>89</v>
      </c>
      <c r="K128" s="209">
        <v>90</v>
      </c>
    </row>
    <row r="129" spans="1:11" ht="15" customHeight="1">
      <c r="A129" s="52" t="s">
        <v>804</v>
      </c>
      <c r="B129" s="25" t="s">
        <v>404</v>
      </c>
      <c r="C129" s="25" t="s">
        <v>1297</v>
      </c>
      <c r="D129" s="53" t="s">
        <v>1286</v>
      </c>
      <c r="E129" s="26">
        <v>15</v>
      </c>
      <c r="F129" s="57">
        <v>4</v>
      </c>
      <c r="G129" s="175" t="s">
        <v>478</v>
      </c>
      <c r="H129" s="209">
        <v>2</v>
      </c>
      <c r="I129" s="209">
        <f t="shared" si="1"/>
        <v>2</v>
      </c>
      <c r="J129" s="209">
        <v>89</v>
      </c>
      <c r="K129" s="209">
        <v>90</v>
      </c>
    </row>
    <row r="130" spans="1:11" ht="15" customHeight="1">
      <c r="A130" s="52" t="s">
        <v>805</v>
      </c>
      <c r="B130" s="25" t="s">
        <v>404</v>
      </c>
      <c r="C130" s="25" t="s">
        <v>1224</v>
      </c>
      <c r="D130" s="53" t="s">
        <v>1286</v>
      </c>
      <c r="E130" s="26">
        <v>15</v>
      </c>
      <c r="F130" s="57">
        <v>13</v>
      </c>
      <c r="G130" s="175" t="s">
        <v>478</v>
      </c>
      <c r="H130" s="209">
        <v>2</v>
      </c>
      <c r="I130" s="209">
        <f t="shared" ref="I130:I193" si="2">F130-H130</f>
        <v>11</v>
      </c>
      <c r="J130" s="209">
        <v>89</v>
      </c>
      <c r="K130" s="209">
        <v>90</v>
      </c>
    </row>
    <row r="131" spans="1:11" ht="15" customHeight="1">
      <c r="A131" s="52" t="s">
        <v>779</v>
      </c>
      <c r="B131" s="25" t="s">
        <v>394</v>
      </c>
      <c r="C131" s="25" t="s">
        <v>398</v>
      </c>
      <c r="D131" s="53" t="s">
        <v>1286</v>
      </c>
      <c r="E131" s="26">
        <v>35.799999999999997</v>
      </c>
      <c r="F131" s="57">
        <v>11</v>
      </c>
      <c r="G131" s="175" t="s">
        <v>478</v>
      </c>
      <c r="H131" s="209">
        <v>2</v>
      </c>
      <c r="I131" s="209">
        <f t="shared" si="2"/>
        <v>9</v>
      </c>
      <c r="J131" s="209">
        <v>89</v>
      </c>
      <c r="K131" s="209">
        <v>90</v>
      </c>
    </row>
    <row r="132" spans="1:11" ht="15" customHeight="1">
      <c r="A132" s="52" t="s">
        <v>780</v>
      </c>
      <c r="B132" s="25" t="s">
        <v>394</v>
      </c>
      <c r="C132" s="25" t="s">
        <v>399</v>
      </c>
      <c r="D132" s="53" t="s">
        <v>1286</v>
      </c>
      <c r="E132" s="26">
        <v>35.799999999999997</v>
      </c>
      <c r="F132" s="57">
        <v>13</v>
      </c>
      <c r="G132" s="175" t="s">
        <v>478</v>
      </c>
      <c r="H132" s="209">
        <v>2</v>
      </c>
      <c r="I132" s="209">
        <f t="shared" si="2"/>
        <v>11</v>
      </c>
      <c r="J132" s="209">
        <v>89</v>
      </c>
      <c r="K132" s="209">
        <v>90</v>
      </c>
    </row>
    <row r="133" spans="1:11" ht="15" customHeight="1">
      <c r="A133" s="52" t="s">
        <v>781</v>
      </c>
      <c r="B133" s="25" t="s">
        <v>394</v>
      </c>
      <c r="C133" s="25" t="s">
        <v>400</v>
      </c>
      <c r="D133" s="53" t="s">
        <v>1286</v>
      </c>
      <c r="E133" s="26">
        <v>35.799999999999997</v>
      </c>
      <c r="F133" s="57">
        <v>9</v>
      </c>
      <c r="G133" s="175" t="s">
        <v>478</v>
      </c>
      <c r="H133" s="209">
        <v>2</v>
      </c>
      <c r="I133" s="209">
        <f t="shared" si="2"/>
        <v>7</v>
      </c>
      <c r="J133" s="209">
        <v>89</v>
      </c>
      <c r="K133" s="209">
        <v>90</v>
      </c>
    </row>
    <row r="134" spans="1:11" ht="15" customHeight="1">
      <c r="A134" s="52" t="s">
        <v>783</v>
      </c>
      <c r="B134" s="25" t="s">
        <v>401</v>
      </c>
      <c r="C134" s="25" t="s">
        <v>1297</v>
      </c>
      <c r="D134" s="53" t="s">
        <v>1286</v>
      </c>
      <c r="E134" s="26">
        <v>42</v>
      </c>
      <c r="F134" s="57">
        <v>13</v>
      </c>
      <c r="G134" s="175" t="s">
        <v>478</v>
      </c>
      <c r="H134" s="209">
        <v>2</v>
      </c>
      <c r="I134" s="209">
        <f t="shared" si="2"/>
        <v>11</v>
      </c>
      <c r="J134" s="209">
        <v>89</v>
      </c>
      <c r="K134" s="209">
        <v>90</v>
      </c>
    </row>
    <row r="135" spans="1:11" ht="15" customHeight="1">
      <c r="A135" s="52" t="s">
        <v>751</v>
      </c>
      <c r="B135" s="25" t="s">
        <v>302</v>
      </c>
      <c r="C135" s="25" t="s">
        <v>303</v>
      </c>
      <c r="D135" s="53" t="s">
        <v>1287</v>
      </c>
      <c r="E135" s="26">
        <v>59.38</v>
      </c>
      <c r="F135" s="57">
        <v>5</v>
      </c>
      <c r="G135" s="175" t="s">
        <v>735</v>
      </c>
      <c r="H135" s="209">
        <v>2</v>
      </c>
      <c r="I135" s="209">
        <f t="shared" si="2"/>
        <v>3</v>
      </c>
      <c r="J135" s="209">
        <v>91</v>
      </c>
      <c r="K135" s="209">
        <v>92</v>
      </c>
    </row>
    <row r="136" spans="1:11" ht="15" customHeight="1">
      <c r="A136" s="52" t="s">
        <v>887</v>
      </c>
      <c r="B136" s="25" t="s">
        <v>302</v>
      </c>
      <c r="C136" s="25" t="s">
        <v>304</v>
      </c>
      <c r="D136" s="53" t="s">
        <v>1287</v>
      </c>
      <c r="E136" s="26">
        <v>64.42</v>
      </c>
      <c r="F136" s="57">
        <v>13</v>
      </c>
      <c r="G136" s="175" t="s">
        <v>735</v>
      </c>
      <c r="H136" s="209">
        <v>2</v>
      </c>
      <c r="I136" s="209">
        <f t="shared" si="2"/>
        <v>11</v>
      </c>
      <c r="J136" s="209">
        <v>91</v>
      </c>
      <c r="K136" s="209">
        <v>92</v>
      </c>
    </row>
    <row r="137" spans="1:11" ht="15" customHeight="1">
      <c r="A137" s="52" t="s">
        <v>890</v>
      </c>
      <c r="B137" s="25" t="s">
        <v>361</v>
      </c>
      <c r="C137" s="25" t="s">
        <v>356</v>
      </c>
      <c r="D137" s="53" t="s">
        <v>1287</v>
      </c>
      <c r="E137" s="26">
        <v>33.119999999999997</v>
      </c>
      <c r="F137" s="57">
        <v>13</v>
      </c>
      <c r="G137" s="175">
        <v>27</v>
      </c>
      <c r="H137" s="209">
        <v>2</v>
      </c>
      <c r="I137" s="209">
        <f t="shared" si="2"/>
        <v>11</v>
      </c>
      <c r="J137" s="209">
        <v>91</v>
      </c>
      <c r="K137" s="209">
        <v>92</v>
      </c>
    </row>
    <row r="138" spans="1:11" ht="15" customHeight="1">
      <c r="A138" s="52" t="s">
        <v>891</v>
      </c>
      <c r="B138" s="25" t="s">
        <v>361</v>
      </c>
      <c r="C138" s="25" t="s">
        <v>304</v>
      </c>
      <c r="D138" s="53" t="s">
        <v>1287</v>
      </c>
      <c r="E138" s="26">
        <v>33.159999999999997</v>
      </c>
      <c r="F138" s="57">
        <v>5</v>
      </c>
      <c r="G138" s="175">
        <v>27</v>
      </c>
      <c r="H138" s="209">
        <v>2</v>
      </c>
      <c r="I138" s="209">
        <f t="shared" si="2"/>
        <v>3</v>
      </c>
      <c r="J138" s="209">
        <v>91</v>
      </c>
      <c r="K138" s="209">
        <v>92</v>
      </c>
    </row>
    <row r="139" spans="1:11" ht="15" customHeight="1">
      <c r="A139" s="52" t="s">
        <v>897</v>
      </c>
      <c r="B139" s="25" t="s">
        <v>365</v>
      </c>
      <c r="C139" s="25" t="s">
        <v>310</v>
      </c>
      <c r="D139" s="53" t="s">
        <v>1287</v>
      </c>
      <c r="E139" s="26">
        <v>57.18</v>
      </c>
      <c r="F139" s="57">
        <v>11</v>
      </c>
      <c r="G139" s="175" t="s">
        <v>736</v>
      </c>
      <c r="H139" s="209">
        <v>2</v>
      </c>
      <c r="I139" s="209">
        <f t="shared" si="2"/>
        <v>9</v>
      </c>
      <c r="J139" s="209">
        <v>91</v>
      </c>
      <c r="K139" s="209">
        <v>92</v>
      </c>
    </row>
    <row r="140" spans="1:11" ht="15" customHeight="1">
      <c r="A140" s="52" t="s">
        <v>926</v>
      </c>
      <c r="B140" s="25" t="s">
        <v>365</v>
      </c>
      <c r="C140" s="25" t="s">
        <v>303</v>
      </c>
      <c r="D140" s="53" t="s">
        <v>1287</v>
      </c>
      <c r="E140" s="26">
        <v>57.18</v>
      </c>
      <c r="F140" s="57">
        <v>13</v>
      </c>
      <c r="G140" s="175" t="s">
        <v>736</v>
      </c>
      <c r="H140" s="209">
        <v>2</v>
      </c>
      <c r="I140" s="209">
        <f t="shared" si="2"/>
        <v>11</v>
      </c>
      <c r="J140" s="209">
        <v>91</v>
      </c>
      <c r="K140" s="209">
        <v>92</v>
      </c>
    </row>
    <row r="141" spans="1:11" ht="15" customHeight="1">
      <c r="A141" s="52" t="s">
        <v>898</v>
      </c>
      <c r="B141" s="25" t="s">
        <v>321</v>
      </c>
      <c r="C141" s="25" t="s">
        <v>309</v>
      </c>
      <c r="D141" s="53" t="s">
        <v>1287</v>
      </c>
      <c r="E141" s="26">
        <v>37.4</v>
      </c>
      <c r="F141" s="57">
        <v>13</v>
      </c>
      <c r="G141" s="175" t="s">
        <v>735</v>
      </c>
      <c r="H141" s="209">
        <v>2</v>
      </c>
      <c r="I141" s="209">
        <f t="shared" si="2"/>
        <v>11</v>
      </c>
      <c r="J141" s="209">
        <v>91</v>
      </c>
      <c r="K141" s="209">
        <v>92</v>
      </c>
    </row>
    <row r="142" spans="1:11" ht="15" customHeight="1">
      <c r="A142" s="52" t="s">
        <v>900</v>
      </c>
      <c r="B142" s="25" t="s">
        <v>321</v>
      </c>
      <c r="C142" s="25" t="s">
        <v>310</v>
      </c>
      <c r="D142" s="53" t="s">
        <v>1287</v>
      </c>
      <c r="E142" s="26">
        <v>34.74</v>
      </c>
      <c r="F142" s="57">
        <v>4</v>
      </c>
      <c r="G142" s="175" t="s">
        <v>735</v>
      </c>
      <c r="H142" s="209">
        <v>2</v>
      </c>
      <c r="I142" s="209">
        <f t="shared" si="2"/>
        <v>2</v>
      </c>
      <c r="J142" s="209">
        <v>92</v>
      </c>
      <c r="K142" s="209">
        <v>93</v>
      </c>
    </row>
    <row r="143" spans="1:11" ht="15" customHeight="1">
      <c r="A143" s="52" t="s">
        <v>899</v>
      </c>
      <c r="B143" s="25" t="s">
        <v>322</v>
      </c>
      <c r="C143" s="25" t="s">
        <v>312</v>
      </c>
      <c r="D143" s="53" t="s">
        <v>1287</v>
      </c>
      <c r="E143" s="26">
        <v>36.74</v>
      </c>
      <c r="F143" s="57">
        <v>13</v>
      </c>
      <c r="G143" s="175" t="s">
        <v>735</v>
      </c>
      <c r="H143" s="209">
        <v>2</v>
      </c>
      <c r="I143" s="209">
        <f t="shared" si="2"/>
        <v>11</v>
      </c>
      <c r="J143" s="209">
        <v>92</v>
      </c>
      <c r="K143" s="209">
        <v>93</v>
      </c>
    </row>
    <row r="144" spans="1:11" ht="15" customHeight="1">
      <c r="A144" s="52" t="s">
        <v>901</v>
      </c>
      <c r="B144" s="25" t="s">
        <v>322</v>
      </c>
      <c r="C144" s="25" t="s">
        <v>292</v>
      </c>
      <c r="D144" s="53" t="s">
        <v>1287</v>
      </c>
      <c r="E144" s="26">
        <v>33.619999999999997</v>
      </c>
      <c r="F144" s="57">
        <v>5</v>
      </c>
      <c r="G144" s="175" t="s">
        <v>735</v>
      </c>
      <c r="H144" s="209">
        <v>2</v>
      </c>
      <c r="I144" s="209">
        <f t="shared" si="2"/>
        <v>3</v>
      </c>
      <c r="J144" s="209">
        <v>92</v>
      </c>
      <c r="K144" s="209">
        <v>93</v>
      </c>
    </row>
    <row r="145" spans="1:11" ht="15" customHeight="1">
      <c r="A145" s="52" t="s">
        <v>939</v>
      </c>
      <c r="B145" s="25" t="s">
        <v>324</v>
      </c>
      <c r="C145" s="25" t="s">
        <v>346</v>
      </c>
      <c r="D145" s="53" t="s">
        <v>1287</v>
      </c>
      <c r="E145" s="26">
        <v>44.4</v>
      </c>
      <c r="F145" s="57">
        <v>13</v>
      </c>
      <c r="G145" s="175" t="s">
        <v>735</v>
      </c>
      <c r="H145" s="209">
        <v>2</v>
      </c>
      <c r="I145" s="209">
        <f t="shared" si="2"/>
        <v>11</v>
      </c>
      <c r="J145" s="209">
        <v>92</v>
      </c>
      <c r="K145" s="209">
        <v>93</v>
      </c>
    </row>
    <row r="146" spans="1:11" ht="15" customHeight="1">
      <c r="A146" s="52" t="s">
        <v>940</v>
      </c>
      <c r="B146" s="25" t="s">
        <v>324</v>
      </c>
      <c r="C146" s="25" t="s">
        <v>292</v>
      </c>
      <c r="D146" s="53" t="s">
        <v>1287</v>
      </c>
      <c r="E146" s="26">
        <v>44.4</v>
      </c>
      <c r="F146" s="57">
        <v>11</v>
      </c>
      <c r="G146" s="175" t="s">
        <v>735</v>
      </c>
      <c r="H146" s="209">
        <v>2</v>
      </c>
      <c r="I146" s="209">
        <f t="shared" si="2"/>
        <v>9</v>
      </c>
      <c r="J146" s="209">
        <v>92</v>
      </c>
      <c r="K146" s="209">
        <v>93</v>
      </c>
    </row>
    <row r="147" spans="1:11" ht="15" customHeight="1">
      <c r="A147" s="52" t="s">
        <v>941</v>
      </c>
      <c r="B147" s="25" t="s">
        <v>325</v>
      </c>
      <c r="C147" s="25" t="s">
        <v>317</v>
      </c>
      <c r="D147" s="53" t="s">
        <v>1287</v>
      </c>
      <c r="E147" s="26">
        <v>40</v>
      </c>
      <c r="F147" s="57">
        <v>11</v>
      </c>
      <c r="G147" s="175" t="s">
        <v>735</v>
      </c>
      <c r="H147" s="209">
        <v>2</v>
      </c>
      <c r="I147" s="209">
        <f t="shared" si="2"/>
        <v>9</v>
      </c>
      <c r="J147" s="209">
        <v>92</v>
      </c>
      <c r="K147" s="209">
        <v>93</v>
      </c>
    </row>
    <row r="148" spans="1:11" ht="15" customHeight="1">
      <c r="A148" s="52" t="s">
        <v>942</v>
      </c>
      <c r="B148" s="25" t="s">
        <v>325</v>
      </c>
      <c r="C148" s="25" t="s">
        <v>309</v>
      </c>
      <c r="D148" s="53" t="s">
        <v>1287</v>
      </c>
      <c r="E148" s="26">
        <v>40</v>
      </c>
      <c r="F148" s="57">
        <v>13</v>
      </c>
      <c r="G148" s="175" t="s">
        <v>735</v>
      </c>
      <c r="H148" s="209">
        <v>2</v>
      </c>
      <c r="I148" s="209">
        <f t="shared" si="2"/>
        <v>11</v>
      </c>
      <c r="J148" s="209">
        <v>92</v>
      </c>
      <c r="K148" s="209">
        <v>93</v>
      </c>
    </row>
    <row r="149" spans="1:11" ht="15" customHeight="1">
      <c r="A149" s="52" t="s">
        <v>943</v>
      </c>
      <c r="B149" s="25" t="s">
        <v>325</v>
      </c>
      <c r="C149" s="25" t="s">
        <v>319</v>
      </c>
      <c r="D149" s="53" t="s">
        <v>1287</v>
      </c>
      <c r="E149" s="26">
        <v>40</v>
      </c>
      <c r="F149" s="57">
        <v>4</v>
      </c>
      <c r="G149" s="175" t="s">
        <v>735</v>
      </c>
      <c r="H149" s="209">
        <v>2</v>
      </c>
      <c r="I149" s="209">
        <f t="shared" si="2"/>
        <v>2</v>
      </c>
      <c r="J149" s="209">
        <v>92</v>
      </c>
      <c r="K149" s="209">
        <v>93</v>
      </c>
    </row>
    <row r="150" spans="1:11" ht="15" customHeight="1">
      <c r="A150" s="52" t="s">
        <v>743</v>
      </c>
      <c r="B150" s="25" t="s">
        <v>308</v>
      </c>
      <c r="C150" s="25" t="s">
        <v>309</v>
      </c>
      <c r="D150" s="53" t="s">
        <v>1287</v>
      </c>
      <c r="E150" s="26">
        <v>49.22</v>
      </c>
      <c r="F150" s="57">
        <v>5</v>
      </c>
      <c r="G150" s="175" t="s">
        <v>735</v>
      </c>
      <c r="H150" s="209">
        <v>2</v>
      </c>
      <c r="I150" s="209">
        <f t="shared" si="2"/>
        <v>3</v>
      </c>
      <c r="J150" s="209">
        <v>92</v>
      </c>
      <c r="K150" s="209">
        <v>93</v>
      </c>
    </row>
    <row r="151" spans="1:11" ht="15" customHeight="1">
      <c r="A151" s="52" t="s">
        <v>744</v>
      </c>
      <c r="B151" s="25" t="s">
        <v>308</v>
      </c>
      <c r="C151" s="25" t="s">
        <v>310</v>
      </c>
      <c r="D151" s="53" t="s">
        <v>1287</v>
      </c>
      <c r="E151" s="26">
        <v>45.6</v>
      </c>
      <c r="F151" s="57">
        <v>13</v>
      </c>
      <c r="G151" s="175" t="s">
        <v>735</v>
      </c>
      <c r="H151" s="209">
        <v>2</v>
      </c>
      <c r="I151" s="209">
        <f t="shared" si="2"/>
        <v>11</v>
      </c>
      <c r="J151" s="209">
        <v>92</v>
      </c>
      <c r="K151" s="209">
        <v>93</v>
      </c>
    </row>
    <row r="152" spans="1:11" ht="15" customHeight="1">
      <c r="A152" s="52" t="s">
        <v>850</v>
      </c>
      <c r="B152" s="25" t="s">
        <v>311</v>
      </c>
      <c r="C152" s="25" t="s">
        <v>292</v>
      </c>
      <c r="D152" s="53" t="s">
        <v>1287</v>
      </c>
      <c r="E152" s="26">
        <v>56.74</v>
      </c>
      <c r="F152" s="57">
        <v>13</v>
      </c>
      <c r="G152" s="175" t="s">
        <v>735</v>
      </c>
      <c r="H152" s="209">
        <v>2</v>
      </c>
      <c r="I152" s="209">
        <f t="shared" si="2"/>
        <v>11</v>
      </c>
      <c r="J152" s="209">
        <v>92</v>
      </c>
      <c r="K152" s="209">
        <v>93</v>
      </c>
    </row>
    <row r="153" spans="1:11" ht="15" customHeight="1">
      <c r="A153" s="52" t="s">
        <v>851</v>
      </c>
      <c r="B153" s="25" t="s">
        <v>311</v>
      </c>
      <c r="C153" s="25" t="s">
        <v>312</v>
      </c>
      <c r="D153" s="53" t="s">
        <v>1287</v>
      </c>
      <c r="E153" s="26">
        <v>61.1</v>
      </c>
      <c r="F153" s="57">
        <v>5</v>
      </c>
      <c r="G153" s="175" t="s">
        <v>735</v>
      </c>
      <c r="H153" s="209">
        <v>2</v>
      </c>
      <c r="I153" s="209">
        <f t="shared" si="2"/>
        <v>3</v>
      </c>
      <c r="J153" s="209">
        <v>92</v>
      </c>
      <c r="K153" s="209">
        <v>93</v>
      </c>
    </row>
    <row r="154" spans="1:11" ht="15" customHeight="1">
      <c r="A154" s="52" t="s">
        <v>854</v>
      </c>
      <c r="B154" s="25" t="s">
        <v>316</v>
      </c>
      <c r="C154" s="25" t="s">
        <v>317</v>
      </c>
      <c r="D154" s="53" t="s">
        <v>1287</v>
      </c>
      <c r="E154" s="26">
        <v>55.02</v>
      </c>
      <c r="F154" s="57">
        <v>13</v>
      </c>
      <c r="G154" s="175" t="s">
        <v>735</v>
      </c>
      <c r="H154" s="209">
        <v>2</v>
      </c>
      <c r="I154" s="209">
        <f t="shared" si="2"/>
        <v>11</v>
      </c>
      <c r="J154" s="209">
        <v>92</v>
      </c>
      <c r="K154" s="209">
        <v>93</v>
      </c>
    </row>
    <row r="155" spans="1:11" ht="15" customHeight="1">
      <c r="A155" s="52" t="s">
        <v>855</v>
      </c>
      <c r="B155" s="25" t="s">
        <v>316</v>
      </c>
      <c r="C155" s="25" t="s">
        <v>303</v>
      </c>
      <c r="D155" s="53" t="s">
        <v>1287</v>
      </c>
      <c r="E155" s="26">
        <v>55.02</v>
      </c>
      <c r="F155" s="57">
        <v>4</v>
      </c>
      <c r="G155" s="175" t="s">
        <v>735</v>
      </c>
      <c r="H155" s="209">
        <v>2</v>
      </c>
      <c r="I155" s="209">
        <f t="shared" si="2"/>
        <v>2</v>
      </c>
      <c r="J155" s="209">
        <v>92</v>
      </c>
      <c r="K155" s="209">
        <v>93</v>
      </c>
    </row>
    <row r="156" spans="1:11" ht="15" customHeight="1">
      <c r="A156" s="52" t="s">
        <v>856</v>
      </c>
      <c r="B156" s="25" t="s">
        <v>318</v>
      </c>
      <c r="C156" s="25" t="s">
        <v>319</v>
      </c>
      <c r="D156" s="53" t="s">
        <v>1287</v>
      </c>
      <c r="E156" s="26">
        <v>42</v>
      </c>
      <c r="F156" s="57">
        <v>13</v>
      </c>
      <c r="G156" s="175" t="s">
        <v>735</v>
      </c>
      <c r="H156" s="209">
        <v>2</v>
      </c>
      <c r="I156" s="209">
        <f t="shared" si="2"/>
        <v>11</v>
      </c>
      <c r="J156" s="209">
        <v>92</v>
      </c>
      <c r="K156" s="209">
        <v>93</v>
      </c>
    </row>
    <row r="157" spans="1:11" ht="15" customHeight="1">
      <c r="A157" s="52" t="s">
        <v>857</v>
      </c>
      <c r="B157" s="25" t="s">
        <v>318</v>
      </c>
      <c r="C157" s="25" t="s">
        <v>317</v>
      </c>
      <c r="D157" s="53" t="s">
        <v>1287</v>
      </c>
      <c r="E157" s="26">
        <v>42</v>
      </c>
      <c r="F157" s="57">
        <v>4</v>
      </c>
      <c r="G157" s="175" t="s">
        <v>735</v>
      </c>
      <c r="H157" s="209">
        <v>2</v>
      </c>
      <c r="I157" s="209">
        <f t="shared" si="2"/>
        <v>2</v>
      </c>
      <c r="J157" s="209">
        <v>92</v>
      </c>
      <c r="K157" s="209">
        <v>93</v>
      </c>
    </row>
    <row r="158" spans="1:11" ht="15" customHeight="1">
      <c r="A158" s="52" t="s">
        <v>858</v>
      </c>
      <c r="B158" s="25" t="s">
        <v>318</v>
      </c>
      <c r="C158" s="25" t="s">
        <v>303</v>
      </c>
      <c r="D158" s="53" t="s">
        <v>1287</v>
      </c>
      <c r="E158" s="26">
        <v>42</v>
      </c>
      <c r="F158" s="57">
        <v>11</v>
      </c>
      <c r="G158" s="175" t="s">
        <v>735</v>
      </c>
      <c r="H158" s="209">
        <v>2</v>
      </c>
      <c r="I158" s="209">
        <f t="shared" si="2"/>
        <v>9</v>
      </c>
      <c r="J158" s="209">
        <v>92</v>
      </c>
      <c r="K158" s="209">
        <v>93</v>
      </c>
    </row>
    <row r="159" spans="1:11" ht="15" customHeight="1">
      <c r="A159" s="52" t="s">
        <v>906</v>
      </c>
      <c r="B159" s="52" t="s">
        <v>355</v>
      </c>
      <c r="C159" s="25" t="s">
        <v>356</v>
      </c>
      <c r="D159" s="53" t="s">
        <v>1287</v>
      </c>
      <c r="E159" s="26">
        <v>46</v>
      </c>
      <c r="F159" s="57">
        <v>5</v>
      </c>
      <c r="G159" s="175" t="s">
        <v>735</v>
      </c>
      <c r="H159" s="209">
        <v>2</v>
      </c>
      <c r="I159" s="209">
        <f t="shared" si="2"/>
        <v>3</v>
      </c>
      <c r="J159" s="209">
        <v>92</v>
      </c>
      <c r="K159" s="209">
        <v>93</v>
      </c>
    </row>
    <row r="160" spans="1:11" ht="15" customHeight="1">
      <c r="A160" s="52" t="s">
        <v>907</v>
      </c>
      <c r="B160" s="25" t="s">
        <v>355</v>
      </c>
      <c r="C160" s="25" t="s">
        <v>304</v>
      </c>
      <c r="D160" s="53" t="s">
        <v>1287</v>
      </c>
      <c r="E160" s="26">
        <v>46.98</v>
      </c>
      <c r="F160" s="57">
        <v>13</v>
      </c>
      <c r="G160" s="175" t="s">
        <v>735</v>
      </c>
      <c r="H160" s="209">
        <v>2</v>
      </c>
      <c r="I160" s="209">
        <f t="shared" si="2"/>
        <v>11</v>
      </c>
      <c r="J160" s="209">
        <v>92</v>
      </c>
      <c r="K160" s="209">
        <v>93</v>
      </c>
    </row>
    <row r="161" spans="1:11" ht="15" customHeight="1">
      <c r="A161" s="52" t="s">
        <v>766</v>
      </c>
      <c r="B161" s="25" t="s">
        <v>417</v>
      </c>
      <c r="C161" s="25" t="s">
        <v>386</v>
      </c>
      <c r="D161" s="53" t="s">
        <v>1287</v>
      </c>
      <c r="E161" s="26">
        <v>39.9</v>
      </c>
      <c r="F161" s="57">
        <v>13</v>
      </c>
      <c r="G161" s="175">
        <v>32</v>
      </c>
      <c r="H161" s="209">
        <v>2</v>
      </c>
      <c r="I161" s="209">
        <f t="shared" si="2"/>
        <v>11</v>
      </c>
      <c r="J161" s="209">
        <v>92</v>
      </c>
      <c r="K161" s="209">
        <v>93</v>
      </c>
    </row>
    <row r="162" spans="1:11" ht="15" customHeight="1">
      <c r="A162" s="52" t="s">
        <v>767</v>
      </c>
      <c r="B162" s="25" t="s">
        <v>417</v>
      </c>
      <c r="C162" s="25" t="s">
        <v>385</v>
      </c>
      <c r="D162" s="53" t="s">
        <v>1287</v>
      </c>
      <c r="E162" s="26">
        <v>39.9</v>
      </c>
      <c r="F162" s="57">
        <v>13</v>
      </c>
      <c r="G162" s="175">
        <v>32</v>
      </c>
      <c r="H162" s="209">
        <v>2</v>
      </c>
      <c r="I162" s="209">
        <f t="shared" si="2"/>
        <v>11</v>
      </c>
      <c r="J162" s="209">
        <v>92</v>
      </c>
      <c r="K162" s="209">
        <v>93</v>
      </c>
    </row>
    <row r="163" spans="1:11" ht="15" customHeight="1">
      <c r="A163" s="52" t="s">
        <v>768</v>
      </c>
      <c r="B163" s="52" t="s">
        <v>419</v>
      </c>
      <c r="C163" s="25" t="s">
        <v>392</v>
      </c>
      <c r="D163" s="53" t="s">
        <v>1287</v>
      </c>
      <c r="E163" s="26">
        <v>45.92</v>
      </c>
      <c r="F163" s="57">
        <v>7</v>
      </c>
      <c r="G163" s="175">
        <v>32</v>
      </c>
      <c r="H163" s="209">
        <v>2</v>
      </c>
      <c r="I163" s="209">
        <f t="shared" si="2"/>
        <v>5</v>
      </c>
      <c r="J163" s="209">
        <v>92</v>
      </c>
      <c r="K163" s="209">
        <v>93</v>
      </c>
    </row>
    <row r="164" spans="1:11" ht="15" customHeight="1">
      <c r="A164" s="52" t="s">
        <v>775</v>
      </c>
      <c r="B164" s="25" t="s">
        <v>419</v>
      </c>
      <c r="C164" s="25" t="s">
        <v>1295</v>
      </c>
      <c r="D164" s="53" t="s">
        <v>1287</v>
      </c>
      <c r="E164" s="26">
        <v>45.92</v>
      </c>
      <c r="F164" s="57">
        <v>11</v>
      </c>
      <c r="G164" s="175">
        <v>32</v>
      </c>
      <c r="H164" s="209">
        <v>2</v>
      </c>
      <c r="I164" s="209">
        <f t="shared" si="2"/>
        <v>9</v>
      </c>
      <c r="J164" s="209">
        <v>92</v>
      </c>
      <c r="K164" s="209">
        <v>93</v>
      </c>
    </row>
    <row r="165" spans="1:11" ht="15" customHeight="1">
      <c r="A165" s="52" t="s">
        <v>840</v>
      </c>
      <c r="B165" s="25" t="s">
        <v>383</v>
      </c>
      <c r="C165" s="25" t="s">
        <v>385</v>
      </c>
      <c r="D165" s="53" t="s">
        <v>1287</v>
      </c>
      <c r="E165" s="26">
        <v>45.44</v>
      </c>
      <c r="F165" s="57">
        <v>13</v>
      </c>
      <c r="G165" s="175" t="s">
        <v>478</v>
      </c>
      <c r="H165" s="209">
        <v>2</v>
      </c>
      <c r="I165" s="209">
        <f t="shared" si="2"/>
        <v>11</v>
      </c>
      <c r="J165" s="209">
        <v>92</v>
      </c>
      <c r="K165" s="209">
        <v>93</v>
      </c>
    </row>
    <row r="166" spans="1:11" ht="15" customHeight="1">
      <c r="A166" s="52" t="s">
        <v>841</v>
      </c>
      <c r="B166" s="25" t="s">
        <v>383</v>
      </c>
      <c r="C166" s="25" t="s">
        <v>386</v>
      </c>
      <c r="D166" s="53" t="s">
        <v>1287</v>
      </c>
      <c r="E166" s="26">
        <v>45.44</v>
      </c>
      <c r="F166" s="57">
        <v>4</v>
      </c>
      <c r="G166" s="175" t="s">
        <v>478</v>
      </c>
      <c r="H166" s="209">
        <v>2</v>
      </c>
      <c r="I166" s="209">
        <f t="shared" si="2"/>
        <v>2</v>
      </c>
      <c r="J166" s="209">
        <v>92</v>
      </c>
      <c r="K166" s="209">
        <v>93</v>
      </c>
    </row>
    <row r="167" spans="1:11" ht="15" customHeight="1">
      <c r="A167" s="52" t="s">
        <v>845</v>
      </c>
      <c r="B167" s="52" t="s">
        <v>390</v>
      </c>
      <c r="C167" s="25" t="s">
        <v>392</v>
      </c>
      <c r="D167" s="53" t="s">
        <v>1287</v>
      </c>
      <c r="E167" s="26">
        <v>38.86</v>
      </c>
      <c r="F167" s="57">
        <v>5</v>
      </c>
      <c r="G167" s="175" t="s">
        <v>478</v>
      </c>
      <c r="H167" s="209">
        <v>2</v>
      </c>
      <c r="I167" s="209">
        <f t="shared" si="2"/>
        <v>3</v>
      </c>
      <c r="J167" s="209">
        <v>92</v>
      </c>
      <c r="K167" s="209">
        <v>93</v>
      </c>
    </row>
    <row r="168" spans="1:11" ht="15" customHeight="1">
      <c r="A168" s="52" t="s">
        <v>950</v>
      </c>
      <c r="B168" s="25" t="s">
        <v>390</v>
      </c>
      <c r="C168" s="25" t="s">
        <v>1295</v>
      </c>
      <c r="D168" s="53" t="s">
        <v>1287</v>
      </c>
      <c r="E168" s="26">
        <v>38.86</v>
      </c>
      <c r="F168" s="57">
        <v>13</v>
      </c>
      <c r="G168" s="175" t="s">
        <v>478</v>
      </c>
      <c r="H168" s="209">
        <v>2</v>
      </c>
      <c r="I168" s="209">
        <f t="shared" si="2"/>
        <v>11</v>
      </c>
      <c r="J168" s="209">
        <v>92</v>
      </c>
      <c r="K168" s="209">
        <v>93</v>
      </c>
    </row>
    <row r="169" spans="1:11" ht="15" customHeight="1">
      <c r="A169" s="52" t="s">
        <v>1288</v>
      </c>
      <c r="B169" s="25" t="s">
        <v>404</v>
      </c>
      <c r="C169" s="25" t="s">
        <v>1190</v>
      </c>
      <c r="D169" s="53" t="s">
        <v>265</v>
      </c>
      <c r="E169" s="26">
        <v>17.3</v>
      </c>
      <c r="F169" s="224">
        <f>17+17</f>
        <v>34</v>
      </c>
      <c r="G169" s="211" t="s">
        <v>1345</v>
      </c>
      <c r="H169" s="209">
        <f>F169-I169</f>
        <v>12</v>
      </c>
      <c r="I169" s="225">
        <v>22</v>
      </c>
      <c r="J169" s="209">
        <v>95</v>
      </c>
      <c r="K169" s="209">
        <v>97</v>
      </c>
    </row>
    <row r="170" spans="1:11" ht="15" customHeight="1">
      <c r="A170" s="52" t="s">
        <v>1289</v>
      </c>
      <c r="B170" s="25" t="s">
        <v>404</v>
      </c>
      <c r="C170" s="25" t="s">
        <v>1191</v>
      </c>
      <c r="D170" s="53" t="s">
        <v>265</v>
      </c>
      <c r="E170" s="26">
        <v>17.3</v>
      </c>
      <c r="F170" s="224">
        <f>17+17</f>
        <v>34</v>
      </c>
      <c r="G170" s="211" t="s">
        <v>1345</v>
      </c>
      <c r="H170" s="209">
        <f>F170-I170</f>
        <v>12</v>
      </c>
      <c r="I170" s="225">
        <v>22</v>
      </c>
      <c r="J170" s="209">
        <v>95</v>
      </c>
      <c r="K170" s="209">
        <v>97</v>
      </c>
    </row>
    <row r="171" spans="1:11" ht="15" customHeight="1">
      <c r="A171" s="52" t="s">
        <v>1290</v>
      </c>
      <c r="B171" s="25" t="s">
        <v>404</v>
      </c>
      <c r="C171" s="25" t="s">
        <v>1197</v>
      </c>
      <c r="D171" s="53" t="s">
        <v>265</v>
      </c>
      <c r="E171" s="26">
        <v>19.600000000000001</v>
      </c>
      <c r="F171" s="224">
        <f>17+17</f>
        <v>34</v>
      </c>
      <c r="G171" s="211" t="s">
        <v>1345</v>
      </c>
      <c r="H171" s="209">
        <f>F171-I171</f>
        <v>12</v>
      </c>
      <c r="I171" s="225">
        <v>22</v>
      </c>
      <c r="J171" s="209">
        <v>95</v>
      </c>
      <c r="K171" s="209">
        <v>97</v>
      </c>
    </row>
    <row r="172" spans="1:11" ht="15" customHeight="1">
      <c r="A172" s="52" t="s">
        <v>927</v>
      </c>
      <c r="B172" s="25" t="s">
        <v>366</v>
      </c>
      <c r="C172" s="25" t="s">
        <v>333</v>
      </c>
      <c r="D172" s="53" t="s">
        <v>265</v>
      </c>
      <c r="E172" s="26">
        <v>43</v>
      </c>
      <c r="F172" s="57">
        <v>9</v>
      </c>
      <c r="G172" s="175">
        <v>27</v>
      </c>
      <c r="H172" s="209">
        <v>2</v>
      </c>
      <c r="I172" s="209">
        <f t="shared" si="2"/>
        <v>7</v>
      </c>
      <c r="J172" s="209">
        <v>94</v>
      </c>
      <c r="K172" s="209">
        <v>96</v>
      </c>
    </row>
    <row r="173" spans="1:11" ht="15" customHeight="1">
      <c r="A173" s="52" t="s">
        <v>910</v>
      </c>
      <c r="B173" s="25" t="s">
        <v>329</v>
      </c>
      <c r="C173" s="25" t="s">
        <v>307</v>
      </c>
      <c r="D173" s="53" t="s">
        <v>265</v>
      </c>
      <c r="E173" s="26">
        <v>31.8</v>
      </c>
      <c r="F173" s="57">
        <v>13</v>
      </c>
      <c r="G173" s="175" t="s">
        <v>735</v>
      </c>
      <c r="H173" s="209">
        <v>2</v>
      </c>
      <c r="I173" s="209">
        <f t="shared" si="2"/>
        <v>11</v>
      </c>
      <c r="J173" s="209">
        <v>94</v>
      </c>
      <c r="K173" s="209">
        <v>96</v>
      </c>
    </row>
    <row r="174" spans="1:11" ht="15" customHeight="1">
      <c r="A174" s="52" t="s">
        <v>911</v>
      </c>
      <c r="B174" s="25" t="s">
        <v>329</v>
      </c>
      <c r="C174" s="25" t="s">
        <v>310</v>
      </c>
      <c r="D174" s="53" t="s">
        <v>265</v>
      </c>
      <c r="E174" s="26">
        <v>31.8</v>
      </c>
      <c r="F174" s="57">
        <v>4</v>
      </c>
      <c r="G174" s="175" t="s">
        <v>735</v>
      </c>
      <c r="H174" s="209">
        <v>2</v>
      </c>
      <c r="I174" s="209">
        <f t="shared" si="2"/>
        <v>2</v>
      </c>
      <c r="J174" s="209">
        <v>94</v>
      </c>
      <c r="K174" s="209">
        <v>96</v>
      </c>
    </row>
    <row r="175" spans="1:11" ht="15" customHeight="1">
      <c r="A175" s="52" t="s">
        <v>912</v>
      </c>
      <c r="B175" s="25" t="s">
        <v>329</v>
      </c>
      <c r="C175" s="25" t="s">
        <v>330</v>
      </c>
      <c r="D175" s="53" t="s">
        <v>265</v>
      </c>
      <c r="E175" s="26">
        <v>31.8</v>
      </c>
      <c r="F175" s="57">
        <v>5</v>
      </c>
      <c r="G175" s="175" t="s">
        <v>735</v>
      </c>
      <c r="H175" s="209">
        <v>2</v>
      </c>
      <c r="I175" s="209">
        <f t="shared" si="2"/>
        <v>3</v>
      </c>
      <c r="J175" s="209">
        <v>94</v>
      </c>
      <c r="K175" s="209">
        <v>96</v>
      </c>
    </row>
    <row r="176" spans="1:11" ht="15" customHeight="1">
      <c r="A176" s="52" t="s">
        <v>913</v>
      </c>
      <c r="B176" s="25" t="s">
        <v>329</v>
      </c>
      <c r="C176" s="25" t="s">
        <v>331</v>
      </c>
      <c r="D176" s="53" t="s">
        <v>265</v>
      </c>
      <c r="E176" s="26">
        <v>37.799999999999997</v>
      </c>
      <c r="F176" s="57">
        <v>11</v>
      </c>
      <c r="G176" s="175" t="s">
        <v>735</v>
      </c>
      <c r="H176" s="209">
        <v>2</v>
      </c>
      <c r="I176" s="209">
        <f t="shared" si="2"/>
        <v>9</v>
      </c>
      <c r="J176" s="209">
        <v>94</v>
      </c>
      <c r="K176" s="209">
        <v>96</v>
      </c>
    </row>
    <row r="177" spans="1:11" ht="15" customHeight="1">
      <c r="A177" s="52" t="s">
        <v>914</v>
      </c>
      <c r="B177" s="25" t="s">
        <v>329</v>
      </c>
      <c r="C177" s="25" t="s">
        <v>1196</v>
      </c>
      <c r="D177" s="53" t="s">
        <v>265</v>
      </c>
      <c r="E177" s="26">
        <v>35.6</v>
      </c>
      <c r="F177" s="57">
        <v>10</v>
      </c>
      <c r="G177" s="175" t="s">
        <v>735</v>
      </c>
      <c r="H177" s="209">
        <v>2</v>
      </c>
      <c r="I177" s="209">
        <f t="shared" si="2"/>
        <v>8</v>
      </c>
      <c r="J177" s="209">
        <v>94</v>
      </c>
      <c r="K177" s="209">
        <v>96</v>
      </c>
    </row>
    <row r="178" spans="1:11" ht="15" customHeight="1">
      <c r="A178" s="52" t="s">
        <v>915</v>
      </c>
      <c r="B178" s="25" t="s">
        <v>332</v>
      </c>
      <c r="C178" s="25" t="s">
        <v>333</v>
      </c>
      <c r="D178" s="53" t="s">
        <v>265</v>
      </c>
      <c r="E178" s="26">
        <v>43.8</v>
      </c>
      <c r="F178" s="57">
        <v>9</v>
      </c>
      <c r="G178" s="174" t="s">
        <v>735</v>
      </c>
      <c r="H178" s="209">
        <v>2</v>
      </c>
      <c r="I178" s="209">
        <f t="shared" si="2"/>
        <v>7</v>
      </c>
      <c r="J178" s="209">
        <v>94</v>
      </c>
      <c r="K178" s="209">
        <v>96</v>
      </c>
    </row>
    <row r="179" spans="1:11" ht="15" customHeight="1">
      <c r="A179" s="52" t="s">
        <v>753</v>
      </c>
      <c r="B179" s="25" t="s">
        <v>334</v>
      </c>
      <c r="C179" s="25" t="s">
        <v>292</v>
      </c>
      <c r="D179" s="53" t="s">
        <v>265</v>
      </c>
      <c r="E179" s="26">
        <v>22.8</v>
      </c>
      <c r="F179" s="57">
        <v>13</v>
      </c>
      <c r="G179" s="175" t="s">
        <v>735</v>
      </c>
      <c r="H179" s="209">
        <v>2</v>
      </c>
      <c r="I179" s="209">
        <f t="shared" si="2"/>
        <v>11</v>
      </c>
      <c r="J179" s="209">
        <v>94</v>
      </c>
      <c r="K179" s="209">
        <v>96</v>
      </c>
    </row>
    <row r="180" spans="1:11" ht="15" customHeight="1">
      <c r="A180" s="52" t="s">
        <v>754</v>
      </c>
      <c r="B180" s="25" t="s">
        <v>334</v>
      </c>
      <c r="C180" s="25" t="s">
        <v>310</v>
      </c>
      <c r="D180" s="53" t="s">
        <v>265</v>
      </c>
      <c r="E180" s="26">
        <v>22.8</v>
      </c>
      <c r="F180" s="57">
        <v>5</v>
      </c>
      <c r="G180" s="175" t="s">
        <v>735</v>
      </c>
      <c r="H180" s="209">
        <v>2</v>
      </c>
      <c r="I180" s="209">
        <f t="shared" si="2"/>
        <v>3</v>
      </c>
      <c r="J180" s="209">
        <v>94</v>
      </c>
      <c r="K180" s="209">
        <v>96</v>
      </c>
    </row>
    <row r="181" spans="1:11" ht="15" customHeight="1">
      <c r="A181" s="52" t="s">
        <v>916</v>
      </c>
      <c r="B181" s="25" t="s">
        <v>335</v>
      </c>
      <c r="C181" s="25" t="s">
        <v>336</v>
      </c>
      <c r="D181" s="53" t="s">
        <v>265</v>
      </c>
      <c r="E181" s="26">
        <v>25.8</v>
      </c>
      <c r="F181" s="57">
        <v>11</v>
      </c>
      <c r="G181" s="175" t="s">
        <v>735</v>
      </c>
      <c r="H181" s="209">
        <v>2</v>
      </c>
      <c r="I181" s="209">
        <f t="shared" si="2"/>
        <v>9</v>
      </c>
      <c r="J181" s="209">
        <v>94</v>
      </c>
      <c r="K181" s="209">
        <v>96</v>
      </c>
    </row>
    <row r="182" spans="1:11" ht="15" customHeight="1">
      <c r="A182" s="52" t="s">
        <v>917</v>
      </c>
      <c r="B182" s="25" t="s">
        <v>335</v>
      </c>
      <c r="C182" s="25" t="s">
        <v>337</v>
      </c>
      <c r="D182" s="53" t="s">
        <v>265</v>
      </c>
      <c r="E182" s="26">
        <v>25.8</v>
      </c>
      <c r="F182" s="57">
        <v>13</v>
      </c>
      <c r="G182" s="175" t="s">
        <v>735</v>
      </c>
      <c r="H182" s="209">
        <v>2</v>
      </c>
      <c r="I182" s="209">
        <f t="shared" si="2"/>
        <v>11</v>
      </c>
      <c r="J182" s="209">
        <v>94</v>
      </c>
      <c r="K182" s="209">
        <v>96</v>
      </c>
    </row>
    <row r="183" spans="1:11" ht="15" customHeight="1">
      <c r="A183" s="52" t="s">
        <v>918</v>
      </c>
      <c r="B183" s="25" t="s">
        <v>335</v>
      </c>
      <c r="C183" s="25" t="s">
        <v>330</v>
      </c>
      <c r="D183" s="53" t="s">
        <v>265</v>
      </c>
      <c r="E183" s="26">
        <v>17.8</v>
      </c>
      <c r="F183" s="57">
        <v>13</v>
      </c>
      <c r="G183" s="175" t="s">
        <v>735</v>
      </c>
      <c r="H183" s="209">
        <v>2</v>
      </c>
      <c r="I183" s="209">
        <f t="shared" si="2"/>
        <v>11</v>
      </c>
      <c r="J183" s="209">
        <v>94</v>
      </c>
      <c r="K183" s="209">
        <v>96</v>
      </c>
    </row>
    <row r="184" spans="1:11" ht="15" customHeight="1">
      <c r="A184" s="52" t="s">
        <v>919</v>
      </c>
      <c r="B184" s="25" t="s">
        <v>335</v>
      </c>
      <c r="C184" s="25" t="s">
        <v>307</v>
      </c>
      <c r="D184" s="53" t="s">
        <v>265</v>
      </c>
      <c r="E184" s="26">
        <v>17.8</v>
      </c>
      <c r="F184" s="57">
        <v>4</v>
      </c>
      <c r="G184" s="175" t="s">
        <v>735</v>
      </c>
      <c r="H184" s="209">
        <v>2</v>
      </c>
      <c r="I184" s="209">
        <f t="shared" si="2"/>
        <v>2</v>
      </c>
      <c r="J184" s="209">
        <v>94</v>
      </c>
      <c r="K184" s="209">
        <v>96</v>
      </c>
    </row>
    <row r="185" spans="1:11" ht="15" customHeight="1">
      <c r="A185" s="52" t="s">
        <v>920</v>
      </c>
      <c r="B185" s="25" t="s">
        <v>335</v>
      </c>
      <c r="C185" s="25" t="s">
        <v>1281</v>
      </c>
      <c r="D185" s="53" t="s">
        <v>265</v>
      </c>
      <c r="E185" s="26">
        <v>31.8</v>
      </c>
      <c r="F185" s="57">
        <v>4</v>
      </c>
      <c r="G185" s="175" t="s">
        <v>735</v>
      </c>
      <c r="H185" s="209">
        <v>2</v>
      </c>
      <c r="I185" s="209">
        <f t="shared" si="2"/>
        <v>2</v>
      </c>
      <c r="J185" s="209">
        <v>94</v>
      </c>
      <c r="K185" s="209">
        <v>96</v>
      </c>
    </row>
    <row r="186" spans="1:11" ht="15" customHeight="1">
      <c r="A186" s="52" t="s">
        <v>1215</v>
      </c>
      <c r="B186" s="25" t="s">
        <v>335</v>
      </c>
      <c r="C186" s="25" t="s">
        <v>340</v>
      </c>
      <c r="D186" s="53" t="s">
        <v>265</v>
      </c>
      <c r="E186" s="26">
        <v>31.8</v>
      </c>
      <c r="F186" s="57">
        <v>13</v>
      </c>
      <c r="G186" s="175" t="s">
        <v>735</v>
      </c>
      <c r="H186" s="209">
        <v>2</v>
      </c>
      <c r="I186" s="209">
        <f t="shared" si="2"/>
        <v>11</v>
      </c>
      <c r="J186" s="209">
        <v>94</v>
      </c>
      <c r="K186" s="209">
        <v>96</v>
      </c>
    </row>
    <row r="187" spans="1:11" ht="15" customHeight="1">
      <c r="A187" s="52" t="s">
        <v>1216</v>
      </c>
      <c r="B187" s="25" t="s">
        <v>335</v>
      </c>
      <c r="C187" s="25" t="s">
        <v>341</v>
      </c>
      <c r="D187" s="53" t="s">
        <v>265</v>
      </c>
      <c r="E187" s="26">
        <v>31.8</v>
      </c>
      <c r="F187" s="57">
        <v>13</v>
      </c>
      <c r="G187" s="175" t="s">
        <v>735</v>
      </c>
      <c r="H187" s="209">
        <v>2</v>
      </c>
      <c r="I187" s="209">
        <f t="shared" si="2"/>
        <v>11</v>
      </c>
      <c r="J187" s="209">
        <v>94</v>
      </c>
      <c r="K187" s="209">
        <v>96</v>
      </c>
    </row>
    <row r="188" spans="1:11" ht="15" customHeight="1">
      <c r="A188" s="52" t="s">
        <v>1217</v>
      </c>
      <c r="B188" s="25" t="s">
        <v>335</v>
      </c>
      <c r="C188" s="25" t="s">
        <v>342</v>
      </c>
      <c r="D188" s="53" t="s">
        <v>265</v>
      </c>
      <c r="E188" s="26">
        <v>17.8</v>
      </c>
      <c r="F188" s="57">
        <v>11</v>
      </c>
      <c r="G188" s="175" t="s">
        <v>735</v>
      </c>
      <c r="H188" s="209">
        <v>2</v>
      </c>
      <c r="I188" s="209">
        <f t="shared" si="2"/>
        <v>9</v>
      </c>
      <c r="J188" s="209">
        <v>94</v>
      </c>
      <c r="K188" s="209">
        <v>96</v>
      </c>
    </row>
    <row r="189" spans="1:11" ht="15" customHeight="1">
      <c r="A189" s="52" t="s">
        <v>1218</v>
      </c>
      <c r="B189" s="25" t="s">
        <v>335</v>
      </c>
      <c r="C189" s="25" t="s">
        <v>343</v>
      </c>
      <c r="D189" s="53" t="s">
        <v>265</v>
      </c>
      <c r="E189" s="26">
        <v>17.8</v>
      </c>
      <c r="F189" s="57">
        <v>11</v>
      </c>
      <c r="G189" s="175" t="s">
        <v>735</v>
      </c>
      <c r="H189" s="209">
        <v>2</v>
      </c>
      <c r="I189" s="209">
        <f t="shared" si="2"/>
        <v>9</v>
      </c>
      <c r="J189" s="209">
        <v>94</v>
      </c>
      <c r="K189" s="209">
        <v>96</v>
      </c>
    </row>
    <row r="190" spans="1:11" ht="15" customHeight="1">
      <c r="A190" s="52" t="s">
        <v>1219</v>
      </c>
      <c r="B190" s="25" t="s">
        <v>335</v>
      </c>
      <c r="C190" s="25" t="s">
        <v>310</v>
      </c>
      <c r="D190" s="53" t="s">
        <v>265</v>
      </c>
      <c r="E190" s="26">
        <v>17.8</v>
      </c>
      <c r="F190" s="57">
        <v>13</v>
      </c>
      <c r="G190" s="175" t="s">
        <v>735</v>
      </c>
      <c r="H190" s="209">
        <v>2</v>
      </c>
      <c r="I190" s="209">
        <f t="shared" si="2"/>
        <v>11</v>
      </c>
      <c r="J190" s="209">
        <v>94</v>
      </c>
      <c r="K190" s="209">
        <v>96</v>
      </c>
    </row>
    <row r="191" spans="1:11" ht="15" customHeight="1">
      <c r="A191" s="52" t="s">
        <v>921</v>
      </c>
      <c r="B191" s="25" t="s">
        <v>345</v>
      </c>
      <c r="C191" s="25" t="s">
        <v>346</v>
      </c>
      <c r="D191" s="53" t="s">
        <v>265</v>
      </c>
      <c r="E191" s="26">
        <v>21.8</v>
      </c>
      <c r="F191" s="57">
        <v>4</v>
      </c>
      <c r="G191" s="174" t="s">
        <v>735</v>
      </c>
      <c r="H191" s="209">
        <v>2</v>
      </c>
      <c r="I191" s="209">
        <f t="shared" si="2"/>
        <v>2</v>
      </c>
      <c r="J191" s="209">
        <v>94</v>
      </c>
      <c r="K191" s="209">
        <v>96</v>
      </c>
    </row>
    <row r="192" spans="1:11" ht="15" customHeight="1">
      <c r="A192" s="52" t="s">
        <v>922</v>
      </c>
      <c r="B192" s="25" t="s">
        <v>345</v>
      </c>
      <c r="C192" s="25" t="s">
        <v>303</v>
      </c>
      <c r="D192" s="53" t="s">
        <v>265</v>
      </c>
      <c r="E192" s="26">
        <v>21.8</v>
      </c>
      <c r="F192" s="57">
        <v>13</v>
      </c>
      <c r="G192" s="174" t="s">
        <v>735</v>
      </c>
      <c r="H192" s="209">
        <v>2</v>
      </c>
      <c r="I192" s="209">
        <f t="shared" si="2"/>
        <v>11</v>
      </c>
      <c r="J192" s="209">
        <v>94</v>
      </c>
      <c r="K192" s="209">
        <v>96</v>
      </c>
    </row>
    <row r="193" spans="1:11" ht="15" customHeight="1">
      <c r="A193" s="52" t="s">
        <v>755</v>
      </c>
      <c r="B193" s="25" t="s">
        <v>347</v>
      </c>
      <c r="C193" s="25" t="s">
        <v>307</v>
      </c>
      <c r="D193" s="53" t="s">
        <v>265</v>
      </c>
      <c r="E193" s="26">
        <v>21</v>
      </c>
      <c r="F193" s="57">
        <v>13</v>
      </c>
      <c r="G193" s="174" t="s">
        <v>735</v>
      </c>
      <c r="H193" s="209">
        <v>2</v>
      </c>
      <c r="I193" s="209">
        <f t="shared" si="2"/>
        <v>11</v>
      </c>
      <c r="J193" s="209">
        <v>94</v>
      </c>
      <c r="K193" s="209">
        <v>96</v>
      </c>
    </row>
    <row r="194" spans="1:11" ht="15" customHeight="1">
      <c r="A194" s="52" t="s">
        <v>756</v>
      </c>
      <c r="B194" s="25" t="s">
        <v>347</v>
      </c>
      <c r="C194" s="25" t="s">
        <v>317</v>
      </c>
      <c r="D194" s="53" t="s">
        <v>265</v>
      </c>
      <c r="E194" s="26">
        <v>21</v>
      </c>
      <c r="F194" s="57">
        <v>11</v>
      </c>
      <c r="G194" s="174" t="s">
        <v>735</v>
      </c>
      <c r="H194" s="209">
        <v>2</v>
      </c>
      <c r="I194" s="209">
        <f t="shared" ref="I194:I216" si="3">F194-H194</f>
        <v>9</v>
      </c>
      <c r="J194" s="209">
        <v>94</v>
      </c>
      <c r="K194" s="209">
        <v>96</v>
      </c>
    </row>
    <row r="195" spans="1:11" ht="15" customHeight="1">
      <c r="A195" s="52" t="s">
        <v>1220</v>
      </c>
      <c r="B195" s="25" t="s">
        <v>347</v>
      </c>
      <c r="C195" s="25" t="s">
        <v>306</v>
      </c>
      <c r="D195" s="53" t="s">
        <v>265</v>
      </c>
      <c r="E195" s="26">
        <v>21</v>
      </c>
      <c r="F195" s="57">
        <v>4</v>
      </c>
      <c r="G195" s="174" t="s">
        <v>735</v>
      </c>
      <c r="H195" s="209">
        <v>2</v>
      </c>
      <c r="I195" s="209">
        <f t="shared" si="3"/>
        <v>2</v>
      </c>
      <c r="J195" s="209">
        <v>94</v>
      </c>
      <c r="K195" s="209">
        <v>96</v>
      </c>
    </row>
    <row r="196" spans="1:11" ht="15" customHeight="1">
      <c r="A196" s="52" t="s">
        <v>1221</v>
      </c>
      <c r="B196" s="25" t="s">
        <v>348</v>
      </c>
      <c r="C196" s="25" t="s">
        <v>349</v>
      </c>
      <c r="D196" s="53" t="s">
        <v>265</v>
      </c>
      <c r="E196" s="26">
        <v>17.2</v>
      </c>
      <c r="F196" s="57">
        <v>10</v>
      </c>
      <c r="G196" s="174" t="s">
        <v>735</v>
      </c>
      <c r="H196" s="209">
        <v>2</v>
      </c>
      <c r="I196" s="209">
        <f t="shared" si="3"/>
        <v>8</v>
      </c>
      <c r="J196" s="209">
        <v>94</v>
      </c>
      <c r="K196" s="209">
        <v>96</v>
      </c>
    </row>
    <row r="197" spans="1:11" ht="15" customHeight="1">
      <c r="A197" s="52" t="s">
        <v>1222</v>
      </c>
      <c r="B197" s="25" t="s">
        <v>348</v>
      </c>
      <c r="C197" s="25" t="s">
        <v>1196</v>
      </c>
      <c r="D197" s="53" t="s">
        <v>265</v>
      </c>
      <c r="E197" s="26">
        <v>22.8</v>
      </c>
      <c r="F197" s="57">
        <v>10</v>
      </c>
      <c r="G197" s="174" t="s">
        <v>735</v>
      </c>
      <c r="H197" s="209">
        <v>2</v>
      </c>
      <c r="I197" s="209">
        <f t="shared" si="3"/>
        <v>8</v>
      </c>
      <c r="J197" s="209">
        <v>94</v>
      </c>
      <c r="K197" s="209">
        <v>96</v>
      </c>
    </row>
    <row r="198" spans="1:11" ht="15" customHeight="1">
      <c r="A198" s="52" t="s">
        <v>757</v>
      </c>
      <c r="B198" s="25" t="s">
        <v>350</v>
      </c>
      <c r="C198" s="25" t="s">
        <v>307</v>
      </c>
      <c r="D198" s="53" t="s">
        <v>265</v>
      </c>
      <c r="E198" s="26">
        <v>18.8</v>
      </c>
      <c r="F198" s="57">
        <v>7</v>
      </c>
      <c r="G198" s="175" t="s">
        <v>735</v>
      </c>
      <c r="H198" s="209">
        <v>2</v>
      </c>
      <c r="I198" s="209">
        <f t="shared" si="3"/>
        <v>5</v>
      </c>
      <c r="J198" s="209">
        <v>94</v>
      </c>
      <c r="K198" s="209">
        <v>96</v>
      </c>
    </row>
    <row r="199" spans="1:11" ht="15" customHeight="1">
      <c r="A199" s="52" t="s">
        <v>758</v>
      </c>
      <c r="B199" s="25" t="s">
        <v>350</v>
      </c>
      <c r="C199" s="25" t="s">
        <v>317</v>
      </c>
      <c r="D199" s="53" t="s">
        <v>265</v>
      </c>
      <c r="E199" s="26">
        <v>18.8</v>
      </c>
      <c r="F199" s="57">
        <v>13</v>
      </c>
      <c r="G199" s="175" t="s">
        <v>735</v>
      </c>
      <c r="H199" s="209">
        <v>2</v>
      </c>
      <c r="I199" s="209">
        <f t="shared" si="3"/>
        <v>11</v>
      </c>
      <c r="J199" s="209">
        <v>94</v>
      </c>
      <c r="K199" s="209">
        <v>96</v>
      </c>
    </row>
    <row r="200" spans="1:11" ht="15" customHeight="1">
      <c r="A200" s="52" t="s">
        <v>759</v>
      </c>
      <c r="B200" s="25" t="s">
        <v>350</v>
      </c>
      <c r="C200" s="25" t="s">
        <v>306</v>
      </c>
      <c r="D200" s="53" t="s">
        <v>265</v>
      </c>
      <c r="E200" s="26">
        <v>18.8</v>
      </c>
      <c r="F200" s="57">
        <v>11</v>
      </c>
      <c r="G200" s="175" t="s">
        <v>735</v>
      </c>
      <c r="H200" s="209">
        <v>2</v>
      </c>
      <c r="I200" s="209">
        <f t="shared" si="3"/>
        <v>9</v>
      </c>
      <c r="J200" s="209">
        <v>94</v>
      </c>
      <c r="K200" s="209">
        <v>96</v>
      </c>
    </row>
    <row r="201" spans="1:11" ht="15" customHeight="1">
      <c r="A201" s="52" t="s">
        <v>847</v>
      </c>
      <c r="B201" s="25" t="s">
        <v>403</v>
      </c>
      <c r="C201" s="25" t="s">
        <v>1193</v>
      </c>
      <c r="D201" s="53" t="s">
        <v>265</v>
      </c>
      <c r="E201" s="26">
        <v>29</v>
      </c>
      <c r="F201" s="57">
        <v>13</v>
      </c>
      <c r="G201" s="175" t="s">
        <v>478</v>
      </c>
      <c r="H201" s="209">
        <v>2</v>
      </c>
      <c r="I201" s="209">
        <f t="shared" si="3"/>
        <v>11</v>
      </c>
      <c r="J201" s="209">
        <v>94</v>
      </c>
      <c r="K201" s="209">
        <v>96</v>
      </c>
    </row>
    <row r="202" spans="1:11" ht="15" customHeight="1">
      <c r="A202" s="52" t="s">
        <v>848</v>
      </c>
      <c r="B202" s="25" t="s">
        <v>403</v>
      </c>
      <c r="C202" s="25" t="s">
        <v>382</v>
      </c>
      <c r="D202" s="53" t="s">
        <v>265</v>
      </c>
      <c r="E202" s="26">
        <v>29</v>
      </c>
      <c r="F202" s="57">
        <v>5</v>
      </c>
      <c r="G202" s="175" t="s">
        <v>478</v>
      </c>
      <c r="H202" s="209">
        <v>2</v>
      </c>
      <c r="I202" s="209">
        <f t="shared" si="3"/>
        <v>3</v>
      </c>
      <c r="J202" s="209">
        <v>94</v>
      </c>
      <c r="K202" s="209">
        <v>96</v>
      </c>
    </row>
    <row r="203" spans="1:11" ht="15" customHeight="1">
      <c r="A203" s="52" t="s">
        <v>789</v>
      </c>
      <c r="B203" s="25" t="s">
        <v>404</v>
      </c>
      <c r="C203" s="25" t="s">
        <v>405</v>
      </c>
      <c r="D203" s="53" t="s">
        <v>265</v>
      </c>
      <c r="E203" s="26">
        <v>25</v>
      </c>
      <c r="F203" s="57">
        <v>11</v>
      </c>
      <c r="G203" s="175" t="s">
        <v>478</v>
      </c>
      <c r="H203" s="209">
        <v>2</v>
      </c>
      <c r="I203" s="209">
        <f t="shared" si="3"/>
        <v>9</v>
      </c>
      <c r="J203" s="209">
        <v>94</v>
      </c>
      <c r="K203" s="209">
        <v>96</v>
      </c>
    </row>
    <row r="204" spans="1:11" ht="15" customHeight="1">
      <c r="A204" s="52" t="s">
        <v>790</v>
      </c>
      <c r="B204" s="25" t="s">
        <v>404</v>
      </c>
      <c r="C204" s="25" t="s">
        <v>406</v>
      </c>
      <c r="D204" s="53" t="s">
        <v>265</v>
      </c>
      <c r="E204" s="26">
        <v>25</v>
      </c>
      <c r="F204" s="57">
        <v>13</v>
      </c>
      <c r="G204" s="175" t="s">
        <v>478</v>
      </c>
      <c r="H204" s="209">
        <v>2</v>
      </c>
      <c r="I204" s="209">
        <f t="shared" si="3"/>
        <v>11</v>
      </c>
      <c r="J204" s="209">
        <v>94</v>
      </c>
      <c r="K204" s="209">
        <v>96</v>
      </c>
    </row>
    <row r="205" spans="1:11" ht="15" customHeight="1">
      <c r="A205" s="52" t="s">
        <v>791</v>
      </c>
      <c r="B205" s="25" t="s">
        <v>404</v>
      </c>
      <c r="C205" s="25" t="s">
        <v>1194</v>
      </c>
      <c r="D205" s="53" t="s">
        <v>265</v>
      </c>
      <c r="E205" s="26">
        <v>25</v>
      </c>
      <c r="F205" s="57">
        <v>4</v>
      </c>
      <c r="G205" s="175" t="s">
        <v>478</v>
      </c>
      <c r="H205" s="209">
        <v>2</v>
      </c>
      <c r="I205" s="209">
        <f t="shared" si="3"/>
        <v>2</v>
      </c>
      <c r="J205" s="209">
        <v>94</v>
      </c>
      <c r="K205" s="209">
        <v>96</v>
      </c>
    </row>
    <row r="206" spans="1:11" ht="15" customHeight="1">
      <c r="A206" s="52" t="s">
        <v>792</v>
      </c>
      <c r="B206" s="25" t="s">
        <v>404</v>
      </c>
      <c r="C206" s="25" t="s">
        <v>397</v>
      </c>
      <c r="D206" s="53" t="s">
        <v>265</v>
      </c>
      <c r="E206" s="26">
        <v>17.8</v>
      </c>
      <c r="F206" s="57">
        <v>13</v>
      </c>
      <c r="G206" s="175" t="s">
        <v>478</v>
      </c>
      <c r="H206" s="209">
        <v>2</v>
      </c>
      <c r="I206" s="209">
        <f t="shared" si="3"/>
        <v>11</v>
      </c>
      <c r="J206" s="209">
        <v>94</v>
      </c>
      <c r="K206" s="209">
        <v>96</v>
      </c>
    </row>
    <row r="207" spans="1:11" ht="15" customHeight="1">
      <c r="A207" s="52" t="s">
        <v>793</v>
      </c>
      <c r="B207" s="25" t="s">
        <v>404</v>
      </c>
      <c r="C207" s="25" t="s">
        <v>396</v>
      </c>
      <c r="D207" s="53" t="s">
        <v>265</v>
      </c>
      <c r="E207" s="26">
        <v>17.8</v>
      </c>
      <c r="F207" s="57">
        <v>13</v>
      </c>
      <c r="G207" s="175" t="s">
        <v>478</v>
      </c>
      <c r="H207" s="209">
        <v>2</v>
      </c>
      <c r="I207" s="209">
        <f t="shared" si="3"/>
        <v>11</v>
      </c>
      <c r="J207" s="209">
        <v>94</v>
      </c>
      <c r="K207" s="209">
        <v>96</v>
      </c>
    </row>
    <row r="208" spans="1:11" ht="15" customHeight="1">
      <c r="A208" s="52" t="s">
        <v>794</v>
      </c>
      <c r="B208" s="25" t="s">
        <v>404</v>
      </c>
      <c r="C208" s="25" t="s">
        <v>407</v>
      </c>
      <c r="D208" s="53" t="s">
        <v>265</v>
      </c>
      <c r="E208" s="26">
        <v>19</v>
      </c>
      <c r="F208" s="57">
        <v>11</v>
      </c>
      <c r="G208" s="175" t="s">
        <v>478</v>
      </c>
      <c r="H208" s="209">
        <v>2</v>
      </c>
      <c r="I208" s="209">
        <f t="shared" si="3"/>
        <v>9</v>
      </c>
      <c r="J208" s="209">
        <v>94</v>
      </c>
      <c r="K208" s="209">
        <v>96</v>
      </c>
    </row>
    <row r="209" spans="1:11" ht="15" customHeight="1">
      <c r="A209" s="52" t="s">
        <v>795</v>
      </c>
      <c r="B209" s="25" t="s">
        <v>404</v>
      </c>
      <c r="C209" s="25" t="s">
        <v>409</v>
      </c>
      <c r="D209" s="53" t="s">
        <v>265</v>
      </c>
      <c r="E209" s="26">
        <v>17.600000000000001</v>
      </c>
      <c r="F209" s="57">
        <v>11</v>
      </c>
      <c r="G209" s="175" t="s">
        <v>478</v>
      </c>
      <c r="H209" s="209">
        <v>2</v>
      </c>
      <c r="I209" s="209">
        <f t="shared" si="3"/>
        <v>9</v>
      </c>
      <c r="J209" s="209">
        <v>94</v>
      </c>
      <c r="K209" s="209">
        <v>96</v>
      </c>
    </row>
    <row r="210" spans="1:11" ht="15" customHeight="1">
      <c r="A210" s="52" t="s">
        <v>806</v>
      </c>
      <c r="B210" s="25" t="s">
        <v>404</v>
      </c>
      <c r="C210" s="25" t="s">
        <v>349</v>
      </c>
      <c r="D210" s="53" t="s">
        <v>265</v>
      </c>
      <c r="E210" s="26">
        <v>17.600000000000001</v>
      </c>
      <c r="F210" s="57">
        <v>10</v>
      </c>
      <c r="G210" s="175" t="s">
        <v>478</v>
      </c>
      <c r="H210" s="209">
        <v>2</v>
      </c>
      <c r="I210" s="209">
        <f t="shared" si="3"/>
        <v>8</v>
      </c>
      <c r="J210" s="209">
        <v>94</v>
      </c>
      <c r="K210" s="209">
        <v>96</v>
      </c>
    </row>
    <row r="211" spans="1:11" ht="15" customHeight="1">
      <c r="A211" s="52" t="s">
        <v>807</v>
      </c>
      <c r="B211" s="25" t="s">
        <v>404</v>
      </c>
      <c r="C211" s="25" t="s">
        <v>1195</v>
      </c>
      <c r="D211" s="53" t="s">
        <v>265</v>
      </c>
      <c r="E211" s="26">
        <v>23.6</v>
      </c>
      <c r="F211" s="57">
        <v>10</v>
      </c>
      <c r="G211" s="175" t="s">
        <v>478</v>
      </c>
      <c r="H211" s="209">
        <v>2</v>
      </c>
      <c r="I211" s="209">
        <f t="shared" si="3"/>
        <v>8</v>
      </c>
      <c r="J211" s="209">
        <v>94</v>
      </c>
      <c r="K211" s="209">
        <v>96</v>
      </c>
    </row>
    <row r="212" spans="1:11" ht="15" customHeight="1">
      <c r="A212" s="52" t="s">
        <v>777</v>
      </c>
      <c r="B212" s="25" t="s">
        <v>394</v>
      </c>
      <c r="C212" s="25" t="s">
        <v>395</v>
      </c>
      <c r="D212" s="53" t="s">
        <v>265</v>
      </c>
      <c r="E212" s="26">
        <v>37.299999999999997</v>
      </c>
      <c r="F212" s="57">
        <v>13</v>
      </c>
      <c r="G212" s="175" t="s">
        <v>478</v>
      </c>
      <c r="H212" s="209">
        <v>2</v>
      </c>
      <c r="I212" s="209">
        <f t="shared" si="3"/>
        <v>11</v>
      </c>
      <c r="J212" s="209">
        <v>94</v>
      </c>
      <c r="K212" s="209">
        <v>96</v>
      </c>
    </row>
    <row r="213" spans="1:11" ht="15" customHeight="1">
      <c r="A213" s="52" t="s">
        <v>778</v>
      </c>
      <c r="B213" s="25" t="s">
        <v>394</v>
      </c>
      <c r="C213" s="25" t="s">
        <v>396</v>
      </c>
      <c r="D213" s="53" t="s">
        <v>265</v>
      </c>
      <c r="E213" s="26">
        <v>37.299999999999997</v>
      </c>
      <c r="F213" s="57">
        <v>4</v>
      </c>
      <c r="G213" s="175" t="s">
        <v>478</v>
      </c>
      <c r="H213" s="209">
        <v>2</v>
      </c>
      <c r="I213" s="209">
        <f t="shared" si="3"/>
        <v>2</v>
      </c>
      <c r="J213" s="209">
        <v>94</v>
      </c>
      <c r="K213" s="209">
        <v>96</v>
      </c>
    </row>
    <row r="214" spans="1:11" ht="15" customHeight="1">
      <c r="A214" s="52" t="s">
        <v>782</v>
      </c>
      <c r="B214" s="25" t="s">
        <v>394</v>
      </c>
      <c r="C214" s="25" t="s">
        <v>1195</v>
      </c>
      <c r="D214" s="53" t="s">
        <v>265</v>
      </c>
      <c r="E214" s="26">
        <v>39.6</v>
      </c>
      <c r="F214" s="57">
        <v>10</v>
      </c>
      <c r="G214" s="175" t="s">
        <v>478</v>
      </c>
      <c r="H214" s="209">
        <v>2</v>
      </c>
      <c r="I214" s="209">
        <f t="shared" si="3"/>
        <v>8</v>
      </c>
      <c r="J214" s="209">
        <v>94</v>
      </c>
      <c r="K214" s="209">
        <v>96</v>
      </c>
    </row>
    <row r="215" spans="1:11" ht="15" customHeight="1">
      <c r="A215" s="52" t="s">
        <v>784</v>
      </c>
      <c r="B215" s="25" t="s">
        <v>401</v>
      </c>
      <c r="C215" s="25" t="s">
        <v>408</v>
      </c>
      <c r="D215" s="53" t="s">
        <v>265</v>
      </c>
      <c r="E215" s="26">
        <v>39.6</v>
      </c>
      <c r="F215" s="57">
        <v>11</v>
      </c>
      <c r="G215" s="175" t="s">
        <v>478</v>
      </c>
      <c r="H215" s="209">
        <v>2</v>
      </c>
      <c r="I215" s="209">
        <f t="shared" si="3"/>
        <v>9</v>
      </c>
      <c r="J215" s="209">
        <v>94</v>
      </c>
      <c r="K215" s="209">
        <v>96</v>
      </c>
    </row>
    <row r="216" spans="1:11" ht="15" customHeight="1">
      <c r="A216" s="52" t="s">
        <v>785</v>
      </c>
      <c r="B216" s="25" t="s">
        <v>401</v>
      </c>
      <c r="C216" s="25" t="s">
        <v>397</v>
      </c>
      <c r="D216" s="53" t="s">
        <v>265</v>
      </c>
      <c r="E216" s="26">
        <v>39.6</v>
      </c>
      <c r="F216" s="57">
        <v>11</v>
      </c>
      <c r="G216" s="175" t="s">
        <v>478</v>
      </c>
      <c r="H216" s="209">
        <v>2</v>
      </c>
      <c r="I216" s="209">
        <f t="shared" si="3"/>
        <v>9</v>
      </c>
      <c r="J216" s="209">
        <v>94</v>
      </c>
      <c r="K216" s="209">
        <v>96</v>
      </c>
    </row>
    <row r="218" spans="1:11" ht="15" customHeight="1">
      <c r="H218" s="209">
        <f>SUBTOTAL(9,H2:H217)</f>
        <v>458</v>
      </c>
      <c r="I218" s="209">
        <f>SUBTOTAL(9,I2:I217)</f>
        <v>1858</v>
      </c>
    </row>
  </sheetData>
  <autoFilter ref="A1:J216" xr:uid="{60BD82DA-6CF0-468B-802B-A5DD3DD89B0F}"/>
  <sortState xmlns:xlrd2="http://schemas.microsoft.com/office/spreadsheetml/2017/richdata2" ref="A2:J216">
    <sortCondition ref="D2:D216"/>
    <sortCondition ref="A2:A216"/>
  </sortState>
  <conditionalFormatting sqref="A37">
    <cfRule type="duplicateValues" dxfId="5" priority="6"/>
  </conditionalFormatting>
  <conditionalFormatting sqref="A38">
    <cfRule type="duplicateValues" dxfId="4" priority="5"/>
  </conditionalFormatting>
  <conditionalFormatting sqref="A39">
    <cfRule type="duplicateValues" dxfId="3" priority="4"/>
  </conditionalFormatting>
  <conditionalFormatting sqref="A32">
    <cfRule type="duplicateValues" dxfId="2" priority="3"/>
  </conditionalFormatting>
  <conditionalFormatting sqref="A33">
    <cfRule type="duplicateValues" dxfId="1" priority="2"/>
  </conditionalFormatting>
  <conditionalFormatting sqref="A28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833693-38AC-4264-B2FC-1B2E83E0467F}">
          <x14:formula1>
            <xm:f>Assumptions!$I$3:$I$32</xm:f>
          </x14:formula1>
          <xm:sqref>D64:D86 D88:D112 D115:D117 D119 D142:D162 D164:D167 D205:D216 D176:D177 D179:D186 D188:D190 D192 D194:D196 D198:D203 D169:D174 D131:D139 D2:D36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BAF4-8164-47C6-B395-CFE396A3B83B}">
  <dimension ref="A1:R85"/>
  <sheetViews>
    <sheetView zoomScale="70" zoomScaleNormal="70" workbookViewId="0">
      <selection activeCell="D33" sqref="D33"/>
    </sheetView>
  </sheetViews>
  <sheetFormatPr defaultRowHeight="15"/>
  <cols>
    <col min="1" max="1" width="11" customWidth="1"/>
    <col min="2" max="2" width="10.28515625" customWidth="1"/>
    <col min="3" max="3" width="12.42578125" customWidth="1"/>
    <col min="4" max="4" width="51.85546875" customWidth="1"/>
    <col min="10" max="10" width="13" customWidth="1"/>
    <col min="11" max="11" width="75" customWidth="1"/>
    <col min="12" max="12" width="11.42578125" bestFit="1" customWidth="1"/>
    <col min="15" max="15" width="42.42578125" customWidth="1"/>
    <col min="17" max="17" width="17.28515625" bestFit="1" customWidth="1"/>
    <col min="18" max="18" width="39.5703125" customWidth="1"/>
  </cols>
  <sheetData>
    <row r="1" spans="1:17">
      <c r="A1" s="429" t="s">
        <v>1599</v>
      </c>
      <c r="B1" s="429"/>
      <c r="C1" s="429"/>
      <c r="D1" s="429" t="s">
        <v>1781</v>
      </c>
    </row>
    <row r="3" spans="1:17" ht="15.75" thickBot="1">
      <c r="A3" s="429" t="s">
        <v>1600</v>
      </c>
      <c r="B3" s="453"/>
      <c r="C3" s="453"/>
      <c r="D3" s="3"/>
      <c r="E3" s="102"/>
      <c r="F3" s="1"/>
      <c r="G3" s="1"/>
      <c r="H3" s="1"/>
      <c r="I3" s="1"/>
      <c r="J3" s="1"/>
      <c r="K3" s="1"/>
    </row>
    <row r="4" spans="1:17" s="608" customFormat="1" ht="15.75" thickBot="1">
      <c r="A4" s="598" t="s">
        <v>1241</v>
      </c>
      <c r="B4" s="599" t="s">
        <v>1601</v>
      </c>
      <c r="C4" s="600" t="s">
        <v>1602</v>
      </c>
      <c r="D4" s="601" t="s">
        <v>1603</v>
      </c>
      <c r="E4" s="602" t="s">
        <v>1604</v>
      </c>
      <c r="F4" s="603" t="s">
        <v>143</v>
      </c>
      <c r="G4" s="604" t="s">
        <v>4</v>
      </c>
      <c r="H4" s="605" t="s">
        <v>1605</v>
      </c>
      <c r="I4" s="601" t="s">
        <v>1606</v>
      </c>
      <c r="J4" s="601" t="s">
        <v>1607</v>
      </c>
      <c r="K4" s="606" t="s">
        <v>196</v>
      </c>
      <c r="L4" s="601" t="s">
        <v>1704</v>
      </c>
      <c r="M4" s="606" t="s">
        <v>1705</v>
      </c>
      <c r="N4" s="601" t="s">
        <v>70</v>
      </c>
      <c r="O4" s="607" t="s">
        <v>71</v>
      </c>
      <c r="Q4"/>
    </row>
    <row r="5" spans="1:17">
      <c r="A5" s="454" t="s">
        <v>632</v>
      </c>
      <c r="B5" s="454"/>
      <c r="C5" s="454" t="s">
        <v>488</v>
      </c>
      <c r="D5" s="496" t="s">
        <v>628</v>
      </c>
      <c r="E5" s="455"/>
      <c r="F5" s="456"/>
      <c r="G5" s="611">
        <v>1550</v>
      </c>
      <c r="H5" s="457">
        <v>5.05</v>
      </c>
      <c r="I5" s="458">
        <f t="shared" ref="I5:I6" si="0">(F5+G5)*H5</f>
        <v>7827.5</v>
      </c>
      <c r="J5" s="459" t="s">
        <v>1608</v>
      </c>
      <c r="K5" s="490" t="s">
        <v>1609</v>
      </c>
      <c r="L5" s="456"/>
      <c r="M5" s="498"/>
      <c r="N5" s="456"/>
      <c r="O5" s="456"/>
    </row>
    <row r="6" spans="1:17">
      <c r="A6" s="460" t="s">
        <v>632</v>
      </c>
      <c r="B6" s="460"/>
      <c r="C6" s="460" t="s">
        <v>488</v>
      </c>
      <c r="D6" s="497" t="s">
        <v>957</v>
      </c>
      <c r="E6" s="462"/>
      <c r="F6" s="431"/>
      <c r="G6" s="609">
        <v>815</v>
      </c>
      <c r="H6" s="464">
        <v>5.3</v>
      </c>
      <c r="I6" s="465">
        <f t="shared" si="0"/>
        <v>4319.5</v>
      </c>
      <c r="J6" s="466" t="s">
        <v>1608</v>
      </c>
      <c r="K6" s="491" t="s">
        <v>1609</v>
      </c>
      <c r="L6" s="431"/>
      <c r="M6" s="499"/>
      <c r="N6" s="431"/>
      <c r="O6" s="431"/>
    </row>
    <row r="7" spans="1:17">
      <c r="A7" s="460" t="s">
        <v>632</v>
      </c>
      <c r="B7" s="460"/>
      <c r="C7" s="460" t="s">
        <v>488</v>
      </c>
      <c r="D7" s="497" t="s">
        <v>631</v>
      </c>
      <c r="E7" s="462"/>
      <c r="F7" s="431"/>
      <c r="G7" s="609">
        <v>400</v>
      </c>
      <c r="H7" s="464">
        <v>4.5</v>
      </c>
      <c r="I7" s="465">
        <f>(F7+G7)*H7</f>
        <v>1800</v>
      </c>
      <c r="J7" s="466" t="s">
        <v>1608</v>
      </c>
      <c r="K7" s="491" t="s">
        <v>1609</v>
      </c>
      <c r="L7" s="431"/>
      <c r="M7" s="499"/>
      <c r="N7" s="431"/>
      <c r="O7" s="431"/>
    </row>
    <row r="8" spans="1:17">
      <c r="A8" s="460" t="s">
        <v>632</v>
      </c>
      <c r="B8" s="460"/>
      <c r="C8" s="460" t="s">
        <v>488</v>
      </c>
      <c r="D8" s="497" t="s">
        <v>625</v>
      </c>
      <c r="E8" s="462"/>
      <c r="F8" s="431"/>
      <c r="G8" s="609">
        <v>2150</v>
      </c>
      <c r="H8" s="464">
        <v>4.7</v>
      </c>
      <c r="I8" s="465">
        <f>(F8+G8)*H8</f>
        <v>10105</v>
      </c>
      <c r="J8" s="466" t="s">
        <v>1608</v>
      </c>
      <c r="K8" s="491" t="s">
        <v>1609</v>
      </c>
      <c r="L8" s="431"/>
      <c r="M8" s="499"/>
      <c r="N8" s="431"/>
      <c r="O8" s="431"/>
    </row>
    <row r="9" spans="1:17">
      <c r="A9" s="460" t="s">
        <v>632</v>
      </c>
      <c r="B9" s="460"/>
      <c r="C9" s="460" t="s">
        <v>488</v>
      </c>
      <c r="D9" s="497" t="s">
        <v>627</v>
      </c>
      <c r="E9" s="461"/>
      <c r="F9" s="463"/>
      <c r="G9" s="612">
        <v>1300</v>
      </c>
      <c r="H9" s="464">
        <v>5.25</v>
      </c>
      <c r="I9" s="465">
        <f>(F9+G9)*H9</f>
        <v>6825</v>
      </c>
      <c r="J9" s="466" t="s">
        <v>1608</v>
      </c>
      <c r="K9" s="491" t="s">
        <v>1609</v>
      </c>
      <c r="L9" s="431"/>
      <c r="M9" s="499"/>
      <c r="N9" s="431"/>
      <c r="O9" s="431"/>
    </row>
    <row r="10" spans="1:17">
      <c r="A10" s="460" t="s">
        <v>632</v>
      </c>
      <c r="B10" s="460"/>
      <c r="C10" s="460" t="s">
        <v>488</v>
      </c>
      <c r="D10" s="497" t="s">
        <v>1610</v>
      </c>
      <c r="E10" s="461"/>
      <c r="F10" s="463"/>
      <c r="G10" s="609">
        <v>300</v>
      </c>
      <c r="H10" s="464">
        <v>4.4000000000000004</v>
      </c>
      <c r="I10" s="465">
        <f>(F10+G10)*H10</f>
        <v>1320</v>
      </c>
      <c r="J10" s="466" t="s">
        <v>1611</v>
      </c>
      <c r="K10" s="491" t="s">
        <v>1609</v>
      </c>
      <c r="L10" s="431"/>
      <c r="M10" s="499"/>
      <c r="N10" s="431"/>
      <c r="O10" s="431"/>
    </row>
    <row r="11" spans="1:17">
      <c r="A11" s="460" t="s">
        <v>632</v>
      </c>
      <c r="B11" s="460"/>
      <c r="C11" s="460" t="s">
        <v>488</v>
      </c>
      <c r="D11" s="497" t="s">
        <v>999</v>
      </c>
      <c r="E11" s="461"/>
      <c r="F11" s="463"/>
      <c r="G11" s="596">
        <v>600</v>
      </c>
      <c r="H11" s="464">
        <v>5</v>
      </c>
      <c r="I11" s="465">
        <f t="shared" ref="I11:I26" si="1">(F11+G11)*H11</f>
        <v>3000</v>
      </c>
      <c r="J11" s="466" t="s">
        <v>1791</v>
      </c>
      <c r="K11" s="431" t="s">
        <v>1786</v>
      </c>
      <c r="L11" s="431"/>
      <c r="M11" s="499"/>
      <c r="N11" s="431"/>
      <c r="O11" s="431"/>
    </row>
    <row r="12" spans="1:17">
      <c r="A12" s="460" t="s">
        <v>632</v>
      </c>
      <c r="B12" s="460"/>
      <c r="C12" s="460" t="s">
        <v>488</v>
      </c>
      <c r="D12" s="497" t="s">
        <v>630</v>
      </c>
      <c r="E12" s="461"/>
      <c r="F12" s="463"/>
      <c r="G12" s="596">
        <v>1700</v>
      </c>
      <c r="H12" s="464">
        <v>5.4</v>
      </c>
      <c r="I12" s="465">
        <f t="shared" si="1"/>
        <v>9180</v>
      </c>
      <c r="J12" s="466" t="s">
        <v>1608</v>
      </c>
      <c r="K12" s="493" t="s">
        <v>1613</v>
      </c>
      <c r="L12" s="431"/>
      <c r="M12" s="499"/>
      <c r="N12" s="431"/>
      <c r="O12" s="431"/>
    </row>
    <row r="13" spans="1:17">
      <c r="A13" s="460" t="s">
        <v>632</v>
      </c>
      <c r="B13" s="460"/>
      <c r="C13" s="460" t="s">
        <v>488</v>
      </c>
      <c r="D13" s="497" t="s">
        <v>1661</v>
      </c>
      <c r="E13" s="461"/>
      <c r="F13" s="461"/>
      <c r="G13" s="471">
        <v>500</v>
      </c>
      <c r="H13" s="464">
        <v>4.5</v>
      </c>
      <c r="I13" s="465">
        <f t="shared" si="1"/>
        <v>2250</v>
      </c>
      <c r="J13" s="466" t="s">
        <v>1611</v>
      </c>
      <c r="K13" s="491" t="s">
        <v>1614</v>
      </c>
      <c r="L13" s="431"/>
      <c r="M13" s="499"/>
      <c r="N13" s="431"/>
      <c r="O13" s="431"/>
    </row>
    <row r="14" spans="1:17">
      <c r="A14" s="469" t="s">
        <v>1615</v>
      </c>
      <c r="B14" s="469"/>
      <c r="C14" s="469" t="s">
        <v>488</v>
      </c>
      <c r="D14" s="497" t="s">
        <v>1616</v>
      </c>
      <c r="E14" s="461"/>
      <c r="F14" s="463"/>
      <c r="G14" s="470">
        <f>945+900</f>
        <v>1845</v>
      </c>
      <c r="H14" s="464">
        <v>5.05</v>
      </c>
      <c r="I14" s="465">
        <f t="shared" si="1"/>
        <v>9317.25</v>
      </c>
      <c r="J14" s="466" t="s">
        <v>1611</v>
      </c>
      <c r="K14" s="492" t="s">
        <v>1617</v>
      </c>
      <c r="L14" s="431"/>
      <c r="M14" s="499"/>
      <c r="N14" s="431"/>
      <c r="O14" s="431"/>
    </row>
    <row r="15" spans="1:17">
      <c r="A15" s="469" t="s">
        <v>136</v>
      </c>
      <c r="B15" s="469"/>
      <c r="C15" s="469" t="s">
        <v>488</v>
      </c>
      <c r="D15" s="497">
        <v>56588</v>
      </c>
      <c r="E15" s="471">
        <v>1868</v>
      </c>
      <c r="F15" s="431"/>
      <c r="G15" s="461"/>
      <c r="H15" s="464">
        <v>6.06</v>
      </c>
      <c r="I15" s="465">
        <f t="shared" si="1"/>
        <v>0</v>
      </c>
      <c r="J15" s="463" t="s">
        <v>1618</v>
      </c>
      <c r="K15" s="492" t="s">
        <v>1619</v>
      </c>
      <c r="L15" s="431"/>
      <c r="M15" s="499"/>
      <c r="N15" s="431"/>
      <c r="O15" s="431"/>
    </row>
    <row r="16" spans="1:17">
      <c r="A16" s="469" t="s">
        <v>136</v>
      </c>
      <c r="B16" s="469"/>
      <c r="C16" s="469" t="s">
        <v>488</v>
      </c>
      <c r="D16" s="497">
        <v>61218</v>
      </c>
      <c r="E16" s="471">
        <v>246</v>
      </c>
      <c r="F16" s="431"/>
      <c r="G16" s="472"/>
      <c r="H16" s="464">
        <v>6.17</v>
      </c>
      <c r="I16" s="465">
        <f t="shared" si="1"/>
        <v>0</v>
      </c>
      <c r="J16" s="463" t="s">
        <v>1618</v>
      </c>
      <c r="K16" s="492" t="s">
        <v>1620</v>
      </c>
      <c r="L16" s="431"/>
      <c r="M16" s="499"/>
      <c r="N16" s="431"/>
      <c r="O16" s="431"/>
    </row>
    <row r="17" spans="1:18">
      <c r="A17" s="469" t="s">
        <v>1621</v>
      </c>
      <c r="B17" s="469"/>
      <c r="C17" s="469" t="s">
        <v>488</v>
      </c>
      <c r="D17" s="497" t="s">
        <v>629</v>
      </c>
      <c r="E17" s="461"/>
      <c r="F17" s="463"/>
      <c r="G17" s="596">
        <v>413</v>
      </c>
      <c r="H17" s="464">
        <v>5.6</v>
      </c>
      <c r="I17" s="465">
        <f t="shared" si="1"/>
        <v>2312.7999999999997</v>
      </c>
      <c r="J17" s="466" t="s">
        <v>1608</v>
      </c>
      <c r="K17" s="495" t="s">
        <v>1775</v>
      </c>
      <c r="L17" s="431"/>
      <c r="M17" s="499"/>
      <c r="N17" s="431"/>
      <c r="O17" s="431"/>
    </row>
    <row r="18" spans="1:18">
      <c r="A18" s="469" t="s">
        <v>1622</v>
      </c>
      <c r="B18" s="469"/>
      <c r="C18" s="469" t="s">
        <v>488</v>
      </c>
      <c r="D18" s="497" t="s">
        <v>1623</v>
      </c>
      <c r="E18" s="461"/>
      <c r="F18" s="463"/>
      <c r="G18" s="461">
        <v>1000</v>
      </c>
      <c r="H18" s="464">
        <v>4.8</v>
      </c>
      <c r="I18" s="465">
        <f t="shared" si="1"/>
        <v>4800</v>
      </c>
      <c r="J18" s="466" t="s">
        <v>1611</v>
      </c>
      <c r="K18" s="491" t="s">
        <v>1624</v>
      </c>
      <c r="L18" s="431"/>
      <c r="M18" s="499"/>
      <c r="N18" s="431"/>
      <c r="O18" s="431"/>
    </row>
    <row r="19" spans="1:18">
      <c r="A19" s="469" t="s">
        <v>6</v>
      </c>
      <c r="B19" s="469"/>
      <c r="C19" s="469" t="s">
        <v>488</v>
      </c>
      <c r="D19" s="497" t="s">
        <v>633</v>
      </c>
      <c r="E19" s="461"/>
      <c r="F19" s="463"/>
      <c r="G19" s="596">
        <v>1750</v>
      </c>
      <c r="H19" s="464">
        <v>4.8</v>
      </c>
      <c r="I19" s="465">
        <f t="shared" si="1"/>
        <v>8400</v>
      </c>
      <c r="J19" s="466" t="s">
        <v>1791</v>
      </c>
      <c r="K19" s="431" t="s">
        <v>1787</v>
      </c>
      <c r="L19" s="431"/>
      <c r="M19" s="499"/>
      <c r="N19" s="431"/>
      <c r="O19" s="431"/>
    </row>
    <row r="20" spans="1:18">
      <c r="A20" s="469" t="s">
        <v>6</v>
      </c>
      <c r="B20" s="469"/>
      <c r="C20" s="469" t="s">
        <v>488</v>
      </c>
      <c r="D20" s="497" t="s">
        <v>589</v>
      </c>
      <c r="E20" s="461"/>
      <c r="F20" s="463"/>
      <c r="G20" s="596">
        <v>554</v>
      </c>
      <c r="H20" s="464">
        <v>4.8499999999999996</v>
      </c>
      <c r="I20" s="465">
        <f t="shared" si="1"/>
        <v>2686.8999999999996</v>
      </c>
      <c r="J20" s="466" t="s">
        <v>1608</v>
      </c>
      <c r="K20" s="491"/>
      <c r="L20" s="431"/>
      <c r="M20" s="499"/>
      <c r="N20" s="431"/>
      <c r="O20" s="431"/>
    </row>
    <row r="21" spans="1:18">
      <c r="A21" s="469" t="s">
        <v>6</v>
      </c>
      <c r="B21" s="469"/>
      <c r="C21" s="469" t="s">
        <v>488</v>
      </c>
      <c r="D21" s="497">
        <v>9575</v>
      </c>
      <c r="E21" s="472"/>
      <c r="F21" s="463"/>
      <c r="G21" s="596">
        <v>850</v>
      </c>
      <c r="H21" s="464">
        <v>5.35</v>
      </c>
      <c r="I21" s="465">
        <f t="shared" si="1"/>
        <v>4547.5</v>
      </c>
      <c r="J21" s="466" t="s">
        <v>1608</v>
      </c>
      <c r="K21" s="491" t="s">
        <v>1774</v>
      </c>
      <c r="L21" s="431"/>
      <c r="M21" s="499"/>
      <c r="N21" s="431"/>
      <c r="O21" s="431"/>
    </row>
    <row r="22" spans="1:18">
      <c r="A22" s="469" t="s">
        <v>6</v>
      </c>
      <c r="B22" s="469"/>
      <c r="C22" s="469" t="s">
        <v>488</v>
      </c>
      <c r="D22" s="497" t="s">
        <v>1625</v>
      </c>
      <c r="E22" s="461"/>
      <c r="F22" s="463"/>
      <c r="G22" s="596">
        <v>1298</v>
      </c>
      <c r="H22" s="464">
        <v>6.53</v>
      </c>
      <c r="I22" s="465">
        <f t="shared" si="1"/>
        <v>8475.94</v>
      </c>
      <c r="J22" s="466" t="s">
        <v>1608</v>
      </c>
      <c r="K22" s="492" t="s">
        <v>1773</v>
      </c>
      <c r="L22" s="431"/>
      <c r="M22" s="499"/>
      <c r="N22" s="431"/>
      <c r="O22" s="431"/>
      <c r="Q22" t="s">
        <v>1768</v>
      </c>
    </row>
    <row r="23" spans="1:18">
      <c r="A23" s="469" t="s">
        <v>1626</v>
      </c>
      <c r="B23" s="469"/>
      <c r="C23" s="469" t="s">
        <v>1627</v>
      </c>
      <c r="D23" s="497" t="s">
        <v>1628</v>
      </c>
      <c r="E23" s="472"/>
      <c r="F23" s="463"/>
      <c r="G23" s="596">
        <v>3544</v>
      </c>
      <c r="H23" s="464">
        <v>1.97</v>
      </c>
      <c r="I23" s="465">
        <f t="shared" si="1"/>
        <v>6981.68</v>
      </c>
      <c r="J23" s="466" t="s">
        <v>1608</v>
      </c>
      <c r="K23" s="491" t="s">
        <v>1706</v>
      </c>
      <c r="L23" s="431">
        <v>0.09</v>
      </c>
      <c r="M23" s="499">
        <f>G23/L23</f>
        <v>39377.777777777781</v>
      </c>
      <c r="N23" s="431"/>
      <c r="O23" s="595" t="s">
        <v>1769</v>
      </c>
      <c r="Q23">
        <v>0</v>
      </c>
    </row>
    <row r="24" spans="1:18">
      <c r="A24" s="469" t="s">
        <v>1626</v>
      </c>
      <c r="B24" s="469"/>
      <c r="C24" s="469" t="s">
        <v>1627</v>
      </c>
      <c r="D24" s="497" t="s">
        <v>1629</v>
      </c>
      <c r="E24" s="472"/>
      <c r="F24" s="463"/>
      <c r="G24" s="596">
        <v>7661</v>
      </c>
      <c r="H24" s="464">
        <v>2.2000000000000002</v>
      </c>
      <c r="I24" s="465">
        <f t="shared" si="1"/>
        <v>16854.2</v>
      </c>
      <c r="J24" s="466" t="s">
        <v>1608</v>
      </c>
      <c r="K24" s="491" t="s">
        <v>1630</v>
      </c>
      <c r="L24" s="431">
        <v>0.13</v>
      </c>
      <c r="M24" s="500">
        <f>G24/L24</f>
        <v>58930.769230769227</v>
      </c>
      <c r="N24" s="431"/>
      <c r="O24" s="595" t="s">
        <v>1769</v>
      </c>
      <c r="Q24">
        <v>180</v>
      </c>
    </row>
    <row r="25" spans="1:18">
      <c r="A25" s="469" t="s">
        <v>1626</v>
      </c>
      <c r="B25" s="469"/>
      <c r="C25" s="469" t="s">
        <v>1627</v>
      </c>
      <c r="D25" s="497" t="s">
        <v>1631</v>
      </c>
      <c r="E25" s="472"/>
      <c r="F25" s="463"/>
      <c r="G25" s="596">
        <v>6014</v>
      </c>
      <c r="H25" s="464">
        <v>2.2999999999999998</v>
      </c>
      <c r="I25" s="465">
        <f t="shared" si="1"/>
        <v>13832.199999999999</v>
      </c>
      <c r="J25" s="466" t="s">
        <v>1608</v>
      </c>
      <c r="K25" s="491" t="s">
        <v>1707</v>
      </c>
      <c r="L25" s="431">
        <v>0.13</v>
      </c>
      <c r="M25" s="500">
        <f>G25/L25</f>
        <v>46261.538461538461</v>
      </c>
      <c r="N25" s="431"/>
      <c r="O25" s="595" t="s">
        <v>1769</v>
      </c>
      <c r="Q25">
        <v>150</v>
      </c>
    </row>
    <row r="26" spans="1:18">
      <c r="A26" s="469" t="s">
        <v>1626</v>
      </c>
      <c r="B26" s="469"/>
      <c r="C26" s="469" t="s">
        <v>1627</v>
      </c>
      <c r="D26" s="497" t="s">
        <v>1632</v>
      </c>
      <c r="E26" s="461"/>
      <c r="F26" s="473"/>
      <c r="G26" s="596">
        <v>6171</v>
      </c>
      <c r="H26" s="464">
        <v>2.4500000000000002</v>
      </c>
      <c r="I26" s="465">
        <f t="shared" si="1"/>
        <v>15118.95</v>
      </c>
      <c r="J26" s="466" t="s">
        <v>1608</v>
      </c>
      <c r="K26" s="491" t="s">
        <v>1633</v>
      </c>
      <c r="L26" s="431">
        <v>0.15</v>
      </c>
      <c r="M26" s="500">
        <f>G26/L26</f>
        <v>41140</v>
      </c>
      <c r="N26" s="431"/>
      <c r="O26" s="595" t="s">
        <v>1769</v>
      </c>
      <c r="Q26">
        <v>50</v>
      </c>
    </row>
    <row r="27" spans="1:18">
      <c r="A27" s="474"/>
      <c r="B27" s="474"/>
      <c r="C27" s="474"/>
      <c r="D27" s="475"/>
      <c r="E27" s="476">
        <f ca="1">SUM(E5:E82)</f>
        <v>6114</v>
      </c>
      <c r="F27" s="477">
        <f ca="1">SUM(F5:F82)</f>
        <v>0</v>
      </c>
      <c r="G27" s="111">
        <f>SUM(G5:G26)</f>
        <v>40415</v>
      </c>
      <c r="H27" s="478"/>
      <c r="I27" s="479">
        <f>SUM(I5:I26)</f>
        <v>139954.42000000001</v>
      </c>
      <c r="J27" s="474"/>
      <c r="K27" s="474"/>
    </row>
    <row r="28" spans="1:18">
      <c r="A28" s="29"/>
      <c r="B28" s="29"/>
      <c r="C28" s="29"/>
      <c r="D28" s="29"/>
      <c r="E28" s="112"/>
    </row>
    <row r="31" spans="1:18" ht="15.75" thickBot="1">
      <c r="A31" s="429" t="s">
        <v>1634</v>
      </c>
    </row>
    <row r="32" spans="1:18" s="608" customFormat="1" ht="15.75" thickBot="1">
      <c r="A32" s="598" t="s">
        <v>1241</v>
      </c>
      <c r="B32" s="599" t="s">
        <v>1601</v>
      </c>
      <c r="C32" s="600" t="s">
        <v>1602</v>
      </c>
      <c r="D32" s="601" t="s">
        <v>1603</v>
      </c>
      <c r="E32" s="602" t="s">
        <v>1604</v>
      </c>
      <c r="F32" s="603" t="s">
        <v>143</v>
      </c>
      <c r="G32" s="604" t="s">
        <v>4</v>
      </c>
      <c r="H32" s="605" t="s">
        <v>1605</v>
      </c>
      <c r="I32" s="601" t="s">
        <v>1606</v>
      </c>
      <c r="J32" s="601" t="s">
        <v>1607</v>
      </c>
      <c r="K32" s="607" t="s">
        <v>196</v>
      </c>
      <c r="L32"/>
      <c r="M32"/>
      <c r="N32"/>
      <c r="O32"/>
      <c r="P32"/>
      <c r="Q32"/>
      <c r="R32"/>
    </row>
    <row r="33" spans="1:11" ht="15.75" thickBot="1">
      <c r="A33" s="460" t="s">
        <v>632</v>
      </c>
      <c r="B33" s="460"/>
      <c r="C33" s="460" t="s">
        <v>488</v>
      </c>
      <c r="D33" s="497" t="s">
        <v>594</v>
      </c>
      <c r="E33" s="461"/>
      <c r="F33" s="463"/>
      <c r="G33" s="471">
        <v>1050</v>
      </c>
      <c r="H33" s="464">
        <v>6.4</v>
      </c>
      <c r="I33" s="465">
        <f>(F33+G33)*H33</f>
        <v>6720</v>
      </c>
      <c r="J33" s="466" t="s">
        <v>1608</v>
      </c>
      <c r="K33" s="494" t="s">
        <v>1794</v>
      </c>
    </row>
    <row r="34" spans="1:11">
      <c r="A34" s="460" t="s">
        <v>632</v>
      </c>
      <c r="B34" s="460"/>
      <c r="C34" s="460" t="s">
        <v>488</v>
      </c>
      <c r="D34" s="497" t="s">
        <v>1612</v>
      </c>
      <c r="E34" s="461"/>
      <c r="F34" s="463"/>
      <c r="G34" s="463">
        <v>0</v>
      </c>
      <c r="H34" s="464">
        <v>7</v>
      </c>
      <c r="I34" s="465">
        <f>(F34+G34)*H34</f>
        <v>0</v>
      </c>
      <c r="J34" s="466" t="s">
        <v>1611</v>
      </c>
      <c r="K34" s="610" t="s">
        <v>1776</v>
      </c>
    </row>
    <row r="35" spans="1:11">
      <c r="A35" s="469" t="s">
        <v>632</v>
      </c>
      <c r="B35" s="469"/>
      <c r="C35" s="469"/>
      <c r="D35" s="461" t="s">
        <v>103</v>
      </c>
      <c r="E35" s="461"/>
      <c r="F35" s="463"/>
      <c r="G35" s="463"/>
      <c r="H35" s="464">
        <v>5</v>
      </c>
      <c r="I35" s="465">
        <f t="shared" ref="I35:I85" si="2">(F35+G35)*H35</f>
        <v>0</v>
      </c>
      <c r="J35" s="463"/>
      <c r="K35" s="467" t="s">
        <v>1635</v>
      </c>
    </row>
    <row r="36" spans="1:11">
      <c r="A36" s="460" t="s">
        <v>632</v>
      </c>
      <c r="B36" s="460"/>
      <c r="C36" s="460"/>
      <c r="D36" s="461" t="s">
        <v>126</v>
      </c>
      <c r="E36" s="472"/>
      <c r="F36" s="463"/>
      <c r="G36" s="461"/>
      <c r="H36" s="464"/>
      <c r="I36" s="465">
        <f t="shared" si="2"/>
        <v>0</v>
      </c>
      <c r="J36" s="463"/>
      <c r="K36" s="467" t="s">
        <v>1636</v>
      </c>
    </row>
    <row r="37" spans="1:11">
      <c r="A37" s="460" t="s">
        <v>632</v>
      </c>
      <c r="B37" s="460"/>
      <c r="C37" s="460"/>
      <c r="D37" s="461" t="s">
        <v>1637</v>
      </c>
      <c r="E37" s="461"/>
      <c r="F37" s="463"/>
      <c r="G37" s="461"/>
      <c r="H37" s="464"/>
      <c r="I37" s="465">
        <f t="shared" si="2"/>
        <v>0</v>
      </c>
      <c r="J37" s="463"/>
      <c r="K37" s="467" t="s">
        <v>1638</v>
      </c>
    </row>
    <row r="38" spans="1:11">
      <c r="A38" s="460" t="s">
        <v>632</v>
      </c>
      <c r="B38" s="460"/>
      <c r="C38" s="460"/>
      <c r="D38" s="461" t="s">
        <v>104</v>
      </c>
      <c r="E38" s="461"/>
      <c r="F38" s="463"/>
      <c r="G38" s="461"/>
      <c r="H38" s="464">
        <v>6.3</v>
      </c>
      <c r="I38" s="465">
        <f t="shared" si="2"/>
        <v>0</v>
      </c>
      <c r="J38" s="463"/>
      <c r="K38" s="467" t="s">
        <v>1639</v>
      </c>
    </row>
    <row r="39" spans="1:11">
      <c r="A39" s="460" t="s">
        <v>632</v>
      </c>
      <c r="B39" s="460"/>
      <c r="C39" s="460"/>
      <c r="D39" s="461" t="s">
        <v>14</v>
      </c>
      <c r="E39" s="461"/>
      <c r="F39" s="463"/>
      <c r="G39" s="461"/>
      <c r="H39" s="464">
        <v>5</v>
      </c>
      <c r="I39" s="465">
        <f t="shared" si="2"/>
        <v>0</v>
      </c>
      <c r="J39" s="463"/>
      <c r="K39" s="467"/>
    </row>
    <row r="40" spans="1:11">
      <c r="A40" s="460" t="s">
        <v>632</v>
      </c>
      <c r="B40" s="460"/>
      <c r="C40" s="460"/>
      <c r="D40" s="461" t="s">
        <v>1640</v>
      </c>
      <c r="E40" s="461"/>
      <c r="F40" s="463"/>
      <c r="G40" s="461"/>
      <c r="H40" s="464">
        <v>4.5</v>
      </c>
      <c r="I40" s="465">
        <f t="shared" si="2"/>
        <v>0</v>
      </c>
      <c r="J40" s="463"/>
      <c r="K40" s="467" t="s">
        <v>1638</v>
      </c>
    </row>
    <row r="41" spans="1:11">
      <c r="A41" s="460" t="s">
        <v>632</v>
      </c>
      <c r="B41" s="460"/>
      <c r="C41" s="460"/>
      <c r="D41" s="461" t="s">
        <v>1641</v>
      </c>
      <c r="E41" s="461"/>
      <c r="F41" s="463"/>
      <c r="G41" s="461"/>
      <c r="H41" s="464">
        <v>5.35</v>
      </c>
      <c r="I41" s="465">
        <f t="shared" si="2"/>
        <v>0</v>
      </c>
      <c r="J41" s="463"/>
      <c r="K41" s="467" t="s">
        <v>1642</v>
      </c>
    </row>
    <row r="42" spans="1:11">
      <c r="A42" s="460" t="s">
        <v>632</v>
      </c>
      <c r="B42" s="460"/>
      <c r="C42" s="460"/>
      <c r="D42" s="461" t="s">
        <v>1643</v>
      </c>
      <c r="E42" s="461"/>
      <c r="F42" s="463"/>
      <c r="G42" s="461"/>
      <c r="H42" s="464">
        <v>5</v>
      </c>
      <c r="I42" s="465">
        <f t="shared" si="2"/>
        <v>0</v>
      </c>
      <c r="J42" s="463"/>
      <c r="K42" s="468" t="s">
        <v>1644</v>
      </c>
    </row>
    <row r="43" spans="1:11">
      <c r="A43" s="460" t="s">
        <v>632</v>
      </c>
      <c r="B43" s="460"/>
      <c r="C43" s="460"/>
      <c r="D43" s="461" t="s">
        <v>1645</v>
      </c>
      <c r="E43" s="461"/>
      <c r="F43" s="463"/>
      <c r="G43" s="461"/>
      <c r="H43" s="464">
        <v>5.0999999999999996</v>
      </c>
      <c r="I43" s="465">
        <f t="shared" si="2"/>
        <v>0</v>
      </c>
      <c r="J43" s="463"/>
      <c r="K43" s="468" t="s">
        <v>1646</v>
      </c>
    </row>
    <row r="44" spans="1:11">
      <c r="A44" s="460" t="s">
        <v>632</v>
      </c>
      <c r="B44" s="460"/>
      <c r="C44" s="460"/>
      <c r="D44" s="461" t="s">
        <v>1647</v>
      </c>
      <c r="E44" s="461"/>
      <c r="F44" s="461"/>
      <c r="G44" s="461"/>
      <c r="H44" s="464">
        <v>4.95</v>
      </c>
      <c r="I44" s="465">
        <f t="shared" si="2"/>
        <v>0</v>
      </c>
      <c r="J44" s="463"/>
      <c r="K44" s="468" t="s">
        <v>1648</v>
      </c>
    </row>
    <row r="45" spans="1:11">
      <c r="A45" s="460" t="s">
        <v>632</v>
      </c>
      <c r="B45" s="460"/>
      <c r="C45" s="460"/>
      <c r="D45" s="461" t="s">
        <v>1649</v>
      </c>
      <c r="E45" s="461"/>
      <c r="F45" s="461"/>
      <c r="G45" s="461"/>
      <c r="H45" s="464">
        <v>5.5</v>
      </c>
      <c r="I45" s="465">
        <f t="shared" si="2"/>
        <v>0</v>
      </c>
      <c r="J45" s="463"/>
      <c r="K45" s="480" t="s">
        <v>1650</v>
      </c>
    </row>
    <row r="46" spans="1:11">
      <c r="A46" s="460" t="s">
        <v>632</v>
      </c>
      <c r="B46" s="460"/>
      <c r="C46" s="460"/>
      <c r="D46" s="461" t="s">
        <v>1651</v>
      </c>
      <c r="E46" s="461"/>
      <c r="F46" s="461"/>
      <c r="G46" s="461"/>
      <c r="H46" s="464"/>
      <c r="I46" s="465">
        <f t="shared" si="2"/>
        <v>0</v>
      </c>
      <c r="J46" s="463"/>
      <c r="K46" s="467" t="s">
        <v>1638</v>
      </c>
    </row>
    <row r="47" spans="1:11">
      <c r="A47" s="460" t="s">
        <v>632</v>
      </c>
      <c r="B47" s="460"/>
      <c r="C47" s="460"/>
      <c r="D47" s="461" t="s">
        <v>1652</v>
      </c>
      <c r="E47" s="461"/>
      <c r="F47" s="461"/>
      <c r="G47" s="461"/>
      <c r="H47" s="464">
        <v>5.4</v>
      </c>
      <c r="I47" s="465">
        <f t="shared" si="2"/>
        <v>0</v>
      </c>
      <c r="J47" s="463"/>
      <c r="K47" s="468" t="s">
        <v>1653</v>
      </c>
    </row>
    <row r="48" spans="1:11">
      <c r="A48" s="460" t="s">
        <v>632</v>
      </c>
      <c r="B48" s="460"/>
      <c r="C48" s="460"/>
      <c r="D48" s="461" t="s">
        <v>1654</v>
      </c>
      <c r="E48" s="461"/>
      <c r="F48" s="461"/>
      <c r="G48" s="461"/>
      <c r="H48" s="464"/>
      <c r="I48" s="465">
        <f t="shared" si="2"/>
        <v>0</v>
      </c>
      <c r="J48" s="463"/>
      <c r="K48" s="467" t="s">
        <v>1638</v>
      </c>
    </row>
    <row r="49" spans="1:11">
      <c r="A49" s="460" t="s">
        <v>632</v>
      </c>
      <c r="B49" s="460"/>
      <c r="C49" s="460"/>
      <c r="D49" s="461" t="s">
        <v>1655</v>
      </c>
      <c r="E49" s="461"/>
      <c r="F49" s="461"/>
      <c r="G49" s="461"/>
      <c r="H49" s="464">
        <v>4.5999999999999996</v>
      </c>
      <c r="I49" s="465">
        <f t="shared" si="2"/>
        <v>0</v>
      </c>
      <c r="J49" s="463"/>
      <c r="K49" s="467" t="s">
        <v>1656</v>
      </c>
    </row>
    <row r="50" spans="1:11">
      <c r="A50" s="460" t="s">
        <v>632</v>
      </c>
      <c r="B50" s="460"/>
      <c r="C50" s="460"/>
      <c r="D50" s="461" t="s">
        <v>1657</v>
      </c>
      <c r="E50" s="461"/>
      <c r="F50" s="461"/>
      <c r="G50" s="461"/>
      <c r="H50" s="464">
        <v>5.2</v>
      </c>
      <c r="I50" s="465">
        <f t="shared" si="2"/>
        <v>0</v>
      </c>
      <c r="J50" s="463"/>
      <c r="K50" s="467" t="s">
        <v>1658</v>
      </c>
    </row>
    <row r="51" spans="1:11">
      <c r="A51" s="460" t="s">
        <v>632</v>
      </c>
      <c r="B51" s="460"/>
      <c r="C51" s="460"/>
      <c r="D51" s="461" t="s">
        <v>1659</v>
      </c>
      <c r="E51" s="461">
        <v>2400</v>
      </c>
      <c r="F51" s="461"/>
      <c r="G51" s="461"/>
      <c r="H51" s="464"/>
      <c r="I51" s="465">
        <f t="shared" si="2"/>
        <v>0</v>
      </c>
      <c r="J51" s="481"/>
      <c r="K51" s="467" t="s">
        <v>1660</v>
      </c>
    </row>
    <row r="52" spans="1:11">
      <c r="A52" s="460" t="s">
        <v>632</v>
      </c>
      <c r="B52" s="460"/>
      <c r="C52" s="460"/>
      <c r="D52" s="461" t="s">
        <v>1661</v>
      </c>
      <c r="E52" s="461">
        <v>2000</v>
      </c>
      <c r="F52" s="461"/>
      <c r="G52" s="461"/>
      <c r="H52" s="464">
        <v>4.5</v>
      </c>
      <c r="I52" s="465">
        <f t="shared" si="2"/>
        <v>0</v>
      </c>
      <c r="J52" s="463"/>
      <c r="K52" s="467" t="s">
        <v>1662</v>
      </c>
    </row>
    <row r="53" spans="1:11">
      <c r="A53" s="460" t="s">
        <v>632</v>
      </c>
      <c r="B53" s="460"/>
      <c r="C53" s="460"/>
      <c r="D53" s="461" t="s">
        <v>988</v>
      </c>
      <c r="E53" s="461"/>
      <c r="F53" s="461"/>
      <c r="G53" s="461"/>
      <c r="H53" s="464">
        <v>4.9000000000000004</v>
      </c>
      <c r="I53" s="465">
        <f t="shared" si="2"/>
        <v>0</v>
      </c>
      <c r="J53" s="463"/>
      <c r="K53" s="467" t="s">
        <v>1663</v>
      </c>
    </row>
    <row r="54" spans="1:11">
      <c r="A54" s="469" t="s">
        <v>1615</v>
      </c>
      <c r="B54" s="469"/>
      <c r="C54" s="469"/>
      <c r="D54" s="461" t="s">
        <v>1664</v>
      </c>
      <c r="E54" s="461"/>
      <c r="F54" s="461"/>
      <c r="G54" s="461"/>
      <c r="H54" s="464">
        <v>5.15</v>
      </c>
      <c r="I54" s="465">
        <f t="shared" si="2"/>
        <v>0</v>
      </c>
      <c r="J54" s="463"/>
      <c r="K54" s="467" t="s">
        <v>1642</v>
      </c>
    </row>
    <row r="55" spans="1:11">
      <c r="A55" s="469" t="s">
        <v>1615</v>
      </c>
      <c r="B55" s="469"/>
      <c r="C55" s="469"/>
      <c r="D55" s="461" t="s">
        <v>1665</v>
      </c>
      <c r="E55" s="461"/>
      <c r="F55" s="461"/>
      <c r="G55" s="461"/>
      <c r="H55" s="464">
        <v>5.4</v>
      </c>
      <c r="I55" s="465">
        <f t="shared" si="2"/>
        <v>0</v>
      </c>
      <c r="J55" s="463"/>
      <c r="K55" s="468" t="s">
        <v>1666</v>
      </c>
    </row>
    <row r="56" spans="1:11">
      <c r="A56" s="469" t="s">
        <v>1615</v>
      </c>
      <c r="B56" s="469"/>
      <c r="C56" s="469"/>
      <c r="D56" s="461" t="s">
        <v>1667</v>
      </c>
      <c r="E56" s="461"/>
      <c r="F56" s="463"/>
      <c r="G56" s="461"/>
      <c r="H56" s="464">
        <v>5.4</v>
      </c>
      <c r="I56" s="465">
        <f t="shared" si="2"/>
        <v>0</v>
      </c>
      <c r="J56" s="463"/>
      <c r="K56" s="468" t="s">
        <v>1668</v>
      </c>
    </row>
    <row r="57" spans="1:11">
      <c r="A57" s="469" t="s">
        <v>1615</v>
      </c>
      <c r="B57" s="469"/>
      <c r="C57" s="469"/>
      <c r="D57" s="461" t="s">
        <v>1669</v>
      </c>
      <c r="E57" s="461"/>
      <c r="F57" s="463"/>
      <c r="G57" s="461"/>
      <c r="H57" s="464"/>
      <c r="I57" s="465">
        <f t="shared" si="2"/>
        <v>0</v>
      </c>
      <c r="J57" s="463"/>
      <c r="K57" s="467" t="s">
        <v>1638</v>
      </c>
    </row>
    <row r="58" spans="1:11">
      <c r="A58" s="469" t="s">
        <v>1615</v>
      </c>
      <c r="B58" s="469"/>
      <c r="C58" s="469"/>
      <c r="D58" s="461" t="s">
        <v>1670</v>
      </c>
      <c r="E58" s="461"/>
      <c r="F58" s="463"/>
      <c r="G58" s="461"/>
      <c r="H58" s="464"/>
      <c r="I58" s="465">
        <f t="shared" si="2"/>
        <v>0</v>
      </c>
      <c r="J58" s="463"/>
      <c r="K58" s="467" t="s">
        <v>1638</v>
      </c>
    </row>
    <row r="59" spans="1:11">
      <c r="A59" s="469" t="s">
        <v>1615</v>
      </c>
      <c r="B59" s="469"/>
      <c r="C59" s="469"/>
      <c r="D59" s="461" t="s">
        <v>1671</v>
      </c>
      <c r="E59" s="472"/>
      <c r="F59" s="461"/>
      <c r="G59" s="461"/>
      <c r="H59" s="464">
        <v>5.55</v>
      </c>
      <c r="I59" s="465">
        <f t="shared" si="2"/>
        <v>0</v>
      </c>
      <c r="J59" s="463"/>
      <c r="K59" s="468" t="s">
        <v>1672</v>
      </c>
    </row>
    <row r="60" spans="1:11">
      <c r="A60" s="469" t="s">
        <v>1615</v>
      </c>
      <c r="B60" s="469"/>
      <c r="C60" s="469"/>
      <c r="D60" s="461" t="s">
        <v>1673</v>
      </c>
      <c r="E60" s="472"/>
      <c r="F60" s="461"/>
      <c r="G60" s="461"/>
      <c r="H60" s="464"/>
      <c r="I60" s="465">
        <f t="shared" si="2"/>
        <v>0</v>
      </c>
      <c r="J60" s="463"/>
      <c r="K60" s="467" t="s">
        <v>1638</v>
      </c>
    </row>
    <row r="61" spans="1:11">
      <c r="A61" s="469" t="s">
        <v>1615</v>
      </c>
      <c r="B61" s="469"/>
      <c r="C61" s="469"/>
      <c r="D61" s="461" t="s">
        <v>110</v>
      </c>
      <c r="E61" s="461"/>
      <c r="F61" s="463"/>
      <c r="G61" s="461"/>
      <c r="H61" s="464">
        <v>4.9000000000000004</v>
      </c>
      <c r="I61" s="465">
        <f t="shared" si="2"/>
        <v>0</v>
      </c>
      <c r="J61" s="466" t="s">
        <v>1604</v>
      </c>
      <c r="K61" s="482" t="s">
        <v>1674</v>
      </c>
    </row>
    <row r="62" spans="1:11">
      <c r="A62" s="469" t="s">
        <v>1615</v>
      </c>
      <c r="B62" s="469"/>
      <c r="C62" s="469"/>
      <c r="D62" s="461" t="s">
        <v>109</v>
      </c>
      <c r="E62" s="461"/>
      <c r="F62" s="463"/>
      <c r="G62" s="461"/>
      <c r="H62" s="464">
        <v>4.8499999999999996</v>
      </c>
      <c r="I62" s="465">
        <f t="shared" si="2"/>
        <v>0</v>
      </c>
      <c r="J62" s="466" t="s">
        <v>1604</v>
      </c>
      <c r="K62" s="482" t="s">
        <v>1675</v>
      </c>
    </row>
    <row r="63" spans="1:11">
      <c r="A63" s="469" t="s">
        <v>1615</v>
      </c>
      <c r="B63" s="469"/>
      <c r="C63" s="469"/>
      <c r="D63" s="461" t="s">
        <v>1676</v>
      </c>
      <c r="E63" s="461"/>
      <c r="F63" s="463"/>
      <c r="G63" s="461"/>
      <c r="H63" s="464"/>
      <c r="I63" s="465">
        <f t="shared" si="2"/>
        <v>0</v>
      </c>
      <c r="J63" s="463"/>
      <c r="K63" s="467" t="s">
        <v>1638</v>
      </c>
    </row>
    <row r="64" spans="1:11">
      <c r="A64" s="469" t="s">
        <v>1615</v>
      </c>
      <c r="B64" s="469"/>
      <c r="C64" s="469"/>
      <c r="D64" s="461" t="s">
        <v>1677</v>
      </c>
      <c r="E64" s="461"/>
      <c r="F64" s="463"/>
      <c r="G64" s="461"/>
      <c r="H64" s="464">
        <v>6.15</v>
      </c>
      <c r="I64" s="465">
        <f t="shared" si="2"/>
        <v>0</v>
      </c>
      <c r="J64" s="466" t="s">
        <v>1611</v>
      </c>
      <c r="K64" s="483" t="s">
        <v>1678</v>
      </c>
    </row>
    <row r="65" spans="1:11">
      <c r="A65" s="469" t="s">
        <v>136</v>
      </c>
      <c r="B65" s="469"/>
      <c r="C65" s="469"/>
      <c r="D65" s="461">
        <v>56470</v>
      </c>
      <c r="E65" s="461"/>
      <c r="F65" s="461"/>
      <c r="G65" s="461"/>
      <c r="H65" s="464"/>
      <c r="I65" s="465">
        <f t="shared" si="2"/>
        <v>0</v>
      </c>
      <c r="J65" s="463"/>
      <c r="K65" s="467" t="s">
        <v>1638</v>
      </c>
    </row>
    <row r="66" spans="1:11">
      <c r="A66" s="469" t="s">
        <v>1679</v>
      </c>
      <c r="B66" s="469"/>
      <c r="C66" s="469"/>
      <c r="D66" s="461" t="s">
        <v>1680</v>
      </c>
      <c r="E66" s="461"/>
      <c r="F66" s="472"/>
      <c r="G66" s="461"/>
      <c r="H66" s="464">
        <v>7.25</v>
      </c>
      <c r="I66" s="465">
        <f t="shared" si="2"/>
        <v>0</v>
      </c>
      <c r="J66" s="463"/>
      <c r="K66" s="468" t="s">
        <v>1642</v>
      </c>
    </row>
    <row r="67" spans="1:11">
      <c r="A67" s="469" t="s">
        <v>1679</v>
      </c>
      <c r="B67" s="469"/>
      <c r="C67" s="469"/>
      <c r="D67" s="461" t="s">
        <v>1681</v>
      </c>
      <c r="E67" s="461"/>
      <c r="F67" s="472"/>
      <c r="G67" s="461"/>
      <c r="H67" s="464">
        <v>7.15</v>
      </c>
      <c r="I67" s="465">
        <f t="shared" si="2"/>
        <v>0</v>
      </c>
      <c r="J67" s="463"/>
      <c r="K67" s="468" t="s">
        <v>1682</v>
      </c>
    </row>
    <row r="68" spans="1:11">
      <c r="A68" s="469" t="s">
        <v>1679</v>
      </c>
      <c r="B68" s="469"/>
      <c r="C68" s="469"/>
      <c r="D68" s="461" t="s">
        <v>1683</v>
      </c>
      <c r="E68" s="461"/>
      <c r="F68" s="472"/>
      <c r="G68" s="461"/>
      <c r="H68" s="464">
        <v>7.15</v>
      </c>
      <c r="I68" s="465">
        <f t="shared" si="2"/>
        <v>0</v>
      </c>
      <c r="J68" s="463"/>
      <c r="K68" s="468" t="s">
        <v>1642</v>
      </c>
    </row>
    <row r="69" spans="1:11">
      <c r="A69" s="469" t="s">
        <v>1679</v>
      </c>
      <c r="B69" s="469"/>
      <c r="C69" s="469"/>
      <c r="D69" s="461" t="s">
        <v>1684</v>
      </c>
      <c r="E69" s="461"/>
      <c r="F69" s="463"/>
      <c r="G69" s="461"/>
      <c r="H69" s="464">
        <v>5.15</v>
      </c>
      <c r="I69" s="465">
        <f t="shared" si="2"/>
        <v>0</v>
      </c>
      <c r="J69" s="463"/>
      <c r="K69" s="467" t="s">
        <v>1685</v>
      </c>
    </row>
    <row r="70" spans="1:11">
      <c r="A70" s="469" t="s">
        <v>1622</v>
      </c>
      <c r="B70" s="469"/>
      <c r="C70" s="469"/>
      <c r="D70" s="461" t="s">
        <v>1686</v>
      </c>
      <c r="E70" s="461"/>
      <c r="F70" s="463"/>
      <c r="G70" s="461"/>
      <c r="H70" s="464">
        <v>4.7</v>
      </c>
      <c r="I70" s="465">
        <f t="shared" si="2"/>
        <v>0</v>
      </c>
      <c r="J70" s="463"/>
      <c r="K70" s="467" t="s">
        <v>1642</v>
      </c>
    </row>
    <row r="71" spans="1:11">
      <c r="A71" s="469" t="s">
        <v>6</v>
      </c>
      <c r="B71" s="469"/>
      <c r="C71" s="469"/>
      <c r="D71" s="461" t="s">
        <v>1687</v>
      </c>
      <c r="E71" s="472"/>
      <c r="F71" s="463"/>
      <c r="G71" s="461"/>
      <c r="H71" s="464"/>
      <c r="I71" s="465">
        <f t="shared" si="2"/>
        <v>0</v>
      </c>
      <c r="J71" s="463"/>
      <c r="K71" s="468" t="s">
        <v>1688</v>
      </c>
    </row>
    <row r="72" spans="1:11">
      <c r="A72" s="469" t="s">
        <v>6</v>
      </c>
      <c r="B72" s="469"/>
      <c r="C72" s="469"/>
      <c r="D72" s="461" t="s">
        <v>1689</v>
      </c>
      <c r="E72" s="461"/>
      <c r="F72" s="463"/>
      <c r="G72" s="461"/>
      <c r="H72" s="464">
        <v>5.75</v>
      </c>
      <c r="I72" s="465">
        <f t="shared" si="2"/>
        <v>0</v>
      </c>
      <c r="J72" s="463"/>
      <c r="K72" s="467" t="s">
        <v>1690</v>
      </c>
    </row>
    <row r="73" spans="1:11">
      <c r="A73" s="469" t="s">
        <v>6</v>
      </c>
      <c r="B73" s="469"/>
      <c r="C73" s="469"/>
      <c r="D73" s="461">
        <v>9519</v>
      </c>
      <c r="E73" s="461"/>
      <c r="F73" s="463"/>
      <c r="G73" s="461"/>
      <c r="H73" s="464"/>
      <c r="I73" s="465">
        <f t="shared" si="2"/>
        <v>0</v>
      </c>
      <c r="J73" s="463"/>
      <c r="K73" s="467"/>
    </row>
    <row r="74" spans="1:11">
      <c r="A74" s="469" t="s">
        <v>6</v>
      </c>
      <c r="B74" s="469"/>
      <c r="C74" s="469"/>
      <c r="D74" s="461" t="s">
        <v>1691</v>
      </c>
      <c r="E74" s="472"/>
      <c r="F74" s="463"/>
      <c r="G74" s="461"/>
      <c r="H74" s="464">
        <v>5.35</v>
      </c>
      <c r="I74" s="465">
        <f t="shared" si="2"/>
        <v>0</v>
      </c>
      <c r="J74" s="463"/>
      <c r="K74" s="467" t="s">
        <v>1692</v>
      </c>
    </row>
    <row r="75" spans="1:11">
      <c r="A75" s="469" t="s">
        <v>6</v>
      </c>
      <c r="B75" s="469"/>
      <c r="C75" s="469"/>
      <c r="D75" s="461" t="s">
        <v>1566</v>
      </c>
      <c r="E75" s="461"/>
      <c r="F75" s="463"/>
      <c r="G75" s="461"/>
      <c r="H75" s="464">
        <v>4.5</v>
      </c>
      <c r="I75" s="465">
        <f t="shared" si="2"/>
        <v>0</v>
      </c>
      <c r="J75" s="463"/>
      <c r="K75" s="467" t="s">
        <v>1693</v>
      </c>
    </row>
    <row r="76" spans="1:11">
      <c r="A76" s="469" t="s">
        <v>6</v>
      </c>
      <c r="B76" s="469"/>
      <c r="C76" s="469"/>
      <c r="D76" s="461" t="s">
        <v>1694</v>
      </c>
      <c r="E76" s="461"/>
      <c r="F76" s="463"/>
      <c r="G76" s="461"/>
      <c r="H76" s="464"/>
      <c r="I76" s="465">
        <f t="shared" si="2"/>
        <v>0</v>
      </c>
      <c r="J76" s="463"/>
      <c r="K76" s="467" t="s">
        <v>1638</v>
      </c>
    </row>
    <row r="77" spans="1:11">
      <c r="A77" s="469" t="s">
        <v>6</v>
      </c>
      <c r="B77" s="469"/>
      <c r="C77" s="469"/>
      <c r="D77" s="461" t="s">
        <v>1096</v>
      </c>
      <c r="E77" s="472"/>
      <c r="F77" s="463"/>
      <c r="G77" s="461"/>
      <c r="H77" s="464"/>
      <c r="I77" s="465">
        <f t="shared" si="2"/>
        <v>0</v>
      </c>
      <c r="J77" s="463"/>
      <c r="K77" s="467" t="s">
        <v>1638</v>
      </c>
    </row>
    <row r="78" spans="1:11">
      <c r="A78" s="469" t="s">
        <v>6</v>
      </c>
      <c r="B78" s="469"/>
      <c r="C78" s="469"/>
      <c r="D78" s="461" t="s">
        <v>1695</v>
      </c>
      <c r="E78" s="461"/>
      <c r="F78" s="461"/>
      <c r="G78" s="461"/>
      <c r="H78" s="464">
        <v>6.3</v>
      </c>
      <c r="I78" s="465">
        <f t="shared" si="2"/>
        <v>0</v>
      </c>
      <c r="J78" s="463"/>
      <c r="K78" s="467" t="s">
        <v>1696</v>
      </c>
    </row>
    <row r="79" spans="1:11">
      <c r="A79" s="469" t="s">
        <v>6</v>
      </c>
      <c r="B79" s="469"/>
      <c r="C79" s="469"/>
      <c r="D79" s="461">
        <v>9579</v>
      </c>
      <c r="E79" s="461"/>
      <c r="F79" s="461"/>
      <c r="G79" s="461"/>
      <c r="H79" s="464"/>
      <c r="I79" s="465">
        <f t="shared" si="2"/>
        <v>0</v>
      </c>
      <c r="J79" s="463"/>
      <c r="K79" s="468" t="s">
        <v>1697</v>
      </c>
    </row>
    <row r="80" spans="1:11">
      <c r="A80" s="469" t="s">
        <v>6</v>
      </c>
      <c r="B80" s="469"/>
      <c r="C80" s="469"/>
      <c r="D80" s="461" t="s">
        <v>1698</v>
      </c>
      <c r="E80" s="461"/>
      <c r="F80" s="463"/>
      <c r="G80" s="461"/>
      <c r="H80" s="464">
        <v>5.25</v>
      </c>
      <c r="I80" s="465">
        <f t="shared" si="2"/>
        <v>0</v>
      </c>
      <c r="J80" s="463"/>
      <c r="K80" s="468" t="s">
        <v>1672</v>
      </c>
    </row>
    <row r="81" spans="1:11">
      <c r="A81" s="469" t="s">
        <v>6</v>
      </c>
      <c r="B81" s="469"/>
      <c r="C81" s="469"/>
      <c r="D81" s="461" t="s">
        <v>141</v>
      </c>
      <c r="E81" s="472"/>
      <c r="F81" s="463"/>
      <c r="G81" s="461"/>
      <c r="H81" s="464"/>
      <c r="I81" s="465">
        <f t="shared" si="2"/>
        <v>0</v>
      </c>
      <c r="J81" s="463"/>
      <c r="K81" s="468"/>
    </row>
    <row r="82" spans="1:11">
      <c r="A82" s="469" t="s">
        <v>6</v>
      </c>
      <c r="B82" s="469"/>
      <c r="C82" s="469"/>
      <c r="D82" s="461" t="s">
        <v>1699</v>
      </c>
      <c r="E82" s="472"/>
      <c r="F82" s="463"/>
      <c r="G82" s="461"/>
      <c r="H82" s="464">
        <v>6</v>
      </c>
      <c r="I82" s="465">
        <f t="shared" si="2"/>
        <v>0</v>
      </c>
      <c r="J82" s="463"/>
      <c r="K82" s="467" t="s">
        <v>1696</v>
      </c>
    </row>
    <row r="83" spans="1:11">
      <c r="A83" s="484" t="s">
        <v>6</v>
      </c>
      <c r="B83" s="484"/>
      <c r="C83" s="484"/>
      <c r="D83" s="485" t="s">
        <v>1700</v>
      </c>
      <c r="E83" s="485">
        <v>1300</v>
      </c>
      <c r="F83" s="485"/>
      <c r="G83" s="485"/>
      <c r="H83" s="486"/>
      <c r="I83" s="487">
        <f t="shared" si="2"/>
        <v>0</v>
      </c>
      <c r="J83" s="488" t="e">
        <f>+I49I29I52:J8I52:J83</f>
        <v>#NAME?</v>
      </c>
      <c r="K83" s="489" t="s">
        <v>1701</v>
      </c>
    </row>
    <row r="84" spans="1:11">
      <c r="A84" s="484" t="s">
        <v>6</v>
      </c>
      <c r="B84" s="484"/>
      <c r="C84" s="484"/>
      <c r="D84" s="485" t="s">
        <v>1702</v>
      </c>
      <c r="E84" s="485">
        <v>1600</v>
      </c>
      <c r="F84" s="485"/>
      <c r="G84" s="485"/>
      <c r="H84" s="486"/>
      <c r="I84" s="487">
        <f t="shared" si="2"/>
        <v>0</v>
      </c>
      <c r="J84" s="488"/>
      <c r="K84" s="489" t="s">
        <v>1701</v>
      </c>
    </row>
    <row r="85" spans="1:11">
      <c r="A85" s="484" t="s">
        <v>6</v>
      </c>
      <c r="B85" s="484"/>
      <c r="C85" s="484"/>
      <c r="D85" s="485" t="s">
        <v>1703</v>
      </c>
      <c r="E85" s="485">
        <v>1100</v>
      </c>
      <c r="F85" s="488"/>
      <c r="G85" s="485"/>
      <c r="H85" s="486"/>
      <c r="I85" s="487">
        <f t="shared" si="2"/>
        <v>0</v>
      </c>
      <c r="J85" s="488"/>
      <c r="K85" s="489" t="s">
        <v>1701</v>
      </c>
    </row>
  </sheetData>
  <autoFilter ref="A4:M27" xr:uid="{D69D3D8A-7BC4-4D57-B91C-8A4129CF55A8}"/>
  <pageMargins left="0.70866141732283472" right="0.70866141732283472" top="0.74803149606299213" bottom="0.74803149606299213" header="0.31496062992125984" footer="0.31496062992125984"/>
  <pageSetup paperSize="9" scale="40" orientation="landscape" horizontalDpi="4294967295" verticalDpi="4294967295" r:id="rId1"/>
  <rowBreaks count="1" manualBreakCount="1">
    <brk id="30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showFormulas="1" zoomScale="85" zoomScaleNormal="85" workbookViewId="0">
      <selection activeCell="F16" sqref="F16"/>
    </sheetView>
  </sheetViews>
  <sheetFormatPr defaultRowHeight="15"/>
  <cols>
    <col min="1" max="1" width="9" style="38" bestFit="1" customWidth="1"/>
    <col min="2" max="2" width="6.42578125" style="39" bestFit="1" customWidth="1"/>
    <col min="3" max="3" width="5" style="39" bestFit="1" customWidth="1"/>
    <col min="4" max="4" width="6.42578125" style="39" bestFit="1" customWidth="1"/>
    <col min="5" max="5" width="2.28515625" customWidth="1"/>
    <col min="6" max="6" width="7.140625" style="38" customWidth="1"/>
    <col min="7" max="7" width="6" style="39" customWidth="1"/>
    <col min="9" max="9" width="16.42578125" customWidth="1"/>
    <col min="10" max="10" width="2.7109375" customWidth="1"/>
    <col min="11" max="11" width="6.7109375" customWidth="1"/>
  </cols>
  <sheetData>
    <row r="1" spans="1:11" s="29" customFormat="1">
      <c r="A1" s="30" t="s">
        <v>81</v>
      </c>
      <c r="B1" s="31"/>
      <c r="C1" s="31"/>
      <c r="D1" s="31"/>
      <c r="F1" s="635" t="s">
        <v>82</v>
      </c>
      <c r="G1" s="635"/>
      <c r="I1" s="32"/>
      <c r="K1" s="32"/>
    </row>
    <row r="2" spans="1:11" ht="43.5" customHeight="1">
      <c r="A2" s="33" t="s">
        <v>1490</v>
      </c>
      <c r="B2" s="34" t="s">
        <v>86</v>
      </c>
      <c r="C2" s="34" t="s">
        <v>84</v>
      </c>
      <c r="D2" s="34" t="s">
        <v>83</v>
      </c>
      <c r="F2" s="33" t="s">
        <v>11</v>
      </c>
      <c r="G2" s="34" t="s">
        <v>85</v>
      </c>
      <c r="I2" s="33" t="s">
        <v>93</v>
      </c>
      <c r="K2" s="48" t="s">
        <v>100</v>
      </c>
    </row>
    <row r="3" spans="1:11">
      <c r="A3" s="35" t="s">
        <v>256</v>
      </c>
      <c r="B3" s="519">
        <v>0</v>
      </c>
      <c r="C3" s="519">
        <v>0</v>
      </c>
      <c r="D3" s="519">
        <v>0</v>
      </c>
      <c r="F3" s="35" t="s">
        <v>5</v>
      </c>
      <c r="G3" s="36">
        <v>0</v>
      </c>
      <c r="I3" s="35" t="s">
        <v>257</v>
      </c>
      <c r="K3" s="49">
        <v>0.56000000000000005</v>
      </c>
    </row>
    <row r="4" spans="1:11">
      <c r="A4" s="35" t="s">
        <v>185</v>
      </c>
      <c r="B4" s="519">
        <v>0</v>
      </c>
      <c r="C4" s="519">
        <v>0</v>
      </c>
      <c r="D4" s="519">
        <v>0</v>
      </c>
      <c r="F4" s="35" t="s">
        <v>221</v>
      </c>
      <c r="G4" s="36">
        <v>0</v>
      </c>
      <c r="I4" s="35" t="s">
        <v>258</v>
      </c>
    </row>
    <row r="5" spans="1:11">
      <c r="A5" s="35" t="s">
        <v>259</v>
      </c>
      <c r="B5" s="520">
        <v>0.02</v>
      </c>
      <c r="C5" s="520">
        <v>0</v>
      </c>
      <c r="D5" s="520">
        <v>2E-3</v>
      </c>
      <c r="F5" s="35" t="s">
        <v>78</v>
      </c>
      <c r="G5" s="36">
        <v>0</v>
      </c>
      <c r="I5" s="35" t="s">
        <v>77</v>
      </c>
    </row>
    <row r="6" spans="1:11">
      <c r="A6" s="35" t="s">
        <v>260</v>
      </c>
      <c r="B6" s="520">
        <v>0.12</v>
      </c>
      <c r="C6" s="520">
        <v>9.6000000000000002E-2</v>
      </c>
      <c r="D6" s="520">
        <v>2E-3</v>
      </c>
      <c r="F6" s="35" t="s">
        <v>9</v>
      </c>
      <c r="G6" s="36">
        <v>0</v>
      </c>
      <c r="I6" s="35" t="s">
        <v>261</v>
      </c>
    </row>
    <row r="7" spans="1:11">
      <c r="A7" s="35" t="s">
        <v>262</v>
      </c>
      <c r="B7" s="520">
        <v>0.02</v>
      </c>
      <c r="C7" s="520">
        <v>0</v>
      </c>
      <c r="D7" s="520">
        <v>2E-3</v>
      </c>
      <c r="F7" s="35" t="s">
        <v>97</v>
      </c>
      <c r="G7" s="36">
        <v>0.1</v>
      </c>
      <c r="I7" s="35" t="s">
        <v>75</v>
      </c>
    </row>
    <row r="8" spans="1:11">
      <c r="A8" s="35" t="s">
        <v>263</v>
      </c>
      <c r="B8" s="520">
        <v>0.02</v>
      </c>
      <c r="C8" s="520">
        <v>0</v>
      </c>
      <c r="D8" s="520">
        <v>2E-3</v>
      </c>
      <c r="F8" s="35" t="s">
        <v>264</v>
      </c>
      <c r="G8" s="36">
        <v>0</v>
      </c>
      <c r="I8" s="35" t="s">
        <v>265</v>
      </c>
    </row>
    <row r="9" spans="1:11">
      <c r="A9" s="35" t="s">
        <v>220</v>
      </c>
      <c r="B9" s="520">
        <v>0.02</v>
      </c>
      <c r="C9" s="520">
        <v>0</v>
      </c>
      <c r="D9" s="520">
        <v>2E-3</v>
      </c>
      <c r="F9" s="35" t="s">
        <v>76</v>
      </c>
      <c r="G9" s="36">
        <v>0.1</v>
      </c>
      <c r="I9" s="35" t="s">
        <v>266</v>
      </c>
    </row>
    <row r="10" spans="1:11">
      <c r="A10" s="35" t="s">
        <v>267</v>
      </c>
      <c r="B10" s="520">
        <v>0.02</v>
      </c>
      <c r="C10" s="520">
        <v>0</v>
      </c>
      <c r="D10" s="520">
        <v>2E-3</v>
      </c>
      <c r="F10" s="35" t="s">
        <v>268</v>
      </c>
      <c r="G10" s="36">
        <v>0</v>
      </c>
      <c r="I10" s="35" t="s">
        <v>98</v>
      </c>
    </row>
    <row r="11" spans="1:11">
      <c r="A11" s="35" t="s">
        <v>269</v>
      </c>
      <c r="B11" s="520">
        <v>0.01</v>
      </c>
      <c r="C11" s="520">
        <v>0</v>
      </c>
      <c r="D11" s="520">
        <v>0</v>
      </c>
      <c r="F11" s="35" t="s">
        <v>7</v>
      </c>
      <c r="G11" s="36">
        <v>0</v>
      </c>
      <c r="I11" s="35" t="s">
        <v>105</v>
      </c>
    </row>
    <row r="12" spans="1:11">
      <c r="A12" s="35" t="s">
        <v>270</v>
      </c>
      <c r="B12" s="520">
        <v>0.02</v>
      </c>
      <c r="C12" s="520">
        <v>0</v>
      </c>
      <c r="D12" s="520">
        <v>2E-3</v>
      </c>
      <c r="F12" s="35" t="s">
        <v>271</v>
      </c>
      <c r="G12" s="36">
        <v>0</v>
      </c>
      <c r="I12" s="35" t="s">
        <v>111</v>
      </c>
    </row>
    <row r="13" spans="1:11">
      <c r="A13" s="35" t="s">
        <v>272</v>
      </c>
      <c r="B13" s="520">
        <v>0.02</v>
      </c>
      <c r="C13" s="520">
        <v>0</v>
      </c>
      <c r="D13" s="520">
        <v>2E-3</v>
      </c>
      <c r="F13" s="35" t="s">
        <v>99</v>
      </c>
      <c r="G13" s="36">
        <v>0.05</v>
      </c>
      <c r="I13" s="35" t="s">
        <v>108</v>
      </c>
    </row>
    <row r="14" spans="1:11">
      <c r="A14" s="35" t="s">
        <v>273</v>
      </c>
      <c r="B14" s="520">
        <v>0.12</v>
      </c>
      <c r="C14" s="520">
        <v>9.6000000000000002E-2</v>
      </c>
      <c r="D14" s="520">
        <v>2E-3</v>
      </c>
      <c r="F14" s="35" t="s">
        <v>191</v>
      </c>
      <c r="G14" s="131">
        <v>0.1</v>
      </c>
      <c r="I14" s="35" t="s">
        <v>274</v>
      </c>
    </row>
    <row r="15" spans="1:11">
      <c r="A15" s="35" t="s">
        <v>275</v>
      </c>
      <c r="B15" s="519">
        <v>0</v>
      </c>
      <c r="C15" s="519">
        <v>0</v>
      </c>
      <c r="D15" s="519">
        <v>0</v>
      </c>
      <c r="F15" s="35" t="s">
        <v>276</v>
      </c>
      <c r="G15" s="36">
        <v>0</v>
      </c>
      <c r="I15" s="35" t="s">
        <v>277</v>
      </c>
    </row>
    <row r="16" spans="1:11">
      <c r="A16" s="35" t="s">
        <v>87</v>
      </c>
      <c r="B16" s="37"/>
      <c r="C16" s="37"/>
      <c r="D16" s="37"/>
      <c r="F16" s="35" t="s">
        <v>211</v>
      </c>
      <c r="G16" s="36">
        <v>0</v>
      </c>
      <c r="I16" s="35" t="s">
        <v>156</v>
      </c>
    </row>
    <row r="17" spans="1:9">
      <c r="A17" s="35" t="s">
        <v>87</v>
      </c>
      <c r="B17" s="37"/>
      <c r="C17" s="37"/>
      <c r="D17" s="37"/>
      <c r="F17" s="35"/>
      <c r="G17" s="36"/>
      <c r="I17" s="35" t="s">
        <v>278</v>
      </c>
    </row>
    <row r="18" spans="1:9">
      <c r="A18" s="35" t="s">
        <v>87</v>
      </c>
      <c r="B18" s="37"/>
      <c r="C18" s="37"/>
      <c r="D18" s="37"/>
      <c r="F18" s="35"/>
      <c r="G18" s="36"/>
      <c r="I18" s="35" t="s">
        <v>179</v>
      </c>
    </row>
    <row r="19" spans="1:9">
      <c r="I19" s="35" t="s">
        <v>180</v>
      </c>
    </row>
    <row r="20" spans="1:9">
      <c r="I20" s="35" t="s">
        <v>279</v>
      </c>
    </row>
    <row r="21" spans="1:9">
      <c r="I21" s="35" t="s">
        <v>280</v>
      </c>
    </row>
    <row r="22" spans="1:9">
      <c r="I22" s="35" t="s">
        <v>1286</v>
      </c>
    </row>
    <row r="23" spans="1:9">
      <c r="I23" s="35" t="s">
        <v>1287</v>
      </c>
    </row>
    <row r="24" spans="1:9">
      <c r="I24" s="35" t="s">
        <v>1294</v>
      </c>
    </row>
    <row r="25" spans="1:9">
      <c r="I25" s="35" t="s">
        <v>183</v>
      </c>
    </row>
    <row r="26" spans="1:9">
      <c r="I26" s="35" t="s">
        <v>184</v>
      </c>
    </row>
    <row r="27" spans="1:9">
      <c r="I27" s="35" t="s">
        <v>281</v>
      </c>
    </row>
    <row r="28" spans="1:9">
      <c r="I28" s="35" t="s">
        <v>203</v>
      </c>
    </row>
    <row r="29" spans="1:9">
      <c r="I29" s="35" t="s">
        <v>282</v>
      </c>
    </row>
    <row r="30" spans="1:9">
      <c r="I30" s="35" t="s">
        <v>283</v>
      </c>
    </row>
    <row r="31" spans="1:9">
      <c r="I31" s="35" t="s">
        <v>284</v>
      </c>
    </row>
    <row r="32" spans="1:9">
      <c r="I32" s="35" t="s">
        <v>285</v>
      </c>
    </row>
    <row r="33" spans="9:9">
      <c r="I33" s="35" t="s">
        <v>1541</v>
      </c>
    </row>
  </sheetData>
  <sortState xmlns:xlrd2="http://schemas.microsoft.com/office/spreadsheetml/2017/richdata2" ref="I3:I9">
    <sortCondition ref="I3"/>
  </sortState>
  <customSheetViews>
    <customSheetView guid="{0471D7C8-43BF-48DF-83BC-DF135A7A9F8F}" scale="85" showPageBreaks="1">
      <selection activeCell="I13" sqref="I13"/>
      <pageMargins left="0.7" right="0.7" top="0.75" bottom="0.75" header="0.3" footer="0.3"/>
      <pageSetup orientation="portrait" r:id="rId1"/>
    </customSheetView>
    <customSheetView guid="{A6D3704E-36B7-4D02-AB97-653A801B8035}" scale="85">
      <selection activeCell="J2" sqref="J2"/>
      <pageMargins left="0.7" right="0.7" top="0.75" bottom="0.75" header="0.3" footer="0.3"/>
      <pageSetup paperSize="0" orientation="portrait" horizontalDpi="0" verticalDpi="0" copies="0"/>
    </customSheetView>
    <customSheetView guid="{07BA95ED-37D7-4DD3-B417-BD605954A206}" scale="85">
      <selection activeCell="G7" sqref="G7"/>
      <pageMargins left="0.7" right="0.7" top="0.75" bottom="0.75" header="0.3" footer="0.3"/>
      <pageSetup orientation="portrait" r:id="rId2"/>
    </customSheetView>
    <customSheetView guid="{F63F704D-4AAA-455B-B08E-08F35ED53553}" scale="85" showPageBreaks="1">
      <selection activeCell="G7" sqref="G7"/>
      <pageMargins left="0.7" right="0.7" top="0.75" bottom="0.75" header="0.3" footer="0.3"/>
      <pageSetup orientation="portrait" r:id="rId3"/>
    </customSheetView>
    <customSheetView guid="{83D63532-100C-424D-9549-C9A6D0BB4268}" scale="85">
      <selection activeCell="G7" sqref="G7"/>
      <pageMargins left="0.7" right="0.7" top="0.75" bottom="0.75" header="0.3" footer="0.3"/>
      <pageSetup orientation="portrait" r:id="rId4"/>
    </customSheetView>
    <customSheetView guid="{1A2CF249-C0E1-4D22-A512-9E411FBAFD25}" scale="85">
      <selection activeCell="G7" sqref="G7"/>
      <pageMargins left="0.7" right="0.7" top="0.75" bottom="0.75" header="0.3" footer="0.3"/>
      <pageSetup orientation="portrait" r:id="rId5"/>
    </customSheetView>
    <customSheetView guid="{6CB0B170-0AB0-4A74-8B97-E71C68573D11}" scale="85" showPageBreaks="1">
      <selection activeCell="K3" sqref="K3"/>
      <pageMargins left="0.7" right="0.7" top="0.75" bottom="0.75" header="0.3" footer="0.3"/>
      <pageSetup orientation="portrait" r:id="rId6"/>
    </customSheetView>
    <customSheetView guid="{3DA56FC8-8666-4667-B68B-D8BA58CEC58B}" scale="85">
      <selection activeCell="I13" sqref="I13"/>
      <pageMargins left="0.7" right="0.7" top="0.75" bottom="0.75" header="0.3" footer="0.3"/>
      <pageSetup orientation="portrait" r:id="rId7"/>
    </customSheetView>
    <customSheetView guid="{B10F37F9-E441-4D77-AFBF-3B3AEB5B5A52}" scale="85">
      <selection activeCell="I13" sqref="I13"/>
      <pageMargins left="0.7" right="0.7" top="0.75" bottom="0.75" header="0.3" footer="0.3"/>
      <pageSetup orientation="portrait" r:id="rId8"/>
    </customSheetView>
    <customSheetView guid="{D6BC9A7C-F3D1-4C7D-8ACF-00014F3330D8}" scale="85">
      <selection activeCell="I13" sqref="I13"/>
      <pageMargins left="0.7" right="0.7" top="0.75" bottom="0.75" header="0.3" footer="0.3"/>
      <pageSetup orientation="portrait" r:id="rId9"/>
    </customSheetView>
  </customSheetViews>
  <mergeCells count="1">
    <mergeCell ref="F1:G1"/>
  </mergeCells>
  <dataValidations disablePrompts="1" count="1">
    <dataValidation type="list" showInputMessage="1" showErrorMessage="1" sqref="A15" xr:uid="{C0ECA7CA-1F27-477A-A77D-13B372122675}">
      <formula1>$A$3:$A$16</formula1>
    </dataValidation>
  </dataValidation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KOI SS20 LINE LIST</vt:lpstr>
      <vt:lpstr>KOI SS20 BUYINGPLAN</vt:lpstr>
      <vt:lpstr>Fabric Buy</vt:lpstr>
      <vt:lpstr>SMS PO</vt:lpstr>
      <vt:lpstr>Fabric stocklist</vt:lpstr>
      <vt:lpstr>Assumptions</vt:lpstr>
      <vt:lpstr>Assumptions!Country</vt:lpstr>
      <vt:lpstr>'Fabric stocklist'!Print_Area</vt:lpstr>
      <vt:lpstr>'KOI SS20 BUYINGPLAN'!Print_Area</vt:lpstr>
      <vt:lpstr>'KOI SS20 LINE LIST'!Print_Area</vt:lpstr>
    </vt:vector>
  </TitlesOfParts>
  <Company>Levi Strauss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heijn6</dc:creator>
  <cp:lastModifiedBy>Gebruiker</cp:lastModifiedBy>
  <cp:lastPrinted>2019-07-03T14:57:44Z</cp:lastPrinted>
  <dcterms:created xsi:type="dcterms:W3CDTF">2013-05-27T13:34:43Z</dcterms:created>
  <dcterms:modified xsi:type="dcterms:W3CDTF">2019-07-05T14:57:07Z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